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livejohnshopkins-my.sharepoint.com/personal/kschne29_jh_edu/Documents/FSCI/FSCI Data team/Baseline - Data Analysis Workstream/Analysis results - Year 2 (2022)/"/>
    </mc:Choice>
  </mc:AlternateContent>
  <xr:revisionPtr revIDLastSave="83" documentId="14_{FE6AA55F-F293-4299-91E1-FFB338C0E6AF}" xr6:coauthVersionLast="47" xr6:coauthVersionMax="47" xr10:uidLastSave="{0EBDB69D-6F27-4B2A-868D-64088542772A}"/>
  <bookViews>
    <workbookView xWindow="28680" yWindow="-120" windowWidth="29040" windowHeight="15720" firstSheet="7" activeTab="13" xr2:uid="{00000000-000D-0000-FFFF-FFFF00000000}"/>
  </bookViews>
  <sheets>
    <sheet name="Rankings" sheetId="1" r:id="rId1"/>
    <sheet name="Global summary" sheetId="2" r:id="rId2"/>
    <sheet name="Regional Medians" sheetId="3" r:id="rId3"/>
    <sheet name="Income group Medians" sheetId="4" r:id="rId4"/>
    <sheet name="Regional Weighted means" sheetId="5" r:id="rId5"/>
    <sheet name="Income Group Weighted means" sheetId="6" r:id="rId6"/>
    <sheet name="Variance test" sheetId="7" r:id="rId7"/>
    <sheet name="ANOVA" sheetId="8" r:id="rId8"/>
    <sheet name="Medians tests" sheetId="9" r:id="rId9"/>
    <sheet name="Means test" sheetId="10" r:id="rId10"/>
    <sheet name="WLS" sheetId="11" r:id="rId11"/>
    <sheet name="Coverage + Years_searchable" sheetId="17" r:id="rId12"/>
    <sheet name="Table 1" sheetId="12" r:id="rId13"/>
    <sheet name="Tables A.1 and A.4" sheetId="13" r:id="rId14"/>
    <sheet name="Tables A.2 and A.5_Means" sheetId="14" r:id="rId15"/>
    <sheet name="Tables A.3 and A.6_Medians" sheetId="15" r:id="rId16"/>
  </sheets>
  <externalReferences>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11" l="1"/>
  <c r="BY29" i="13"/>
  <c r="AA38" i="11"/>
  <c r="BY62" i="13"/>
  <c r="BY63" i="13"/>
  <c r="BY64" i="13"/>
  <c r="BY65" i="13"/>
  <c r="F132" i="15"/>
  <c r="E132" i="15"/>
  <c r="D132" i="15"/>
  <c r="C132" i="15"/>
  <c r="F131" i="15"/>
  <c r="E131" i="15"/>
  <c r="D131" i="15"/>
  <c r="C131" i="15"/>
  <c r="F130" i="15"/>
  <c r="E130" i="15"/>
  <c r="D130" i="15"/>
  <c r="C130" i="15"/>
  <c r="F129" i="15"/>
  <c r="E129" i="15"/>
  <c r="D129" i="15"/>
  <c r="C129" i="15"/>
  <c r="F128" i="15"/>
  <c r="E128" i="15"/>
  <c r="D128" i="15"/>
  <c r="C128" i="15"/>
  <c r="F127" i="15"/>
  <c r="E127" i="15"/>
  <c r="D127" i="15"/>
  <c r="C127" i="15"/>
  <c r="F126" i="15"/>
  <c r="E126" i="15"/>
  <c r="D126" i="15"/>
  <c r="C126" i="15"/>
  <c r="F125" i="15"/>
  <c r="E125" i="15"/>
  <c r="D125" i="15"/>
  <c r="C125" i="15"/>
  <c r="F124" i="15"/>
  <c r="E124" i="15"/>
  <c r="D124" i="15"/>
  <c r="C124" i="15"/>
  <c r="F123" i="15"/>
  <c r="E123" i="15"/>
  <c r="D123" i="15"/>
  <c r="C123" i="15"/>
  <c r="F121" i="15"/>
  <c r="E121" i="15"/>
  <c r="D121" i="15"/>
  <c r="C121" i="15"/>
  <c r="F120" i="15"/>
  <c r="E120" i="15"/>
  <c r="D120" i="15"/>
  <c r="C120" i="15"/>
  <c r="F119" i="15"/>
  <c r="E119" i="15"/>
  <c r="D119" i="15"/>
  <c r="C119" i="15"/>
  <c r="F118" i="15"/>
  <c r="E118" i="15"/>
  <c r="D118" i="15"/>
  <c r="C118" i="15"/>
  <c r="F117" i="15"/>
  <c r="E117" i="15"/>
  <c r="D117" i="15"/>
  <c r="C117" i="15"/>
  <c r="F116" i="15"/>
  <c r="E116" i="15"/>
  <c r="D116" i="15"/>
  <c r="C116" i="15"/>
  <c r="F115" i="15"/>
  <c r="E115" i="15"/>
  <c r="D115" i="15"/>
  <c r="C115" i="15"/>
  <c r="F114" i="15"/>
  <c r="E114" i="15"/>
  <c r="D114" i="15"/>
  <c r="C114" i="15"/>
  <c r="F113" i="15"/>
  <c r="E113" i="15"/>
  <c r="D113" i="15"/>
  <c r="C113" i="15"/>
  <c r="F112" i="15"/>
  <c r="E112" i="15"/>
  <c r="D112" i="15"/>
  <c r="C112" i="15"/>
  <c r="F110" i="15"/>
  <c r="E110" i="15"/>
  <c r="D110" i="15"/>
  <c r="C110" i="15"/>
  <c r="F109" i="15"/>
  <c r="E109" i="15"/>
  <c r="D109" i="15"/>
  <c r="C109" i="15"/>
  <c r="F108" i="15"/>
  <c r="E108" i="15"/>
  <c r="D108" i="15"/>
  <c r="C108" i="15"/>
  <c r="F107" i="15"/>
  <c r="E107" i="15"/>
  <c r="D107" i="15"/>
  <c r="C107" i="15"/>
  <c r="F106" i="15"/>
  <c r="E106" i="15"/>
  <c r="D106" i="15"/>
  <c r="C106" i="15"/>
  <c r="F105" i="15"/>
  <c r="E105" i="15"/>
  <c r="D105" i="15"/>
  <c r="C105" i="15"/>
  <c r="F104" i="15"/>
  <c r="E104" i="15"/>
  <c r="D104" i="15"/>
  <c r="C104" i="15"/>
  <c r="F102" i="15"/>
  <c r="E102" i="15"/>
  <c r="D102" i="15"/>
  <c r="C102" i="15"/>
  <c r="F101" i="15"/>
  <c r="E101" i="15"/>
  <c r="D101" i="15"/>
  <c r="C101" i="15"/>
  <c r="F100" i="15"/>
  <c r="E100" i="15"/>
  <c r="D100" i="15"/>
  <c r="C100" i="15"/>
  <c r="F99" i="15"/>
  <c r="E99" i="15"/>
  <c r="D99" i="15"/>
  <c r="C99" i="15"/>
  <c r="F98" i="15"/>
  <c r="E98" i="15"/>
  <c r="D98" i="15"/>
  <c r="C98" i="15"/>
  <c r="F97" i="15"/>
  <c r="E97" i="15"/>
  <c r="D97" i="15"/>
  <c r="C97" i="15"/>
  <c r="F96" i="15"/>
  <c r="E96" i="15"/>
  <c r="D96" i="15"/>
  <c r="C96" i="15"/>
  <c r="F95" i="15"/>
  <c r="E95" i="15"/>
  <c r="D95" i="15"/>
  <c r="C95" i="15"/>
  <c r="F94" i="15"/>
  <c r="E94" i="15"/>
  <c r="D94" i="15"/>
  <c r="C94" i="15"/>
  <c r="F93" i="15"/>
  <c r="E93" i="15"/>
  <c r="D93" i="15"/>
  <c r="C93" i="15"/>
  <c r="F92" i="15"/>
  <c r="E92" i="15"/>
  <c r="D92" i="15"/>
  <c r="C92" i="15"/>
  <c r="F91" i="15"/>
  <c r="E91" i="15"/>
  <c r="D91" i="15"/>
  <c r="C91" i="15"/>
  <c r="F90" i="15"/>
  <c r="E90" i="15"/>
  <c r="D90" i="15"/>
  <c r="C90" i="15"/>
  <c r="F89" i="15"/>
  <c r="E89" i="15"/>
  <c r="D89" i="15"/>
  <c r="C89" i="15"/>
  <c r="F88" i="15"/>
  <c r="E88" i="15"/>
  <c r="D88" i="15"/>
  <c r="C88" i="15"/>
  <c r="F87" i="15"/>
  <c r="E87" i="15"/>
  <c r="D87" i="15"/>
  <c r="C87" i="15"/>
  <c r="F85" i="15"/>
  <c r="E85" i="15"/>
  <c r="D85" i="15"/>
  <c r="C85" i="15"/>
  <c r="F84" i="15"/>
  <c r="E84" i="15"/>
  <c r="D84" i="15"/>
  <c r="C84" i="15"/>
  <c r="F83" i="15"/>
  <c r="E83" i="15"/>
  <c r="D83" i="15"/>
  <c r="C83" i="15"/>
  <c r="F82" i="15"/>
  <c r="E82" i="15"/>
  <c r="D82" i="15"/>
  <c r="C82" i="15"/>
  <c r="F81" i="15"/>
  <c r="E81" i="15"/>
  <c r="D81" i="15"/>
  <c r="C81" i="15"/>
  <c r="F80" i="15"/>
  <c r="E80" i="15"/>
  <c r="D80" i="15"/>
  <c r="C80" i="15"/>
  <c r="F79" i="15"/>
  <c r="E79" i="15"/>
  <c r="D79" i="15"/>
  <c r="C79" i="15"/>
  <c r="F78" i="15"/>
  <c r="E78" i="15"/>
  <c r="D78" i="15"/>
  <c r="C78" i="15"/>
  <c r="F77" i="15"/>
  <c r="E77" i="15"/>
  <c r="D77" i="15"/>
  <c r="C77" i="15"/>
  <c r="F76" i="15"/>
  <c r="E76" i="15"/>
  <c r="D76" i="15"/>
  <c r="C76" i="15"/>
  <c r="F75" i="15"/>
  <c r="E75" i="15"/>
  <c r="D75" i="15"/>
  <c r="C75" i="15"/>
  <c r="F74" i="15"/>
  <c r="E74" i="15"/>
  <c r="D74" i="15"/>
  <c r="C74" i="15"/>
  <c r="F73" i="15"/>
  <c r="E73" i="15"/>
  <c r="D73" i="15"/>
  <c r="C73" i="15"/>
  <c r="F72" i="15"/>
  <c r="E72" i="15"/>
  <c r="D72" i="15"/>
  <c r="C72" i="15"/>
  <c r="F71" i="15"/>
  <c r="E71" i="15"/>
  <c r="D71" i="15"/>
  <c r="C71" i="15"/>
  <c r="F70" i="15"/>
  <c r="E70" i="15"/>
  <c r="D70" i="15"/>
  <c r="C70" i="15"/>
  <c r="K65" i="15"/>
  <c r="J65" i="15"/>
  <c r="I65" i="15"/>
  <c r="H65" i="15"/>
  <c r="G65" i="15"/>
  <c r="F65" i="15"/>
  <c r="E65" i="15"/>
  <c r="D65" i="15"/>
  <c r="C65" i="15"/>
  <c r="K64" i="15"/>
  <c r="J64" i="15"/>
  <c r="I64" i="15"/>
  <c r="H64" i="15"/>
  <c r="G64" i="15"/>
  <c r="F64" i="15"/>
  <c r="E64" i="15"/>
  <c r="D64" i="15"/>
  <c r="C64" i="15"/>
  <c r="K63" i="15"/>
  <c r="J63" i="15"/>
  <c r="I63" i="15"/>
  <c r="H63" i="15"/>
  <c r="G63" i="15"/>
  <c r="F63" i="15"/>
  <c r="E63" i="15"/>
  <c r="D63" i="15"/>
  <c r="C63" i="15"/>
  <c r="K62" i="15"/>
  <c r="J62" i="15"/>
  <c r="I62" i="15"/>
  <c r="H62" i="15"/>
  <c r="G62" i="15"/>
  <c r="F62" i="15"/>
  <c r="E62" i="15"/>
  <c r="D62" i="15"/>
  <c r="C62" i="15"/>
  <c r="K61" i="15"/>
  <c r="J61" i="15"/>
  <c r="I61" i="15"/>
  <c r="H61" i="15"/>
  <c r="G61" i="15"/>
  <c r="F61" i="15"/>
  <c r="E61" i="15"/>
  <c r="D61" i="15"/>
  <c r="C61" i="15"/>
  <c r="K60" i="15"/>
  <c r="J60" i="15"/>
  <c r="I60" i="15"/>
  <c r="H60" i="15"/>
  <c r="G60" i="15"/>
  <c r="F60" i="15"/>
  <c r="E60" i="15"/>
  <c r="D60" i="15"/>
  <c r="C60" i="15"/>
  <c r="K59" i="15"/>
  <c r="J59" i="15"/>
  <c r="I59" i="15"/>
  <c r="H59" i="15"/>
  <c r="G59" i="15"/>
  <c r="F59" i="15"/>
  <c r="E59" i="15"/>
  <c r="D59" i="15"/>
  <c r="C59" i="15"/>
  <c r="K58" i="15"/>
  <c r="J58" i="15"/>
  <c r="I58" i="15"/>
  <c r="H58" i="15"/>
  <c r="G58" i="15"/>
  <c r="F58" i="15"/>
  <c r="E58" i="15"/>
  <c r="D58" i="15"/>
  <c r="C58" i="15"/>
  <c r="K57" i="15"/>
  <c r="J57" i="15"/>
  <c r="I57" i="15"/>
  <c r="H57" i="15"/>
  <c r="G57" i="15"/>
  <c r="F57" i="15"/>
  <c r="E57" i="15"/>
  <c r="D57" i="15"/>
  <c r="C57" i="15"/>
  <c r="K56" i="15"/>
  <c r="J56" i="15"/>
  <c r="I56" i="15"/>
  <c r="H56" i="15"/>
  <c r="G56" i="15"/>
  <c r="F56" i="15"/>
  <c r="E56" i="15"/>
  <c r="D56" i="15"/>
  <c r="C56" i="15"/>
  <c r="K54" i="15"/>
  <c r="J54" i="15"/>
  <c r="I54" i="15"/>
  <c r="H54" i="15"/>
  <c r="G54" i="15"/>
  <c r="F54" i="15"/>
  <c r="E54" i="15"/>
  <c r="D54" i="15"/>
  <c r="C54" i="15"/>
  <c r="K53" i="15"/>
  <c r="J53" i="15"/>
  <c r="I53" i="15"/>
  <c r="H53" i="15"/>
  <c r="G53" i="15"/>
  <c r="F53" i="15"/>
  <c r="E53" i="15"/>
  <c r="D53" i="15"/>
  <c r="C53" i="15"/>
  <c r="K52" i="15"/>
  <c r="J52" i="15"/>
  <c r="I52" i="15"/>
  <c r="H52" i="15"/>
  <c r="G52" i="15"/>
  <c r="F52" i="15"/>
  <c r="E52" i="15"/>
  <c r="D52" i="15"/>
  <c r="C52" i="15"/>
  <c r="K51" i="15"/>
  <c r="J51" i="15"/>
  <c r="I51" i="15"/>
  <c r="H51" i="15"/>
  <c r="G51" i="15"/>
  <c r="F51" i="15"/>
  <c r="E51" i="15"/>
  <c r="D51" i="15"/>
  <c r="C51" i="15"/>
  <c r="K50" i="15"/>
  <c r="J50" i="15"/>
  <c r="I50" i="15"/>
  <c r="H50" i="15"/>
  <c r="G50" i="15"/>
  <c r="F50" i="15"/>
  <c r="E50" i="15"/>
  <c r="D50" i="15"/>
  <c r="C50" i="15"/>
  <c r="K49" i="15"/>
  <c r="J49" i="15"/>
  <c r="I49" i="15"/>
  <c r="H49" i="15"/>
  <c r="G49" i="15"/>
  <c r="F49" i="15"/>
  <c r="E49" i="15"/>
  <c r="D49" i="15"/>
  <c r="C49" i="15"/>
  <c r="K48" i="15"/>
  <c r="J48" i="15"/>
  <c r="I48" i="15"/>
  <c r="H48" i="15"/>
  <c r="G48" i="15"/>
  <c r="F48" i="15"/>
  <c r="E48" i="15"/>
  <c r="D48" i="15"/>
  <c r="C48" i="15"/>
  <c r="K47" i="15"/>
  <c r="J47" i="15"/>
  <c r="I47" i="15"/>
  <c r="H47" i="15"/>
  <c r="G47" i="15"/>
  <c r="F47" i="15"/>
  <c r="E47" i="15"/>
  <c r="D47" i="15"/>
  <c r="C47" i="15"/>
  <c r="K46" i="15"/>
  <c r="J46" i="15"/>
  <c r="I46" i="15"/>
  <c r="H46" i="15"/>
  <c r="G46" i="15"/>
  <c r="F46" i="15"/>
  <c r="E46" i="15"/>
  <c r="D46" i="15"/>
  <c r="C46" i="15"/>
  <c r="K45" i="15"/>
  <c r="J45" i="15"/>
  <c r="I45" i="15"/>
  <c r="H45" i="15"/>
  <c r="G45" i="15"/>
  <c r="F45" i="15"/>
  <c r="E45" i="15"/>
  <c r="D45" i="15"/>
  <c r="C45" i="15"/>
  <c r="K43" i="15"/>
  <c r="J43" i="15"/>
  <c r="I43" i="15"/>
  <c r="H43" i="15"/>
  <c r="G43" i="15"/>
  <c r="F43" i="15"/>
  <c r="E43" i="15"/>
  <c r="D43" i="15"/>
  <c r="C43" i="15"/>
  <c r="K42" i="15"/>
  <c r="J42" i="15"/>
  <c r="I42" i="15"/>
  <c r="H42" i="15"/>
  <c r="G42" i="15"/>
  <c r="F42" i="15"/>
  <c r="E42" i="15"/>
  <c r="D42" i="15"/>
  <c r="C42" i="15"/>
  <c r="K41" i="15"/>
  <c r="J41" i="15"/>
  <c r="I41" i="15"/>
  <c r="H41" i="15"/>
  <c r="G41" i="15"/>
  <c r="F41" i="15"/>
  <c r="E41" i="15"/>
  <c r="D41" i="15"/>
  <c r="C41" i="15"/>
  <c r="K40" i="15"/>
  <c r="J40" i="15"/>
  <c r="I40" i="15"/>
  <c r="H40" i="15"/>
  <c r="G40" i="15"/>
  <c r="F40" i="15"/>
  <c r="E40" i="15"/>
  <c r="D40" i="15"/>
  <c r="C40" i="15"/>
  <c r="K39" i="15"/>
  <c r="J39" i="15"/>
  <c r="I39" i="15"/>
  <c r="H39" i="15"/>
  <c r="G39" i="15"/>
  <c r="F39" i="15"/>
  <c r="E39" i="15"/>
  <c r="D39" i="15"/>
  <c r="C39" i="15"/>
  <c r="K38" i="15"/>
  <c r="J38" i="15"/>
  <c r="I38" i="15"/>
  <c r="H38" i="15"/>
  <c r="G38" i="15"/>
  <c r="F38" i="15"/>
  <c r="E38" i="15"/>
  <c r="D38" i="15"/>
  <c r="C38" i="15"/>
  <c r="K37" i="15"/>
  <c r="J37" i="15"/>
  <c r="I37" i="15"/>
  <c r="H37" i="15"/>
  <c r="G37" i="15"/>
  <c r="F37" i="15"/>
  <c r="E37" i="15"/>
  <c r="D37" i="15"/>
  <c r="C37" i="15"/>
  <c r="K35" i="15"/>
  <c r="J35" i="15"/>
  <c r="I35" i="15"/>
  <c r="H35" i="15"/>
  <c r="G35" i="15"/>
  <c r="F35" i="15"/>
  <c r="E35" i="15"/>
  <c r="D35" i="15"/>
  <c r="C35" i="15"/>
  <c r="K34" i="15"/>
  <c r="J34" i="15"/>
  <c r="I34" i="15"/>
  <c r="H34" i="15"/>
  <c r="G34" i="15"/>
  <c r="F34" i="15"/>
  <c r="E34" i="15"/>
  <c r="D34" i="15"/>
  <c r="C34" i="15"/>
  <c r="K33" i="15"/>
  <c r="J33" i="15"/>
  <c r="I33" i="15"/>
  <c r="H33" i="15"/>
  <c r="G33" i="15"/>
  <c r="F33" i="15"/>
  <c r="E33" i="15"/>
  <c r="D33" i="15"/>
  <c r="C33" i="15"/>
  <c r="K32" i="15"/>
  <c r="J32" i="15"/>
  <c r="I32" i="15"/>
  <c r="H32" i="15"/>
  <c r="G32" i="15"/>
  <c r="F32" i="15"/>
  <c r="E32" i="15"/>
  <c r="D32" i="15"/>
  <c r="C32" i="15"/>
  <c r="K31" i="15"/>
  <c r="J31" i="15"/>
  <c r="I31" i="15"/>
  <c r="H31" i="15"/>
  <c r="G31" i="15"/>
  <c r="F31" i="15"/>
  <c r="E31" i="15"/>
  <c r="D31" i="15"/>
  <c r="C31" i="15"/>
  <c r="K30" i="15"/>
  <c r="J30" i="15"/>
  <c r="I30" i="15"/>
  <c r="H30" i="15"/>
  <c r="G30" i="15"/>
  <c r="F30" i="15"/>
  <c r="E30" i="15"/>
  <c r="D30" i="15"/>
  <c r="C30" i="15"/>
  <c r="K29" i="15"/>
  <c r="J29" i="15"/>
  <c r="I29" i="15"/>
  <c r="H29" i="15"/>
  <c r="G29" i="15"/>
  <c r="F29" i="15"/>
  <c r="E29" i="15"/>
  <c r="D29" i="15"/>
  <c r="C29" i="15"/>
  <c r="K28" i="15"/>
  <c r="J28" i="15"/>
  <c r="I28" i="15"/>
  <c r="H28" i="15"/>
  <c r="G28" i="15"/>
  <c r="F28" i="15"/>
  <c r="E28" i="15"/>
  <c r="D28" i="15"/>
  <c r="C28" i="15"/>
  <c r="K27" i="15"/>
  <c r="J27" i="15"/>
  <c r="I27" i="15"/>
  <c r="H27" i="15"/>
  <c r="G27" i="15"/>
  <c r="F27" i="15"/>
  <c r="E27" i="15"/>
  <c r="D27" i="15"/>
  <c r="C27" i="15"/>
  <c r="K26" i="15"/>
  <c r="J26" i="15"/>
  <c r="I26" i="15"/>
  <c r="H26" i="15"/>
  <c r="G26" i="15"/>
  <c r="F26" i="15"/>
  <c r="E26" i="15"/>
  <c r="D26" i="15"/>
  <c r="C26" i="15"/>
  <c r="K25" i="15"/>
  <c r="J25" i="15"/>
  <c r="I25" i="15"/>
  <c r="H25" i="15"/>
  <c r="G25" i="15"/>
  <c r="F25" i="15"/>
  <c r="E25" i="15"/>
  <c r="D25" i="15"/>
  <c r="C25" i="15"/>
  <c r="K24" i="15"/>
  <c r="J24" i="15"/>
  <c r="I24" i="15"/>
  <c r="H24" i="15"/>
  <c r="G24" i="15"/>
  <c r="F24" i="15"/>
  <c r="E24" i="15"/>
  <c r="D24" i="15"/>
  <c r="C24" i="15"/>
  <c r="K23" i="15"/>
  <c r="J23" i="15"/>
  <c r="I23" i="15"/>
  <c r="H23" i="15"/>
  <c r="G23" i="15"/>
  <c r="F23" i="15"/>
  <c r="E23" i="15"/>
  <c r="D23" i="15"/>
  <c r="C23" i="15"/>
  <c r="K22" i="15"/>
  <c r="J22" i="15"/>
  <c r="I22" i="15"/>
  <c r="H22" i="15"/>
  <c r="G22" i="15"/>
  <c r="F22" i="15"/>
  <c r="E22" i="15"/>
  <c r="D22" i="15"/>
  <c r="C22" i="15"/>
  <c r="K21" i="15"/>
  <c r="J21" i="15"/>
  <c r="I21" i="15"/>
  <c r="H21" i="15"/>
  <c r="G21" i="15"/>
  <c r="F21" i="15"/>
  <c r="E21" i="15"/>
  <c r="D21" i="15"/>
  <c r="C21" i="15"/>
  <c r="K20" i="15"/>
  <c r="J20" i="15"/>
  <c r="I20" i="15"/>
  <c r="H20" i="15"/>
  <c r="G20" i="15"/>
  <c r="F20" i="15"/>
  <c r="E20" i="15"/>
  <c r="D20" i="15"/>
  <c r="C20" i="15"/>
  <c r="K18" i="15"/>
  <c r="J18" i="15"/>
  <c r="I18" i="15"/>
  <c r="H18" i="15"/>
  <c r="G18" i="15"/>
  <c r="F18" i="15"/>
  <c r="E18" i="15"/>
  <c r="D18" i="15"/>
  <c r="C18" i="15"/>
  <c r="K17" i="15"/>
  <c r="J17" i="15"/>
  <c r="I17" i="15"/>
  <c r="H17" i="15"/>
  <c r="G17" i="15"/>
  <c r="F17" i="15"/>
  <c r="E17" i="15"/>
  <c r="D17" i="15"/>
  <c r="C17" i="15"/>
  <c r="K16" i="15"/>
  <c r="J16" i="15"/>
  <c r="I16" i="15"/>
  <c r="H16" i="15"/>
  <c r="G16" i="15"/>
  <c r="F16" i="15"/>
  <c r="E16" i="15"/>
  <c r="D16" i="15"/>
  <c r="C16" i="15"/>
  <c r="K15" i="15"/>
  <c r="J15" i="15"/>
  <c r="I15" i="15"/>
  <c r="H15" i="15"/>
  <c r="G15" i="15"/>
  <c r="F15" i="15"/>
  <c r="E15" i="15"/>
  <c r="D15" i="15"/>
  <c r="C15" i="15"/>
  <c r="K14" i="15"/>
  <c r="J14" i="15"/>
  <c r="I14" i="15"/>
  <c r="H14" i="15"/>
  <c r="G14" i="15"/>
  <c r="F14" i="15"/>
  <c r="E14" i="15"/>
  <c r="D14" i="15"/>
  <c r="C14" i="15"/>
  <c r="K13" i="15"/>
  <c r="J13" i="15"/>
  <c r="I13" i="15"/>
  <c r="H13" i="15"/>
  <c r="G13" i="15"/>
  <c r="F13" i="15"/>
  <c r="E13" i="15"/>
  <c r="D13" i="15"/>
  <c r="C13" i="15"/>
  <c r="K12" i="15"/>
  <c r="J12" i="15"/>
  <c r="I12" i="15"/>
  <c r="H12" i="15"/>
  <c r="G12" i="15"/>
  <c r="F12" i="15"/>
  <c r="E12" i="15"/>
  <c r="D12" i="15"/>
  <c r="C12" i="15"/>
  <c r="K11" i="15"/>
  <c r="J11" i="15"/>
  <c r="I11" i="15"/>
  <c r="H11" i="15"/>
  <c r="G11" i="15"/>
  <c r="F11" i="15"/>
  <c r="E11" i="15"/>
  <c r="D11" i="15"/>
  <c r="C11" i="15"/>
  <c r="K10" i="15"/>
  <c r="J10" i="15"/>
  <c r="I10" i="15"/>
  <c r="H10" i="15"/>
  <c r="G10" i="15"/>
  <c r="F10" i="15"/>
  <c r="E10" i="15"/>
  <c r="D10" i="15"/>
  <c r="C10" i="15"/>
  <c r="K9" i="15"/>
  <c r="J9" i="15"/>
  <c r="I9" i="15"/>
  <c r="H9" i="15"/>
  <c r="G9" i="15"/>
  <c r="F9" i="15"/>
  <c r="E9" i="15"/>
  <c r="D9" i="15"/>
  <c r="C9" i="15"/>
  <c r="K8" i="15"/>
  <c r="J8" i="15"/>
  <c r="I8" i="15"/>
  <c r="H8" i="15"/>
  <c r="G8" i="15"/>
  <c r="F8" i="15"/>
  <c r="E8" i="15"/>
  <c r="D8" i="15"/>
  <c r="C8" i="15"/>
  <c r="K7" i="15"/>
  <c r="J7" i="15"/>
  <c r="I7" i="15"/>
  <c r="H7" i="15"/>
  <c r="G7" i="15"/>
  <c r="F7" i="15"/>
  <c r="E7" i="15"/>
  <c r="D7" i="15"/>
  <c r="C7" i="15"/>
  <c r="K6" i="15"/>
  <c r="J6" i="15"/>
  <c r="I6" i="15"/>
  <c r="H6" i="15"/>
  <c r="G6" i="15"/>
  <c r="F6" i="15"/>
  <c r="E6" i="15"/>
  <c r="D6" i="15"/>
  <c r="C6" i="15"/>
  <c r="K5" i="15"/>
  <c r="J5" i="15"/>
  <c r="I5" i="15"/>
  <c r="H5" i="15"/>
  <c r="G5" i="15"/>
  <c r="F5" i="15"/>
  <c r="E5" i="15"/>
  <c r="D5" i="15"/>
  <c r="C5" i="15"/>
  <c r="K4" i="15"/>
  <c r="J4" i="15"/>
  <c r="I4" i="15"/>
  <c r="H4" i="15"/>
  <c r="G4" i="15"/>
  <c r="F4" i="15"/>
  <c r="E4" i="15"/>
  <c r="D4" i="15"/>
  <c r="C4" i="15"/>
  <c r="K3" i="15"/>
  <c r="J3" i="15"/>
  <c r="I3" i="15"/>
  <c r="H3" i="15"/>
  <c r="G3" i="15"/>
  <c r="F3" i="15"/>
  <c r="E3" i="15"/>
  <c r="D3" i="15"/>
  <c r="C3" i="15"/>
  <c r="H132" i="14"/>
  <c r="G132" i="14"/>
  <c r="F132" i="14"/>
  <c r="E132" i="14"/>
  <c r="H131" i="14"/>
  <c r="G131" i="14"/>
  <c r="F131" i="14"/>
  <c r="E131" i="14"/>
  <c r="H130" i="14"/>
  <c r="G130" i="14"/>
  <c r="F130" i="14"/>
  <c r="E130" i="14"/>
  <c r="H129" i="14"/>
  <c r="G129" i="14"/>
  <c r="F129" i="14"/>
  <c r="E129" i="14"/>
  <c r="H128" i="14"/>
  <c r="G128" i="14"/>
  <c r="F128" i="14"/>
  <c r="E128" i="14"/>
  <c r="H127" i="14"/>
  <c r="G127" i="14"/>
  <c r="F127" i="14"/>
  <c r="E127" i="14"/>
  <c r="H126" i="14"/>
  <c r="G126" i="14"/>
  <c r="F126" i="14"/>
  <c r="E126" i="14"/>
  <c r="H125" i="14"/>
  <c r="G125" i="14"/>
  <c r="F125" i="14"/>
  <c r="E125" i="14"/>
  <c r="H124" i="14"/>
  <c r="G124" i="14"/>
  <c r="F124" i="14"/>
  <c r="E124" i="14"/>
  <c r="H123" i="14"/>
  <c r="G123" i="14"/>
  <c r="F123" i="14"/>
  <c r="E123" i="14"/>
  <c r="H121" i="14"/>
  <c r="G121" i="14"/>
  <c r="F121" i="14"/>
  <c r="E121" i="14"/>
  <c r="H120" i="14"/>
  <c r="G120" i="14"/>
  <c r="F120" i="14"/>
  <c r="E120" i="14"/>
  <c r="H119" i="14"/>
  <c r="G119" i="14"/>
  <c r="F119" i="14"/>
  <c r="E119" i="14"/>
  <c r="H118" i="14"/>
  <c r="G118" i="14"/>
  <c r="F118" i="14"/>
  <c r="E118" i="14"/>
  <c r="H117" i="14"/>
  <c r="G117" i="14"/>
  <c r="F117" i="14"/>
  <c r="E117" i="14"/>
  <c r="H116" i="14"/>
  <c r="G116" i="14"/>
  <c r="F116" i="14"/>
  <c r="E116" i="14"/>
  <c r="H115" i="14"/>
  <c r="G115" i="14"/>
  <c r="F115" i="14"/>
  <c r="E115" i="14"/>
  <c r="H114" i="14"/>
  <c r="G114" i="14"/>
  <c r="F114" i="14"/>
  <c r="E114" i="14"/>
  <c r="H113" i="14"/>
  <c r="G113" i="14"/>
  <c r="F113" i="14"/>
  <c r="E113" i="14"/>
  <c r="H112" i="14"/>
  <c r="G112" i="14"/>
  <c r="F112" i="14"/>
  <c r="E112" i="14"/>
  <c r="H110" i="14"/>
  <c r="G110" i="14"/>
  <c r="F110" i="14"/>
  <c r="E110" i="14"/>
  <c r="H109" i="14"/>
  <c r="G109" i="14"/>
  <c r="F109" i="14"/>
  <c r="E109" i="14"/>
  <c r="H108" i="14"/>
  <c r="G108" i="14"/>
  <c r="F108" i="14"/>
  <c r="E108" i="14"/>
  <c r="H107" i="14"/>
  <c r="G107" i="14"/>
  <c r="F107" i="14"/>
  <c r="E107" i="14"/>
  <c r="H106" i="14"/>
  <c r="G106" i="14"/>
  <c r="F106" i="14"/>
  <c r="E106" i="14"/>
  <c r="H105" i="14"/>
  <c r="G105" i="14"/>
  <c r="F105" i="14"/>
  <c r="E105" i="14"/>
  <c r="H104" i="14"/>
  <c r="G104" i="14"/>
  <c r="F104" i="14"/>
  <c r="E104" i="14"/>
  <c r="H102" i="14"/>
  <c r="G102" i="14"/>
  <c r="F102" i="14"/>
  <c r="E102" i="14"/>
  <c r="H101" i="14"/>
  <c r="G101" i="14"/>
  <c r="F101" i="14"/>
  <c r="E101" i="14"/>
  <c r="H100" i="14"/>
  <c r="G100" i="14"/>
  <c r="F100" i="14"/>
  <c r="E100" i="14"/>
  <c r="H99" i="14"/>
  <c r="G99" i="14"/>
  <c r="F99" i="14"/>
  <c r="E99" i="14"/>
  <c r="H98" i="14"/>
  <c r="G98" i="14"/>
  <c r="F98" i="14"/>
  <c r="E98" i="14"/>
  <c r="H97" i="14"/>
  <c r="G97" i="14"/>
  <c r="F97" i="14"/>
  <c r="E97" i="14"/>
  <c r="H96" i="14"/>
  <c r="G96" i="14"/>
  <c r="F96" i="14"/>
  <c r="E96" i="14"/>
  <c r="H95" i="14"/>
  <c r="G95" i="14"/>
  <c r="F95" i="14"/>
  <c r="E95" i="14"/>
  <c r="H94" i="14"/>
  <c r="G94" i="14"/>
  <c r="F94" i="14"/>
  <c r="E94" i="14"/>
  <c r="H93" i="14"/>
  <c r="G93" i="14"/>
  <c r="F93" i="14"/>
  <c r="E93" i="14"/>
  <c r="H92" i="14"/>
  <c r="G92" i="14"/>
  <c r="F92" i="14"/>
  <c r="E92" i="14"/>
  <c r="H91" i="14"/>
  <c r="G91" i="14"/>
  <c r="F91" i="14"/>
  <c r="E91" i="14"/>
  <c r="H90" i="14"/>
  <c r="G90" i="14"/>
  <c r="F90" i="14"/>
  <c r="E90" i="14"/>
  <c r="H89" i="14"/>
  <c r="G89" i="14"/>
  <c r="F89" i="14"/>
  <c r="E89" i="14"/>
  <c r="H88" i="14"/>
  <c r="G88" i="14"/>
  <c r="F88" i="14"/>
  <c r="E88" i="14"/>
  <c r="H87" i="14"/>
  <c r="G87" i="14"/>
  <c r="F87" i="14"/>
  <c r="E87" i="14"/>
  <c r="H85" i="14"/>
  <c r="G85" i="14"/>
  <c r="F85" i="14"/>
  <c r="E85" i="14"/>
  <c r="H84" i="14"/>
  <c r="G84" i="14"/>
  <c r="F84" i="14"/>
  <c r="E84" i="14"/>
  <c r="H83" i="14"/>
  <c r="G83" i="14"/>
  <c r="F83" i="14"/>
  <c r="E83" i="14"/>
  <c r="H82" i="14"/>
  <c r="G82" i="14"/>
  <c r="F82" i="14"/>
  <c r="E82" i="14"/>
  <c r="H81" i="14"/>
  <c r="G81" i="14"/>
  <c r="F81" i="14"/>
  <c r="E81" i="14"/>
  <c r="H80" i="14"/>
  <c r="G80" i="14"/>
  <c r="F80" i="14"/>
  <c r="E80" i="14"/>
  <c r="H79" i="14"/>
  <c r="G79" i="14"/>
  <c r="F79" i="14"/>
  <c r="E79" i="14"/>
  <c r="H78" i="14"/>
  <c r="G78" i="14"/>
  <c r="F78" i="14"/>
  <c r="E78" i="14"/>
  <c r="H77" i="14"/>
  <c r="G77" i="14"/>
  <c r="F77" i="14"/>
  <c r="E77" i="14"/>
  <c r="H76" i="14"/>
  <c r="G76" i="14"/>
  <c r="F76" i="14"/>
  <c r="E76" i="14"/>
  <c r="H75" i="14"/>
  <c r="G75" i="14"/>
  <c r="F75" i="14"/>
  <c r="E75" i="14"/>
  <c r="H74" i="14"/>
  <c r="G74" i="14"/>
  <c r="F74" i="14"/>
  <c r="E74" i="14"/>
  <c r="H73" i="14"/>
  <c r="G73" i="14"/>
  <c r="F73" i="14"/>
  <c r="E73" i="14"/>
  <c r="H72" i="14"/>
  <c r="G72" i="14"/>
  <c r="F72" i="14"/>
  <c r="E72" i="14"/>
  <c r="H71" i="14"/>
  <c r="G71" i="14"/>
  <c r="F71" i="14"/>
  <c r="E71" i="14"/>
  <c r="H70" i="14"/>
  <c r="G70" i="14"/>
  <c r="F70" i="14"/>
  <c r="E70" i="14"/>
  <c r="M65" i="14"/>
  <c r="L65" i="14"/>
  <c r="K65" i="14"/>
  <c r="J65" i="14"/>
  <c r="I65" i="14"/>
  <c r="H65" i="14"/>
  <c r="G65" i="14"/>
  <c r="F65" i="14"/>
  <c r="E65" i="14"/>
  <c r="M64" i="14"/>
  <c r="L64" i="14"/>
  <c r="K64" i="14"/>
  <c r="J64" i="14"/>
  <c r="I64" i="14"/>
  <c r="H64" i="14"/>
  <c r="G64" i="14"/>
  <c r="F64" i="14"/>
  <c r="E64" i="14"/>
  <c r="M63" i="14"/>
  <c r="L63" i="14"/>
  <c r="K63" i="14"/>
  <c r="J63" i="14"/>
  <c r="I63" i="14"/>
  <c r="H63" i="14"/>
  <c r="G63" i="14"/>
  <c r="F63" i="14"/>
  <c r="E63" i="14"/>
  <c r="M62" i="14"/>
  <c r="L62" i="14"/>
  <c r="K62" i="14"/>
  <c r="J62" i="14"/>
  <c r="I62" i="14"/>
  <c r="H62" i="14"/>
  <c r="G62" i="14"/>
  <c r="F62" i="14"/>
  <c r="E62" i="14"/>
  <c r="M61" i="14"/>
  <c r="L61" i="14"/>
  <c r="K61" i="14"/>
  <c r="J61" i="14"/>
  <c r="I61" i="14"/>
  <c r="H61" i="14"/>
  <c r="G61" i="14"/>
  <c r="F61" i="14"/>
  <c r="E61" i="14"/>
  <c r="M60" i="14"/>
  <c r="L60" i="14"/>
  <c r="K60" i="14"/>
  <c r="J60" i="14"/>
  <c r="I60" i="14"/>
  <c r="H60" i="14"/>
  <c r="G60" i="14"/>
  <c r="F60" i="14"/>
  <c r="E60" i="14"/>
  <c r="M59" i="14"/>
  <c r="L59" i="14"/>
  <c r="K59" i="14"/>
  <c r="J59" i="14"/>
  <c r="I59" i="14"/>
  <c r="H59" i="14"/>
  <c r="G59" i="14"/>
  <c r="F59" i="14"/>
  <c r="E59" i="14"/>
  <c r="M58" i="14"/>
  <c r="L58" i="14"/>
  <c r="K58" i="14"/>
  <c r="J58" i="14"/>
  <c r="I58" i="14"/>
  <c r="H58" i="14"/>
  <c r="G58" i="14"/>
  <c r="F58" i="14"/>
  <c r="E58" i="14"/>
  <c r="M57" i="14"/>
  <c r="L57" i="14"/>
  <c r="K57" i="14"/>
  <c r="J57" i="14"/>
  <c r="I57" i="14"/>
  <c r="H57" i="14"/>
  <c r="G57" i="14"/>
  <c r="F57" i="14"/>
  <c r="E57" i="14"/>
  <c r="M56" i="14"/>
  <c r="L56" i="14"/>
  <c r="K56" i="14"/>
  <c r="J56" i="14"/>
  <c r="I56" i="14"/>
  <c r="H56" i="14"/>
  <c r="G56" i="14"/>
  <c r="F56" i="14"/>
  <c r="E56" i="14"/>
  <c r="M54" i="14"/>
  <c r="L54" i="14"/>
  <c r="K54" i="14"/>
  <c r="J54" i="14"/>
  <c r="I54" i="14"/>
  <c r="H54" i="14"/>
  <c r="G54" i="14"/>
  <c r="F54" i="14"/>
  <c r="E54" i="14"/>
  <c r="M53" i="14"/>
  <c r="L53" i="14"/>
  <c r="K53" i="14"/>
  <c r="J53" i="14"/>
  <c r="I53" i="14"/>
  <c r="H53" i="14"/>
  <c r="G53" i="14"/>
  <c r="F53" i="14"/>
  <c r="E53" i="14"/>
  <c r="M52" i="14"/>
  <c r="L52" i="14"/>
  <c r="K52" i="14"/>
  <c r="J52" i="14"/>
  <c r="I52" i="14"/>
  <c r="H52" i="14"/>
  <c r="G52" i="14"/>
  <c r="F52" i="14"/>
  <c r="E52" i="14"/>
  <c r="M51" i="14"/>
  <c r="L51" i="14"/>
  <c r="K51" i="14"/>
  <c r="J51" i="14"/>
  <c r="I51" i="14"/>
  <c r="H51" i="14"/>
  <c r="G51" i="14"/>
  <c r="F51" i="14"/>
  <c r="E51" i="14"/>
  <c r="M50" i="14"/>
  <c r="L50" i="14"/>
  <c r="K50" i="14"/>
  <c r="J50" i="14"/>
  <c r="I50" i="14"/>
  <c r="H50" i="14"/>
  <c r="G50" i="14"/>
  <c r="F50" i="14"/>
  <c r="E50" i="14"/>
  <c r="M49" i="14"/>
  <c r="L49" i="14"/>
  <c r="K49" i="14"/>
  <c r="J49" i="14"/>
  <c r="I49" i="14"/>
  <c r="H49" i="14"/>
  <c r="G49" i="14"/>
  <c r="F49" i="14"/>
  <c r="E49" i="14"/>
  <c r="M48" i="14"/>
  <c r="L48" i="14"/>
  <c r="K48" i="14"/>
  <c r="J48" i="14"/>
  <c r="I48" i="14"/>
  <c r="H48" i="14"/>
  <c r="G48" i="14"/>
  <c r="F48" i="14"/>
  <c r="E48" i="14"/>
  <c r="M47" i="14"/>
  <c r="L47" i="14"/>
  <c r="K47" i="14"/>
  <c r="J47" i="14"/>
  <c r="I47" i="14"/>
  <c r="H47" i="14"/>
  <c r="G47" i="14"/>
  <c r="F47" i="14"/>
  <c r="E47" i="14"/>
  <c r="M46" i="14"/>
  <c r="L46" i="14"/>
  <c r="K46" i="14"/>
  <c r="J46" i="14"/>
  <c r="I46" i="14"/>
  <c r="H46" i="14"/>
  <c r="G46" i="14"/>
  <c r="F46" i="14"/>
  <c r="E46" i="14"/>
  <c r="M45" i="14"/>
  <c r="L45" i="14"/>
  <c r="K45" i="14"/>
  <c r="J45" i="14"/>
  <c r="I45" i="14"/>
  <c r="H45" i="14"/>
  <c r="G45" i="14"/>
  <c r="F45" i="14"/>
  <c r="E45" i="14"/>
  <c r="M43" i="14"/>
  <c r="L43" i="14"/>
  <c r="K43" i="14"/>
  <c r="J43" i="14"/>
  <c r="I43" i="14"/>
  <c r="H43" i="14"/>
  <c r="G43" i="14"/>
  <c r="F43" i="14"/>
  <c r="E43" i="14"/>
  <c r="M42" i="14"/>
  <c r="L42" i="14"/>
  <c r="K42" i="14"/>
  <c r="J42" i="14"/>
  <c r="I42" i="14"/>
  <c r="H42" i="14"/>
  <c r="G42" i="14"/>
  <c r="F42" i="14"/>
  <c r="E42" i="14"/>
  <c r="M41" i="14"/>
  <c r="L41" i="14"/>
  <c r="K41" i="14"/>
  <c r="J41" i="14"/>
  <c r="I41" i="14"/>
  <c r="H41" i="14"/>
  <c r="G41" i="14"/>
  <c r="F41" i="14"/>
  <c r="E41" i="14"/>
  <c r="M40" i="14"/>
  <c r="L40" i="14"/>
  <c r="K40" i="14"/>
  <c r="J40" i="14"/>
  <c r="I40" i="14"/>
  <c r="H40" i="14"/>
  <c r="G40" i="14"/>
  <c r="F40" i="14"/>
  <c r="E40" i="14"/>
  <c r="M39" i="14"/>
  <c r="L39" i="14"/>
  <c r="K39" i="14"/>
  <c r="J39" i="14"/>
  <c r="I39" i="14"/>
  <c r="H39" i="14"/>
  <c r="G39" i="14"/>
  <c r="F39" i="14"/>
  <c r="E39" i="14"/>
  <c r="M38" i="14"/>
  <c r="L38" i="14"/>
  <c r="K38" i="14"/>
  <c r="J38" i="14"/>
  <c r="I38" i="14"/>
  <c r="H38" i="14"/>
  <c r="G38" i="14"/>
  <c r="F38" i="14"/>
  <c r="E38" i="14"/>
  <c r="M37" i="14"/>
  <c r="L37" i="14"/>
  <c r="K37" i="14"/>
  <c r="J37" i="14"/>
  <c r="I37" i="14"/>
  <c r="H37" i="14"/>
  <c r="G37" i="14"/>
  <c r="F37" i="14"/>
  <c r="E37" i="14"/>
  <c r="M35" i="14"/>
  <c r="L35" i="14"/>
  <c r="K35" i="14"/>
  <c r="J35" i="14"/>
  <c r="I35" i="14"/>
  <c r="H35" i="14"/>
  <c r="G35" i="14"/>
  <c r="F35" i="14"/>
  <c r="E35" i="14"/>
  <c r="M34" i="14"/>
  <c r="L34" i="14"/>
  <c r="K34" i="14"/>
  <c r="J34" i="14"/>
  <c r="I34" i="14"/>
  <c r="H34" i="14"/>
  <c r="G34" i="14"/>
  <c r="F34" i="14"/>
  <c r="E34" i="14"/>
  <c r="M33" i="14"/>
  <c r="L33" i="14"/>
  <c r="K33" i="14"/>
  <c r="J33" i="14"/>
  <c r="I33" i="14"/>
  <c r="H33" i="14"/>
  <c r="G33" i="14"/>
  <c r="F33" i="14"/>
  <c r="E33" i="14"/>
  <c r="M32" i="14"/>
  <c r="L32" i="14"/>
  <c r="K32" i="14"/>
  <c r="J32" i="14"/>
  <c r="I32" i="14"/>
  <c r="H32" i="14"/>
  <c r="G32" i="14"/>
  <c r="F32" i="14"/>
  <c r="E32" i="14"/>
  <c r="M31" i="14"/>
  <c r="L31" i="14"/>
  <c r="K31" i="14"/>
  <c r="J31" i="14"/>
  <c r="I31" i="14"/>
  <c r="H31" i="14"/>
  <c r="G31" i="14"/>
  <c r="F31" i="14"/>
  <c r="E31" i="14"/>
  <c r="M30" i="14"/>
  <c r="L30" i="14"/>
  <c r="K30" i="14"/>
  <c r="J30" i="14"/>
  <c r="I30" i="14"/>
  <c r="H30" i="14"/>
  <c r="G30" i="14"/>
  <c r="F30" i="14"/>
  <c r="E30" i="14"/>
  <c r="M29" i="14"/>
  <c r="L29" i="14"/>
  <c r="K29" i="14"/>
  <c r="J29" i="14"/>
  <c r="I29" i="14"/>
  <c r="H29" i="14"/>
  <c r="G29" i="14"/>
  <c r="F29" i="14"/>
  <c r="E29" i="14"/>
  <c r="M28" i="14"/>
  <c r="L28" i="14"/>
  <c r="K28" i="14"/>
  <c r="J28" i="14"/>
  <c r="I28" i="14"/>
  <c r="H28" i="14"/>
  <c r="G28" i="14"/>
  <c r="F28" i="14"/>
  <c r="E28" i="14"/>
  <c r="M27" i="14"/>
  <c r="L27" i="14"/>
  <c r="K27" i="14"/>
  <c r="J27" i="14"/>
  <c r="I27" i="14"/>
  <c r="H27" i="14"/>
  <c r="G27" i="14"/>
  <c r="F27" i="14"/>
  <c r="E27" i="14"/>
  <c r="M26" i="14"/>
  <c r="L26" i="14"/>
  <c r="K26" i="14"/>
  <c r="J26" i="14"/>
  <c r="I26" i="14"/>
  <c r="H26" i="14"/>
  <c r="G26" i="14"/>
  <c r="F26" i="14"/>
  <c r="E26" i="14"/>
  <c r="M25" i="14"/>
  <c r="L25" i="14"/>
  <c r="K25" i="14"/>
  <c r="J25" i="14"/>
  <c r="I25" i="14"/>
  <c r="H25" i="14"/>
  <c r="G25" i="14"/>
  <c r="F25" i="14"/>
  <c r="E25" i="14"/>
  <c r="M24" i="14"/>
  <c r="L24" i="14"/>
  <c r="K24" i="14"/>
  <c r="J24" i="14"/>
  <c r="I24" i="14"/>
  <c r="H24" i="14"/>
  <c r="G24" i="14"/>
  <c r="F24" i="14"/>
  <c r="E24" i="14"/>
  <c r="M23" i="14"/>
  <c r="L23" i="14"/>
  <c r="K23" i="14"/>
  <c r="J23" i="14"/>
  <c r="I23" i="14"/>
  <c r="H23" i="14"/>
  <c r="G23" i="14"/>
  <c r="F23" i="14"/>
  <c r="E23" i="14"/>
  <c r="M22" i="14"/>
  <c r="L22" i="14"/>
  <c r="K22" i="14"/>
  <c r="J22" i="14"/>
  <c r="I22" i="14"/>
  <c r="H22" i="14"/>
  <c r="G22" i="14"/>
  <c r="F22" i="14"/>
  <c r="E22" i="14"/>
  <c r="M21" i="14"/>
  <c r="L21" i="14"/>
  <c r="K21" i="14"/>
  <c r="J21" i="14"/>
  <c r="I21" i="14"/>
  <c r="H21" i="14"/>
  <c r="G21" i="14"/>
  <c r="F21" i="14"/>
  <c r="E21" i="14"/>
  <c r="M20" i="14"/>
  <c r="L20" i="14"/>
  <c r="K20" i="14"/>
  <c r="J20" i="14"/>
  <c r="I20" i="14"/>
  <c r="H20" i="14"/>
  <c r="G20" i="14"/>
  <c r="F20" i="14"/>
  <c r="E20" i="14"/>
  <c r="M18" i="14"/>
  <c r="L18" i="14"/>
  <c r="K18" i="14"/>
  <c r="J18" i="14"/>
  <c r="I18" i="14"/>
  <c r="H18" i="14"/>
  <c r="G18" i="14"/>
  <c r="F18" i="14"/>
  <c r="E18" i="14"/>
  <c r="M17" i="14"/>
  <c r="L17" i="14"/>
  <c r="K17" i="14"/>
  <c r="J17" i="14"/>
  <c r="I17" i="14"/>
  <c r="H17" i="14"/>
  <c r="G17" i="14"/>
  <c r="F17" i="14"/>
  <c r="E17" i="14"/>
  <c r="M16" i="14"/>
  <c r="L16" i="14"/>
  <c r="K16" i="14"/>
  <c r="J16" i="14"/>
  <c r="I16" i="14"/>
  <c r="H16" i="14"/>
  <c r="G16" i="14"/>
  <c r="F16" i="14"/>
  <c r="E16" i="14"/>
  <c r="M15" i="14"/>
  <c r="L15" i="14"/>
  <c r="K15" i="14"/>
  <c r="J15" i="14"/>
  <c r="I15" i="14"/>
  <c r="H15" i="14"/>
  <c r="G15" i="14"/>
  <c r="F15" i="14"/>
  <c r="E15" i="14"/>
  <c r="M14" i="14"/>
  <c r="L14" i="14"/>
  <c r="K14" i="14"/>
  <c r="J14" i="14"/>
  <c r="I14" i="14"/>
  <c r="H14" i="14"/>
  <c r="G14" i="14"/>
  <c r="F14" i="14"/>
  <c r="E14" i="14"/>
  <c r="M13" i="14"/>
  <c r="L13" i="14"/>
  <c r="K13" i="14"/>
  <c r="J13" i="14"/>
  <c r="I13" i="14"/>
  <c r="H13" i="14"/>
  <c r="G13" i="14"/>
  <c r="F13" i="14"/>
  <c r="E13" i="14"/>
  <c r="M12" i="14"/>
  <c r="L12" i="14"/>
  <c r="K12" i="14"/>
  <c r="J12" i="14"/>
  <c r="I12" i="14"/>
  <c r="H12" i="14"/>
  <c r="G12" i="14"/>
  <c r="F12" i="14"/>
  <c r="E12" i="14"/>
  <c r="M11" i="14"/>
  <c r="L11" i="14"/>
  <c r="K11" i="14"/>
  <c r="J11" i="14"/>
  <c r="I11" i="14"/>
  <c r="H11" i="14"/>
  <c r="G11" i="14"/>
  <c r="F11" i="14"/>
  <c r="E11" i="14"/>
  <c r="M10" i="14"/>
  <c r="L10" i="14"/>
  <c r="K10" i="14"/>
  <c r="J10" i="14"/>
  <c r="I10" i="14"/>
  <c r="H10" i="14"/>
  <c r="G10" i="14"/>
  <c r="F10" i="14"/>
  <c r="E10" i="14"/>
  <c r="M9" i="14"/>
  <c r="L9" i="14"/>
  <c r="K9" i="14"/>
  <c r="J9" i="14"/>
  <c r="I9" i="14"/>
  <c r="H9" i="14"/>
  <c r="G9" i="14"/>
  <c r="F9" i="14"/>
  <c r="E9" i="14"/>
  <c r="M8" i="14"/>
  <c r="L8" i="14"/>
  <c r="K8" i="14"/>
  <c r="J8" i="14"/>
  <c r="I8" i="14"/>
  <c r="H8" i="14"/>
  <c r="G8" i="14"/>
  <c r="F8" i="14"/>
  <c r="E8" i="14"/>
  <c r="M7" i="14"/>
  <c r="L7" i="14"/>
  <c r="K7" i="14"/>
  <c r="J7" i="14"/>
  <c r="I7" i="14"/>
  <c r="H7" i="14"/>
  <c r="G7" i="14"/>
  <c r="F7" i="14"/>
  <c r="E7" i="14"/>
  <c r="M6" i="14"/>
  <c r="L6" i="14"/>
  <c r="K6" i="14"/>
  <c r="J6" i="14"/>
  <c r="I6" i="14"/>
  <c r="H6" i="14"/>
  <c r="G6" i="14"/>
  <c r="F6" i="14"/>
  <c r="E6" i="14"/>
  <c r="M5" i="14"/>
  <c r="L5" i="14"/>
  <c r="K5" i="14"/>
  <c r="J5" i="14"/>
  <c r="I5" i="14"/>
  <c r="H5" i="14"/>
  <c r="G5" i="14"/>
  <c r="F5" i="14"/>
  <c r="E5" i="14"/>
  <c r="M4" i="14"/>
  <c r="L4" i="14"/>
  <c r="K4" i="14"/>
  <c r="J4" i="14"/>
  <c r="I4" i="14"/>
  <c r="H4" i="14"/>
  <c r="G4" i="14"/>
  <c r="F4" i="14"/>
  <c r="E4" i="14"/>
  <c r="M3" i="14"/>
  <c r="L3" i="14"/>
  <c r="K3" i="14"/>
  <c r="J3" i="14"/>
  <c r="I3" i="14"/>
  <c r="H3" i="14"/>
  <c r="G3" i="14"/>
  <c r="F3" i="14"/>
  <c r="E3" i="14"/>
  <c r="BO132" i="13"/>
  <c r="P132" i="13"/>
  <c r="Z132" i="13" s="1"/>
  <c r="O132" i="13"/>
  <c r="Y132" i="13" s="1"/>
  <c r="N132" i="13"/>
  <c r="X132" i="13" s="1"/>
  <c r="M132" i="13"/>
  <c r="W132" i="13" s="1"/>
  <c r="E132" i="13"/>
  <c r="D132" i="13"/>
  <c r="C132" i="13"/>
  <c r="B132" i="13"/>
  <c r="BO131" i="13"/>
  <c r="P131" i="13"/>
  <c r="Z131" i="13" s="1"/>
  <c r="AJ131" i="13" s="1"/>
  <c r="O131" i="13"/>
  <c r="Y131" i="13" s="1"/>
  <c r="AI131" i="13" s="1"/>
  <c r="N131" i="13"/>
  <c r="X131" i="13" s="1"/>
  <c r="M131" i="13"/>
  <c r="W131" i="13" s="1"/>
  <c r="E131" i="13"/>
  <c r="D131" i="13"/>
  <c r="C131" i="13"/>
  <c r="B131" i="13"/>
  <c r="BO130" i="13"/>
  <c r="W130" i="13"/>
  <c r="AG130" i="13" s="1"/>
  <c r="P130" i="13"/>
  <c r="Z130" i="13" s="1"/>
  <c r="AJ130" i="13" s="1"/>
  <c r="O130" i="13"/>
  <c r="Y130" i="13" s="1"/>
  <c r="N130" i="13"/>
  <c r="X130" i="13" s="1"/>
  <c r="M130" i="13"/>
  <c r="E130" i="13"/>
  <c r="D130" i="13"/>
  <c r="C130" i="13"/>
  <c r="B130" i="13"/>
  <c r="BO129" i="13"/>
  <c r="P129" i="13"/>
  <c r="Z129" i="13" s="1"/>
  <c r="O129" i="13"/>
  <c r="Y129" i="13" s="1"/>
  <c r="N129" i="13"/>
  <c r="X129" i="13" s="1"/>
  <c r="AH129" i="13" s="1"/>
  <c r="M129" i="13"/>
  <c r="W129" i="13" s="1"/>
  <c r="E129" i="13"/>
  <c r="D129" i="13"/>
  <c r="C129" i="13"/>
  <c r="B129" i="13"/>
  <c r="BO128" i="13"/>
  <c r="AJ128" i="13"/>
  <c r="P128" i="13"/>
  <c r="Z128" i="13" s="1"/>
  <c r="O128" i="13"/>
  <c r="Y128" i="13" s="1"/>
  <c r="AI128" i="13" s="1"/>
  <c r="N128" i="13"/>
  <c r="X128" i="13" s="1"/>
  <c r="AH128" i="13" s="1"/>
  <c r="M128" i="13"/>
  <c r="W128" i="13" s="1"/>
  <c r="E128" i="13"/>
  <c r="D128" i="13"/>
  <c r="C128" i="13"/>
  <c r="B128" i="13"/>
  <c r="BO127" i="13"/>
  <c r="P127" i="13"/>
  <c r="Z127" i="13" s="1"/>
  <c r="O127" i="13"/>
  <c r="Y127" i="13" s="1"/>
  <c r="N127" i="13"/>
  <c r="X127" i="13" s="1"/>
  <c r="M127" i="13"/>
  <c r="W127" i="13" s="1"/>
  <c r="E127" i="13"/>
  <c r="D127" i="13"/>
  <c r="C127" i="13"/>
  <c r="B127" i="13"/>
  <c r="BO126" i="13"/>
  <c r="P126" i="13"/>
  <c r="Z126" i="13" s="1"/>
  <c r="O126" i="13"/>
  <c r="Y126" i="13" s="1"/>
  <c r="N126" i="13"/>
  <c r="X126" i="13" s="1"/>
  <c r="M126" i="13"/>
  <c r="W126" i="13" s="1"/>
  <c r="AG126" i="13" s="1"/>
  <c r="E126" i="13"/>
  <c r="D126" i="13"/>
  <c r="C126" i="13"/>
  <c r="B126" i="13"/>
  <c r="BO125" i="13"/>
  <c r="P125" i="13"/>
  <c r="Z125" i="13" s="1"/>
  <c r="O125" i="13"/>
  <c r="Y125" i="13" s="1"/>
  <c r="N125" i="13"/>
  <c r="X125" i="13" s="1"/>
  <c r="AH125" i="13" s="1"/>
  <c r="AR125" i="13" s="1"/>
  <c r="M125" i="13"/>
  <c r="W125" i="13" s="1"/>
  <c r="E125" i="13"/>
  <c r="D125" i="13"/>
  <c r="C125" i="13"/>
  <c r="B125" i="13"/>
  <c r="BO124" i="13"/>
  <c r="P124" i="13"/>
  <c r="Z124" i="13" s="1"/>
  <c r="AJ124" i="13" s="1"/>
  <c r="O124" i="13"/>
  <c r="Y124" i="13" s="1"/>
  <c r="N124" i="13"/>
  <c r="X124" i="13" s="1"/>
  <c r="M124" i="13"/>
  <c r="W124" i="13" s="1"/>
  <c r="AG124" i="13" s="1"/>
  <c r="AQ124" i="13" s="1"/>
  <c r="E124" i="13"/>
  <c r="D124" i="13"/>
  <c r="C124" i="13"/>
  <c r="B124" i="13"/>
  <c r="BO123" i="13"/>
  <c r="AG123" i="13"/>
  <c r="Y123" i="13"/>
  <c r="P123" i="13"/>
  <c r="Z123" i="13" s="1"/>
  <c r="O123" i="13"/>
  <c r="N123" i="13"/>
  <c r="X123" i="13" s="1"/>
  <c r="M123" i="13"/>
  <c r="W123" i="13" s="1"/>
  <c r="E123" i="13"/>
  <c r="D123" i="13"/>
  <c r="C123" i="13"/>
  <c r="B123" i="13"/>
  <c r="BO121" i="13"/>
  <c r="AH121" i="13"/>
  <c r="AR121" i="13" s="1"/>
  <c r="Y121" i="13"/>
  <c r="W121" i="13"/>
  <c r="AG121" i="13" s="1"/>
  <c r="AQ121" i="13" s="1"/>
  <c r="P121" i="13"/>
  <c r="Z121" i="13" s="1"/>
  <c r="AJ121" i="13" s="1"/>
  <c r="O121" i="13"/>
  <c r="N121" i="13"/>
  <c r="X121" i="13" s="1"/>
  <c r="M121" i="13"/>
  <c r="E121" i="13"/>
  <c r="D121" i="13"/>
  <c r="C121" i="13"/>
  <c r="B121" i="13"/>
  <c r="BO120" i="13"/>
  <c r="P120" i="13"/>
  <c r="Z120" i="13" s="1"/>
  <c r="O120" i="13"/>
  <c r="Y120" i="13" s="1"/>
  <c r="N120" i="13"/>
  <c r="X120" i="13" s="1"/>
  <c r="M120" i="13"/>
  <c r="W120" i="13" s="1"/>
  <c r="E120" i="13"/>
  <c r="D120" i="13"/>
  <c r="C120" i="13"/>
  <c r="B120" i="13"/>
  <c r="BO119" i="13"/>
  <c r="P119" i="13"/>
  <c r="Z119" i="13" s="1"/>
  <c r="O119" i="13"/>
  <c r="Y119" i="13" s="1"/>
  <c r="AI119" i="13" s="1"/>
  <c r="AS119" i="13" s="1"/>
  <c r="N119" i="13"/>
  <c r="X119" i="13" s="1"/>
  <c r="M119" i="13"/>
  <c r="W119" i="13" s="1"/>
  <c r="AG119" i="13" s="1"/>
  <c r="E119" i="13"/>
  <c r="D119" i="13"/>
  <c r="C119" i="13"/>
  <c r="B119" i="13"/>
  <c r="BO118" i="13"/>
  <c r="P118" i="13"/>
  <c r="Z118" i="13" s="1"/>
  <c r="O118" i="13"/>
  <c r="Y118" i="13" s="1"/>
  <c r="N118" i="13"/>
  <c r="X118" i="13" s="1"/>
  <c r="M118" i="13"/>
  <c r="W118" i="13" s="1"/>
  <c r="AG118" i="13" s="1"/>
  <c r="E118" i="13"/>
  <c r="D118" i="13"/>
  <c r="C118" i="13"/>
  <c r="B118" i="13"/>
  <c r="BO117" i="13"/>
  <c r="P117" i="13"/>
  <c r="Z117" i="13" s="1"/>
  <c r="AJ117" i="13" s="1"/>
  <c r="O117" i="13"/>
  <c r="Y117" i="13" s="1"/>
  <c r="N117" i="13"/>
  <c r="X117" i="13" s="1"/>
  <c r="M117" i="13"/>
  <c r="W117" i="13" s="1"/>
  <c r="E117" i="13"/>
  <c r="D117" i="13"/>
  <c r="C117" i="13"/>
  <c r="B117" i="13"/>
  <c r="BO116" i="13"/>
  <c r="P116" i="13"/>
  <c r="Z116" i="13" s="1"/>
  <c r="O116" i="13"/>
  <c r="Y116" i="13" s="1"/>
  <c r="AI116" i="13" s="1"/>
  <c r="N116" i="13"/>
  <c r="X116" i="13" s="1"/>
  <c r="AH116" i="13" s="1"/>
  <c r="M116" i="13"/>
  <c r="W116" i="13" s="1"/>
  <c r="E116" i="13"/>
  <c r="D116" i="13"/>
  <c r="C116" i="13"/>
  <c r="B116" i="13"/>
  <c r="BO115" i="13"/>
  <c r="W115" i="13"/>
  <c r="P115" i="13"/>
  <c r="Z115" i="13" s="1"/>
  <c r="AJ115" i="13" s="1"/>
  <c r="AT115" i="13" s="1"/>
  <c r="O115" i="13"/>
  <c r="Y115" i="13" s="1"/>
  <c r="AI115" i="13" s="1"/>
  <c r="N115" i="13"/>
  <c r="X115" i="13" s="1"/>
  <c r="M115" i="13"/>
  <c r="E115" i="13"/>
  <c r="D115" i="13"/>
  <c r="C115" i="13"/>
  <c r="B115" i="13"/>
  <c r="BO114" i="13"/>
  <c r="Y114" i="13"/>
  <c r="AI114" i="13" s="1"/>
  <c r="X114" i="13"/>
  <c r="P114" i="13"/>
  <c r="Z114" i="13" s="1"/>
  <c r="AJ114" i="13" s="1"/>
  <c r="O114" i="13"/>
  <c r="N114" i="13"/>
  <c r="M114" i="13"/>
  <c r="W114" i="13" s="1"/>
  <c r="E114" i="13"/>
  <c r="D114" i="13"/>
  <c r="C114" i="13"/>
  <c r="B114" i="13"/>
  <c r="BO113" i="13"/>
  <c r="P113" i="13"/>
  <c r="Z113" i="13" s="1"/>
  <c r="O113" i="13"/>
  <c r="Y113" i="13" s="1"/>
  <c r="AI113" i="13" s="1"/>
  <c r="N113" i="13"/>
  <c r="X113" i="13" s="1"/>
  <c r="M113" i="13"/>
  <c r="W113" i="13" s="1"/>
  <c r="AG113" i="13" s="1"/>
  <c r="E113" i="13"/>
  <c r="D113" i="13"/>
  <c r="C113" i="13"/>
  <c r="B113" i="13"/>
  <c r="BO112" i="13"/>
  <c r="Y112" i="13"/>
  <c r="X112" i="13"/>
  <c r="AH112" i="13" s="1"/>
  <c r="P112" i="13"/>
  <c r="Z112" i="13" s="1"/>
  <c r="AJ112" i="13" s="1"/>
  <c r="O112" i="13"/>
  <c r="N112" i="13"/>
  <c r="M112" i="13"/>
  <c r="W112" i="13" s="1"/>
  <c r="E112" i="13"/>
  <c r="D112" i="13"/>
  <c r="C112" i="13"/>
  <c r="B112" i="13"/>
  <c r="BO110" i="13"/>
  <c r="P110" i="13"/>
  <c r="Z110" i="13" s="1"/>
  <c r="O110" i="13"/>
  <c r="Y110" i="13" s="1"/>
  <c r="AI110" i="13" s="1"/>
  <c r="AS110" i="13" s="1"/>
  <c r="N110" i="13"/>
  <c r="X110" i="13" s="1"/>
  <c r="M110" i="13"/>
  <c r="W110" i="13" s="1"/>
  <c r="E110" i="13"/>
  <c r="D110" i="13"/>
  <c r="C110" i="13"/>
  <c r="B110" i="13"/>
  <c r="BO109" i="13"/>
  <c r="P109" i="13"/>
  <c r="Z109" i="13" s="1"/>
  <c r="AJ109" i="13" s="1"/>
  <c r="O109" i="13"/>
  <c r="Y109" i="13" s="1"/>
  <c r="AI109" i="13" s="1"/>
  <c r="AS109" i="13" s="1"/>
  <c r="N109" i="13"/>
  <c r="X109" i="13" s="1"/>
  <c r="AH109" i="13" s="1"/>
  <c r="M109" i="13"/>
  <c r="W109" i="13" s="1"/>
  <c r="E109" i="13"/>
  <c r="D109" i="13"/>
  <c r="C109" i="13"/>
  <c r="B109" i="13"/>
  <c r="BO108" i="13"/>
  <c r="P108" i="13"/>
  <c r="Z108" i="13" s="1"/>
  <c r="O108" i="13"/>
  <c r="Y108" i="13" s="1"/>
  <c r="N108" i="13"/>
  <c r="X108" i="13" s="1"/>
  <c r="M108" i="13"/>
  <c r="W108" i="13" s="1"/>
  <c r="E108" i="13"/>
  <c r="D108" i="13"/>
  <c r="C108" i="13"/>
  <c r="B108" i="13"/>
  <c r="BO107" i="13"/>
  <c r="X107" i="13"/>
  <c r="P107" i="13"/>
  <c r="Z107" i="13" s="1"/>
  <c r="O107" i="13"/>
  <c r="Y107" i="13" s="1"/>
  <c r="AI107" i="13" s="1"/>
  <c r="N107" i="13"/>
  <c r="M107" i="13"/>
  <c r="W107" i="13" s="1"/>
  <c r="AG107" i="13" s="1"/>
  <c r="E107" i="13"/>
  <c r="D107" i="13"/>
  <c r="C107" i="13"/>
  <c r="B107" i="13"/>
  <c r="BO106" i="13"/>
  <c r="P106" i="13"/>
  <c r="Z106" i="13" s="1"/>
  <c r="AJ106" i="13" s="1"/>
  <c r="O106" i="13"/>
  <c r="Y106" i="13" s="1"/>
  <c r="N106" i="13"/>
  <c r="X106" i="13" s="1"/>
  <c r="M106" i="13"/>
  <c r="W106" i="13" s="1"/>
  <c r="E106" i="13"/>
  <c r="D106" i="13"/>
  <c r="C106" i="13"/>
  <c r="B106" i="13"/>
  <c r="BO105" i="13"/>
  <c r="P105" i="13"/>
  <c r="Z105" i="13" s="1"/>
  <c r="AJ105" i="13" s="1"/>
  <c r="AT105" i="13" s="1"/>
  <c r="O105" i="13"/>
  <c r="Y105" i="13" s="1"/>
  <c r="N105" i="13"/>
  <c r="X105" i="13" s="1"/>
  <c r="M105" i="13"/>
  <c r="W105" i="13" s="1"/>
  <c r="E105" i="13"/>
  <c r="D105" i="13"/>
  <c r="C105" i="13"/>
  <c r="B105" i="13"/>
  <c r="BO104" i="13"/>
  <c r="P104" i="13"/>
  <c r="Z104" i="13" s="1"/>
  <c r="O104" i="13"/>
  <c r="Y104" i="13" s="1"/>
  <c r="N104" i="13"/>
  <c r="X104" i="13" s="1"/>
  <c r="M104" i="13"/>
  <c r="W104" i="13" s="1"/>
  <c r="E104" i="13"/>
  <c r="D104" i="13"/>
  <c r="C104" i="13"/>
  <c r="B104" i="13"/>
  <c r="BO102" i="13"/>
  <c r="X102" i="13"/>
  <c r="AH102" i="13" s="1"/>
  <c r="P102" i="13"/>
  <c r="Z102" i="13" s="1"/>
  <c r="O102" i="13"/>
  <c r="Y102" i="13" s="1"/>
  <c r="N102" i="13"/>
  <c r="M102" i="13"/>
  <c r="W102" i="13" s="1"/>
  <c r="AG102" i="13" s="1"/>
  <c r="E102" i="13"/>
  <c r="D102" i="13"/>
  <c r="C102" i="13"/>
  <c r="B102" i="13"/>
  <c r="BO101" i="13"/>
  <c r="Z101" i="13"/>
  <c r="AJ101" i="13" s="1"/>
  <c r="X101" i="13"/>
  <c r="AH101" i="13" s="1"/>
  <c r="W101" i="13"/>
  <c r="P101" i="13"/>
  <c r="O101" i="13"/>
  <c r="Y101" i="13" s="1"/>
  <c r="N101" i="13"/>
  <c r="M101" i="13"/>
  <c r="E101" i="13"/>
  <c r="D101" i="13"/>
  <c r="C101" i="13"/>
  <c r="B101" i="13"/>
  <c r="BO100" i="13"/>
  <c r="P100" i="13"/>
  <c r="Z100" i="13" s="1"/>
  <c r="AJ100" i="13" s="1"/>
  <c r="O100" i="13"/>
  <c r="Y100" i="13" s="1"/>
  <c r="AI100" i="13" s="1"/>
  <c r="N100" i="13"/>
  <c r="X100" i="13" s="1"/>
  <c r="M100" i="13"/>
  <c r="W100" i="13" s="1"/>
  <c r="E100" i="13"/>
  <c r="D100" i="13"/>
  <c r="C100" i="13"/>
  <c r="B100" i="13"/>
  <c r="BO99" i="13"/>
  <c r="W99" i="13"/>
  <c r="AG99" i="13" s="1"/>
  <c r="P99" i="13"/>
  <c r="Z99" i="13" s="1"/>
  <c r="O99" i="13"/>
  <c r="Y99" i="13" s="1"/>
  <c r="AI99" i="13" s="1"/>
  <c r="AS99" i="13" s="1"/>
  <c r="N99" i="13"/>
  <c r="X99" i="13" s="1"/>
  <c r="M99" i="13"/>
  <c r="E99" i="13"/>
  <c r="D99" i="13"/>
  <c r="C99" i="13"/>
  <c r="B99" i="13"/>
  <c r="BO98" i="13"/>
  <c r="P98" i="13"/>
  <c r="Z98" i="13" s="1"/>
  <c r="O98" i="13"/>
  <c r="Y98" i="13" s="1"/>
  <c r="AI98" i="13" s="1"/>
  <c r="N98" i="13"/>
  <c r="X98" i="13" s="1"/>
  <c r="M98" i="13"/>
  <c r="W98" i="13" s="1"/>
  <c r="E98" i="13"/>
  <c r="D98" i="13"/>
  <c r="C98" i="13"/>
  <c r="B98" i="13"/>
  <c r="BO97" i="13"/>
  <c r="P97" i="13"/>
  <c r="Z97" i="13" s="1"/>
  <c r="AJ97" i="13" s="1"/>
  <c r="O97" i="13"/>
  <c r="Y97" i="13" s="1"/>
  <c r="N97" i="13"/>
  <c r="X97" i="13" s="1"/>
  <c r="M97" i="13"/>
  <c r="W97" i="13" s="1"/>
  <c r="AG97" i="13" s="1"/>
  <c r="E97" i="13"/>
  <c r="D97" i="13"/>
  <c r="C97" i="13"/>
  <c r="B97" i="13"/>
  <c r="BO96" i="13"/>
  <c r="P96" i="13"/>
  <c r="Z96" i="13" s="1"/>
  <c r="O96" i="13"/>
  <c r="Y96" i="13" s="1"/>
  <c r="N96" i="13"/>
  <c r="X96" i="13" s="1"/>
  <c r="M96" i="13"/>
  <c r="W96" i="13" s="1"/>
  <c r="E96" i="13"/>
  <c r="D96" i="13"/>
  <c r="C96" i="13"/>
  <c r="B96" i="13"/>
  <c r="BO95" i="13"/>
  <c r="P95" i="13"/>
  <c r="Z95" i="13" s="1"/>
  <c r="AJ95" i="13" s="1"/>
  <c r="O95" i="13"/>
  <c r="Y95" i="13" s="1"/>
  <c r="N95" i="13"/>
  <c r="X95" i="13" s="1"/>
  <c r="M95" i="13"/>
  <c r="W95" i="13" s="1"/>
  <c r="E95" i="13"/>
  <c r="D95" i="13"/>
  <c r="C95" i="13"/>
  <c r="B95" i="13"/>
  <c r="BO94" i="13"/>
  <c r="P94" i="13"/>
  <c r="Z94" i="13" s="1"/>
  <c r="O94" i="13"/>
  <c r="Y94" i="13" s="1"/>
  <c r="N94" i="13"/>
  <c r="X94" i="13" s="1"/>
  <c r="AH94" i="13" s="1"/>
  <c r="M94" i="13"/>
  <c r="W94" i="13" s="1"/>
  <c r="E94" i="13"/>
  <c r="D94" i="13"/>
  <c r="C94" i="13"/>
  <c r="B94" i="13"/>
  <c r="BO93" i="13"/>
  <c r="P93" i="13"/>
  <c r="Z93" i="13" s="1"/>
  <c r="O93" i="13"/>
  <c r="Y93" i="13" s="1"/>
  <c r="AI93" i="13" s="1"/>
  <c r="AS93" i="13" s="1"/>
  <c r="N93" i="13"/>
  <c r="X93" i="13" s="1"/>
  <c r="M93" i="13"/>
  <c r="W93" i="13" s="1"/>
  <c r="E93" i="13"/>
  <c r="D93" i="13"/>
  <c r="C93" i="13"/>
  <c r="B93" i="13"/>
  <c r="BO92" i="13"/>
  <c r="P92" i="13"/>
  <c r="Z92" i="13" s="1"/>
  <c r="AJ92" i="13" s="1"/>
  <c r="O92" i="13"/>
  <c r="Y92" i="13" s="1"/>
  <c r="N92" i="13"/>
  <c r="X92" i="13" s="1"/>
  <c r="M92" i="13"/>
  <c r="W92" i="13" s="1"/>
  <c r="E92" i="13"/>
  <c r="D92" i="13"/>
  <c r="C92" i="13"/>
  <c r="B92" i="13"/>
  <c r="BO91" i="13"/>
  <c r="P91" i="13"/>
  <c r="Z91" i="13" s="1"/>
  <c r="O91" i="13"/>
  <c r="Y91" i="13" s="1"/>
  <c r="AI91" i="13" s="1"/>
  <c r="N91" i="13"/>
  <c r="X91" i="13" s="1"/>
  <c r="AH91" i="13" s="1"/>
  <c r="M91" i="13"/>
  <c r="W91" i="13" s="1"/>
  <c r="AG91" i="13" s="1"/>
  <c r="E91" i="13"/>
  <c r="D91" i="13"/>
  <c r="C91" i="13"/>
  <c r="B91" i="13"/>
  <c r="BO90" i="13"/>
  <c r="Y90" i="13"/>
  <c r="P90" i="13"/>
  <c r="Z90" i="13" s="1"/>
  <c r="O90" i="13"/>
  <c r="N90" i="13"/>
  <c r="X90" i="13" s="1"/>
  <c r="M90" i="13"/>
  <c r="W90" i="13" s="1"/>
  <c r="E90" i="13"/>
  <c r="D90" i="13"/>
  <c r="C90" i="13"/>
  <c r="B90" i="13"/>
  <c r="BO89" i="13"/>
  <c r="Y89" i="13"/>
  <c r="AI89" i="13" s="1"/>
  <c r="AS89" i="13" s="1"/>
  <c r="P89" i="13"/>
  <c r="Z89" i="13" s="1"/>
  <c r="O89" i="13"/>
  <c r="N89" i="13"/>
  <c r="X89" i="13" s="1"/>
  <c r="M89" i="13"/>
  <c r="W89" i="13" s="1"/>
  <c r="E89" i="13"/>
  <c r="D89" i="13"/>
  <c r="C89" i="13"/>
  <c r="B89" i="13"/>
  <c r="BO88" i="13"/>
  <c r="P88" i="13"/>
  <c r="Z88" i="13" s="1"/>
  <c r="O88" i="13"/>
  <c r="Y88" i="13" s="1"/>
  <c r="N88" i="13"/>
  <c r="X88" i="13" s="1"/>
  <c r="M88" i="13"/>
  <c r="W88" i="13" s="1"/>
  <c r="AG88" i="13" s="1"/>
  <c r="E88" i="13"/>
  <c r="D88" i="13"/>
  <c r="C88" i="13"/>
  <c r="B88" i="13"/>
  <c r="BO87" i="13"/>
  <c r="AG87" i="13"/>
  <c r="P87" i="13"/>
  <c r="Z87" i="13" s="1"/>
  <c r="O87" i="13"/>
  <c r="Y87" i="13" s="1"/>
  <c r="N87" i="13"/>
  <c r="X87" i="13" s="1"/>
  <c r="M87" i="13"/>
  <c r="W87" i="13" s="1"/>
  <c r="E87" i="13"/>
  <c r="D87" i="13"/>
  <c r="C87" i="13"/>
  <c r="B87" i="13"/>
  <c r="BO85" i="13"/>
  <c r="AG85" i="13"/>
  <c r="AQ85" i="13" s="1"/>
  <c r="X85" i="13"/>
  <c r="AH85" i="13" s="1"/>
  <c r="AR85" i="13" s="1"/>
  <c r="P85" i="13"/>
  <c r="Z85" i="13" s="1"/>
  <c r="AJ85" i="13" s="1"/>
  <c r="O85" i="13"/>
  <c r="Y85" i="13" s="1"/>
  <c r="AI85" i="13" s="1"/>
  <c r="N85" i="13"/>
  <c r="M85" i="13"/>
  <c r="W85" i="13" s="1"/>
  <c r="E85" i="13"/>
  <c r="D85" i="13"/>
  <c r="C85" i="13"/>
  <c r="B85" i="13"/>
  <c r="BO84" i="13"/>
  <c r="P84" i="13"/>
  <c r="Z84" i="13" s="1"/>
  <c r="AJ84" i="13" s="1"/>
  <c r="O84" i="13"/>
  <c r="Y84" i="13" s="1"/>
  <c r="N84" i="13"/>
  <c r="X84" i="13" s="1"/>
  <c r="M84" i="13"/>
  <c r="W84" i="13" s="1"/>
  <c r="E84" i="13"/>
  <c r="D84" i="13"/>
  <c r="C84" i="13"/>
  <c r="B84" i="13"/>
  <c r="BT83" i="13"/>
  <c r="BO83" i="13"/>
  <c r="P83" i="13"/>
  <c r="Z83" i="13" s="1"/>
  <c r="AJ83" i="13" s="1"/>
  <c r="AT83" i="13" s="1"/>
  <c r="O83" i="13"/>
  <c r="Y83" i="13" s="1"/>
  <c r="N83" i="13"/>
  <c r="X83" i="13" s="1"/>
  <c r="M83" i="13"/>
  <c r="W83" i="13" s="1"/>
  <c r="E83" i="13"/>
  <c r="D83" i="13"/>
  <c r="C83" i="13"/>
  <c r="B83" i="13"/>
  <c r="BO82" i="13"/>
  <c r="W82" i="13"/>
  <c r="AG82" i="13" s="1"/>
  <c r="P82" i="13"/>
  <c r="Z82" i="13" s="1"/>
  <c r="AJ82" i="13" s="1"/>
  <c r="O82" i="13"/>
  <c r="Y82" i="13" s="1"/>
  <c r="N82" i="13"/>
  <c r="X82" i="13" s="1"/>
  <c r="M82" i="13"/>
  <c r="E82" i="13"/>
  <c r="D82" i="13"/>
  <c r="C82" i="13"/>
  <c r="B82" i="13"/>
  <c r="BO81" i="13"/>
  <c r="P81" i="13"/>
  <c r="Z81" i="13" s="1"/>
  <c r="AJ81" i="13" s="1"/>
  <c r="O81" i="13"/>
  <c r="Y81" i="13" s="1"/>
  <c r="AI81" i="13" s="1"/>
  <c r="N81" i="13"/>
  <c r="X81" i="13" s="1"/>
  <c r="M81" i="13"/>
  <c r="W81" i="13" s="1"/>
  <c r="AG81" i="13" s="1"/>
  <c r="E81" i="13"/>
  <c r="D81" i="13"/>
  <c r="C81" i="13"/>
  <c r="B81" i="13"/>
  <c r="BT80" i="13"/>
  <c r="BO80" i="13"/>
  <c r="P80" i="13"/>
  <c r="Z80" i="13" s="1"/>
  <c r="O80" i="13"/>
  <c r="Y80" i="13" s="1"/>
  <c r="N80" i="13"/>
  <c r="X80" i="13" s="1"/>
  <c r="M80" i="13"/>
  <c r="W80" i="13" s="1"/>
  <c r="AG80" i="13" s="1"/>
  <c r="AQ80" i="13" s="1"/>
  <c r="E80" i="13"/>
  <c r="D80" i="13"/>
  <c r="C80" i="13"/>
  <c r="B80" i="13"/>
  <c r="BO79" i="13"/>
  <c r="P79" i="13"/>
  <c r="Z79" i="13" s="1"/>
  <c r="AJ79" i="13" s="1"/>
  <c r="O79" i="13"/>
  <c r="Y79" i="13" s="1"/>
  <c r="N79" i="13"/>
  <c r="X79" i="13" s="1"/>
  <c r="M79" i="13"/>
  <c r="W79" i="13" s="1"/>
  <c r="E79" i="13"/>
  <c r="D79" i="13"/>
  <c r="C79" i="13"/>
  <c r="B79" i="13"/>
  <c r="BO78" i="13"/>
  <c r="AG78" i="13"/>
  <c r="X78" i="13"/>
  <c r="P78" i="13"/>
  <c r="Z78" i="13" s="1"/>
  <c r="O78" i="13"/>
  <c r="Y78" i="13" s="1"/>
  <c r="N78" i="13"/>
  <c r="M78" i="13"/>
  <c r="W78" i="13" s="1"/>
  <c r="E78" i="13"/>
  <c r="D78" i="13"/>
  <c r="C78" i="13"/>
  <c r="B78" i="13"/>
  <c r="BO77" i="13"/>
  <c r="X77" i="13"/>
  <c r="AH77" i="13" s="1"/>
  <c r="AR77" i="13" s="1"/>
  <c r="P77" i="13"/>
  <c r="Z77" i="13" s="1"/>
  <c r="AJ77" i="13" s="1"/>
  <c r="AT77" i="13" s="1"/>
  <c r="O77" i="13"/>
  <c r="Y77" i="13" s="1"/>
  <c r="AI77" i="13" s="1"/>
  <c r="AS77" i="13" s="1"/>
  <c r="N77" i="13"/>
  <c r="M77" i="13"/>
  <c r="W77" i="13" s="1"/>
  <c r="E77" i="13"/>
  <c r="D77" i="13"/>
  <c r="C77" i="13"/>
  <c r="B77" i="13"/>
  <c r="BO76" i="13"/>
  <c r="P76" i="13"/>
  <c r="Z76" i="13" s="1"/>
  <c r="O76" i="13"/>
  <c r="Y76" i="13" s="1"/>
  <c r="N76" i="13"/>
  <c r="X76" i="13" s="1"/>
  <c r="M76" i="13"/>
  <c r="W76" i="13" s="1"/>
  <c r="E76" i="13"/>
  <c r="D76" i="13"/>
  <c r="C76" i="13"/>
  <c r="B76" i="13"/>
  <c r="BO75" i="13"/>
  <c r="W75" i="13"/>
  <c r="AG75" i="13" s="1"/>
  <c r="AQ75" i="13" s="1"/>
  <c r="P75" i="13"/>
  <c r="Z75" i="13" s="1"/>
  <c r="O75" i="13"/>
  <c r="Y75" i="13" s="1"/>
  <c r="N75" i="13"/>
  <c r="X75" i="13" s="1"/>
  <c r="M75" i="13"/>
  <c r="E75" i="13"/>
  <c r="D75" i="13"/>
  <c r="C75" i="13"/>
  <c r="B75" i="13"/>
  <c r="BO74" i="13"/>
  <c r="P74" i="13"/>
  <c r="Z74" i="13" s="1"/>
  <c r="O74" i="13"/>
  <c r="Y74" i="13" s="1"/>
  <c r="N74" i="13"/>
  <c r="X74" i="13" s="1"/>
  <c r="AH74" i="13" s="1"/>
  <c r="M74" i="13"/>
  <c r="W74" i="13" s="1"/>
  <c r="AG74" i="13" s="1"/>
  <c r="E74" i="13"/>
  <c r="D74" i="13"/>
  <c r="C74" i="13"/>
  <c r="B74" i="13"/>
  <c r="BO73" i="13"/>
  <c r="AI73" i="13"/>
  <c r="P73" i="13"/>
  <c r="Z73" i="13" s="1"/>
  <c r="O73" i="13"/>
  <c r="Y73" i="13" s="1"/>
  <c r="N73" i="13"/>
  <c r="X73" i="13" s="1"/>
  <c r="M73" i="13"/>
  <c r="W73" i="13" s="1"/>
  <c r="AG73" i="13" s="1"/>
  <c r="E73" i="13"/>
  <c r="D73" i="13"/>
  <c r="C73" i="13"/>
  <c r="B73" i="13"/>
  <c r="BO72" i="13"/>
  <c r="P72" i="13"/>
  <c r="Z72" i="13" s="1"/>
  <c r="O72" i="13"/>
  <c r="Y72" i="13" s="1"/>
  <c r="N72" i="13"/>
  <c r="X72" i="13" s="1"/>
  <c r="M72" i="13"/>
  <c r="W72" i="13" s="1"/>
  <c r="E72" i="13"/>
  <c r="D72" i="13"/>
  <c r="C72" i="13"/>
  <c r="B72" i="13"/>
  <c r="BO71" i="13"/>
  <c r="P71" i="13"/>
  <c r="Z71" i="13" s="1"/>
  <c r="AJ71" i="13" s="1"/>
  <c r="AT71" i="13" s="1"/>
  <c r="O71" i="13"/>
  <c r="Y71" i="13" s="1"/>
  <c r="AI71" i="13" s="1"/>
  <c r="N71" i="13"/>
  <c r="X71" i="13" s="1"/>
  <c r="AH71" i="13" s="1"/>
  <c r="M71" i="13"/>
  <c r="W71" i="13" s="1"/>
  <c r="E71" i="13"/>
  <c r="D71" i="13"/>
  <c r="C71" i="13"/>
  <c r="B71" i="13"/>
  <c r="BO70" i="13"/>
  <c r="P70" i="13"/>
  <c r="Z70" i="13" s="1"/>
  <c r="O70" i="13"/>
  <c r="Y70" i="13" s="1"/>
  <c r="N70" i="13"/>
  <c r="X70" i="13" s="1"/>
  <c r="M70" i="13"/>
  <c r="W70" i="13" s="1"/>
  <c r="E70" i="13"/>
  <c r="D70" i="13"/>
  <c r="C70" i="13"/>
  <c r="B70" i="13"/>
  <c r="BO65" i="13"/>
  <c r="AA65" i="13"/>
  <c r="U65" i="13"/>
  <c r="AE65" i="13" s="1"/>
  <c r="AO65" i="13" s="1"/>
  <c r="T65" i="13"/>
  <c r="AD65" i="13" s="1"/>
  <c r="S65" i="13"/>
  <c r="AC65" i="13" s="1"/>
  <c r="R65" i="13"/>
  <c r="AB65" i="13" s="1"/>
  <c r="Q65" i="13"/>
  <c r="P65" i="13"/>
  <c r="Z65" i="13" s="1"/>
  <c r="O65" i="13"/>
  <c r="Y65" i="13" s="1"/>
  <c r="N65" i="13"/>
  <c r="X65" i="13" s="1"/>
  <c r="M65" i="13"/>
  <c r="W65" i="13" s="1"/>
  <c r="AG65" i="13" s="1"/>
  <c r="J65" i="13"/>
  <c r="I65" i="13"/>
  <c r="H65" i="13"/>
  <c r="G65" i="13"/>
  <c r="F65" i="13"/>
  <c r="E65" i="13"/>
  <c r="D65" i="13"/>
  <c r="C65" i="13"/>
  <c r="B65" i="13"/>
  <c r="BO64" i="13"/>
  <c r="U64" i="13"/>
  <c r="AE64" i="13" s="1"/>
  <c r="T64" i="13"/>
  <c r="AD64" i="13" s="1"/>
  <c r="S64" i="13"/>
  <c r="AC64" i="13" s="1"/>
  <c r="R64" i="13"/>
  <c r="AB64" i="13" s="1"/>
  <c r="Q64" i="13"/>
  <c r="AA64" i="13" s="1"/>
  <c r="P64" i="13"/>
  <c r="Z64" i="13" s="1"/>
  <c r="O64" i="13"/>
  <c r="Y64" i="13" s="1"/>
  <c r="N64" i="13"/>
  <c r="X64" i="13" s="1"/>
  <c r="M64" i="13"/>
  <c r="W64" i="13" s="1"/>
  <c r="J64" i="13"/>
  <c r="I64" i="13"/>
  <c r="H64" i="13"/>
  <c r="G64" i="13"/>
  <c r="F64" i="13"/>
  <c r="E64" i="13"/>
  <c r="D64" i="13"/>
  <c r="C64" i="13"/>
  <c r="B64" i="13"/>
  <c r="BO63" i="13"/>
  <c r="U63" i="13"/>
  <c r="AE63" i="13" s="1"/>
  <c r="T63" i="13"/>
  <c r="AD63" i="13" s="1"/>
  <c r="S63" i="13"/>
  <c r="AC63" i="13" s="1"/>
  <c r="R63" i="13"/>
  <c r="AB63" i="13" s="1"/>
  <c r="Q63" i="13"/>
  <c r="AA63" i="13" s="1"/>
  <c r="P63" i="13"/>
  <c r="Z63" i="13" s="1"/>
  <c r="AJ63" i="13" s="1"/>
  <c r="O63" i="13"/>
  <c r="Y63" i="13" s="1"/>
  <c r="N63" i="13"/>
  <c r="X63" i="13" s="1"/>
  <c r="AH63" i="13" s="1"/>
  <c r="AR63" i="13" s="1"/>
  <c r="M63" i="13"/>
  <c r="W63" i="13" s="1"/>
  <c r="AG63" i="13" s="1"/>
  <c r="J63" i="13"/>
  <c r="I63" i="13"/>
  <c r="H63" i="13"/>
  <c r="G63" i="13"/>
  <c r="F63" i="13"/>
  <c r="E63" i="13"/>
  <c r="D63" i="13"/>
  <c r="C63" i="13"/>
  <c r="B63" i="13"/>
  <c r="BO62" i="13"/>
  <c r="Y62" i="13"/>
  <c r="AI62" i="13" s="1"/>
  <c r="AS62" i="13" s="1"/>
  <c r="U62" i="13"/>
  <c r="AE62" i="13" s="1"/>
  <c r="T62" i="13"/>
  <c r="AD62" i="13" s="1"/>
  <c r="S62" i="13"/>
  <c r="AC62" i="13" s="1"/>
  <c r="AM62" i="13" s="1"/>
  <c r="AW62" i="13" s="1"/>
  <c r="R62" i="13"/>
  <c r="AB62" i="13" s="1"/>
  <c r="Q62" i="13"/>
  <c r="AA62" i="13" s="1"/>
  <c r="AK62" i="13" s="1"/>
  <c r="P62" i="13"/>
  <c r="Z62" i="13" s="1"/>
  <c r="O62" i="13"/>
  <c r="N62" i="13"/>
  <c r="X62" i="13" s="1"/>
  <c r="AH62" i="13" s="1"/>
  <c r="M62" i="13"/>
  <c r="W62" i="13" s="1"/>
  <c r="J62" i="13"/>
  <c r="I62" i="13"/>
  <c r="H62" i="13"/>
  <c r="G62" i="13"/>
  <c r="F62" i="13"/>
  <c r="E62" i="13"/>
  <c r="D62" i="13"/>
  <c r="C62" i="13"/>
  <c r="B62" i="13"/>
  <c r="BY61" i="13"/>
  <c r="BO61" i="13"/>
  <c r="U61" i="13"/>
  <c r="AE61" i="13" s="1"/>
  <c r="T61" i="13"/>
  <c r="AD61" i="13" s="1"/>
  <c r="S61" i="13"/>
  <c r="AC61" i="13" s="1"/>
  <c r="R61" i="13"/>
  <c r="AB61" i="13" s="1"/>
  <c r="Q61" i="13"/>
  <c r="AA61" i="13" s="1"/>
  <c r="P61" i="13"/>
  <c r="Z61" i="13" s="1"/>
  <c r="O61" i="13"/>
  <c r="Y61" i="13" s="1"/>
  <c r="AI61" i="13" s="1"/>
  <c r="N61" i="13"/>
  <c r="X61" i="13" s="1"/>
  <c r="M61" i="13"/>
  <c r="W61" i="13" s="1"/>
  <c r="J61" i="13"/>
  <c r="I61" i="13"/>
  <c r="H61" i="13"/>
  <c r="G61" i="13"/>
  <c r="F61" i="13"/>
  <c r="E61" i="13"/>
  <c r="D61" i="13"/>
  <c r="C61" i="13"/>
  <c r="B61" i="13"/>
  <c r="BO60" i="13"/>
  <c r="AD60" i="13"/>
  <c r="AN60" i="13" s="1"/>
  <c r="AX60" i="13" s="1"/>
  <c r="U60" i="13"/>
  <c r="AE60" i="13" s="1"/>
  <c r="T60" i="13"/>
  <c r="S60" i="13"/>
  <c r="AC60" i="13" s="1"/>
  <c r="R60" i="13"/>
  <c r="AB60" i="13" s="1"/>
  <c r="Q60" i="13"/>
  <c r="AA60" i="13" s="1"/>
  <c r="AK60" i="13" s="1"/>
  <c r="P60" i="13"/>
  <c r="Z60" i="13" s="1"/>
  <c r="O60" i="13"/>
  <c r="Y60" i="13" s="1"/>
  <c r="N60" i="13"/>
  <c r="X60" i="13" s="1"/>
  <c r="M60" i="13"/>
  <c r="W60" i="13" s="1"/>
  <c r="J60" i="13"/>
  <c r="I60" i="13"/>
  <c r="H60" i="13"/>
  <c r="G60" i="13"/>
  <c r="F60" i="13"/>
  <c r="E60" i="13"/>
  <c r="D60" i="13"/>
  <c r="C60" i="13"/>
  <c r="B60" i="13"/>
  <c r="BO59" i="13"/>
  <c r="AA59" i="13"/>
  <c r="Z59" i="13"/>
  <c r="Y59" i="13"/>
  <c r="U59" i="13"/>
  <c r="AE59" i="13" s="1"/>
  <c r="T59" i="13"/>
  <c r="AD59" i="13" s="1"/>
  <c r="S59" i="13"/>
  <c r="AC59" i="13" s="1"/>
  <c r="AM59" i="13" s="1"/>
  <c r="R59" i="13"/>
  <c r="AB59" i="13" s="1"/>
  <c r="Q59" i="13"/>
  <c r="P59" i="13"/>
  <c r="O59" i="13"/>
  <c r="N59" i="13"/>
  <c r="X59" i="13" s="1"/>
  <c r="AH59" i="13" s="1"/>
  <c r="M59" i="13"/>
  <c r="W59" i="13" s="1"/>
  <c r="J59" i="13"/>
  <c r="I59" i="13"/>
  <c r="H59" i="13"/>
  <c r="G59" i="13"/>
  <c r="F59" i="13"/>
  <c r="E59" i="13"/>
  <c r="D59" i="13"/>
  <c r="C59" i="13"/>
  <c r="B59" i="13"/>
  <c r="BO58" i="13"/>
  <c r="AJ58" i="13"/>
  <c r="AT58" i="13" s="1"/>
  <c r="U58" i="13"/>
  <c r="AE58" i="13" s="1"/>
  <c r="T58" i="13"/>
  <c r="AD58" i="13" s="1"/>
  <c r="S58" i="13"/>
  <c r="AC58" i="13" s="1"/>
  <c r="R58" i="13"/>
  <c r="AB58" i="13" s="1"/>
  <c r="Q58" i="13"/>
  <c r="AA58" i="13" s="1"/>
  <c r="P58" i="13"/>
  <c r="Z58" i="13" s="1"/>
  <c r="O58" i="13"/>
  <c r="Y58" i="13" s="1"/>
  <c r="N58" i="13"/>
  <c r="X58" i="13" s="1"/>
  <c r="M58" i="13"/>
  <c r="W58" i="13" s="1"/>
  <c r="J58" i="13"/>
  <c r="I58" i="13"/>
  <c r="H58" i="13"/>
  <c r="G58" i="13"/>
  <c r="F58" i="13"/>
  <c r="E58" i="13"/>
  <c r="D58" i="13"/>
  <c r="C58" i="13"/>
  <c r="B58" i="13"/>
  <c r="BO57" i="13"/>
  <c r="U57" i="13"/>
  <c r="AE57" i="13" s="1"/>
  <c r="T57" i="13"/>
  <c r="AD57" i="13" s="1"/>
  <c r="AN57" i="13" s="1"/>
  <c r="S57" i="13"/>
  <c r="AC57" i="13" s="1"/>
  <c r="R57" i="13"/>
  <c r="AB57" i="13" s="1"/>
  <c r="AL57" i="13" s="1"/>
  <c r="AV57" i="13" s="1"/>
  <c r="Q57" i="13"/>
  <c r="AA57" i="13" s="1"/>
  <c r="P57" i="13"/>
  <c r="Z57" i="13" s="1"/>
  <c r="O57" i="13"/>
  <c r="Y57" i="13" s="1"/>
  <c r="AI57" i="13" s="1"/>
  <c r="N57" i="13"/>
  <c r="X57" i="13" s="1"/>
  <c r="AH57" i="13" s="1"/>
  <c r="M57" i="13"/>
  <c r="W57" i="13" s="1"/>
  <c r="AG57" i="13" s="1"/>
  <c r="J57" i="13"/>
  <c r="I57" i="13"/>
  <c r="H57" i="13"/>
  <c r="G57" i="13"/>
  <c r="F57" i="13"/>
  <c r="E57" i="13"/>
  <c r="D57" i="13"/>
  <c r="C57" i="13"/>
  <c r="B57" i="13"/>
  <c r="BO56" i="13"/>
  <c r="AK56" i="13"/>
  <c r="AJ56" i="13"/>
  <c r="U56" i="13"/>
  <c r="AE56" i="13" s="1"/>
  <c r="T56" i="13"/>
  <c r="AD56" i="13" s="1"/>
  <c r="AN56" i="13" s="1"/>
  <c r="AX56" i="13" s="1"/>
  <c r="S56" i="13"/>
  <c r="AC56" i="13" s="1"/>
  <c r="R56" i="13"/>
  <c r="AB56" i="13" s="1"/>
  <c r="Q56" i="13"/>
  <c r="AA56" i="13" s="1"/>
  <c r="P56" i="13"/>
  <c r="Z56" i="13" s="1"/>
  <c r="O56" i="13"/>
  <c r="Y56" i="13" s="1"/>
  <c r="N56" i="13"/>
  <c r="X56" i="13" s="1"/>
  <c r="M56" i="13"/>
  <c r="W56" i="13" s="1"/>
  <c r="J56" i="13"/>
  <c r="I56" i="13"/>
  <c r="H56" i="13"/>
  <c r="G56" i="13"/>
  <c r="F56" i="13"/>
  <c r="E56" i="13"/>
  <c r="D56" i="13"/>
  <c r="C56" i="13"/>
  <c r="B56" i="13"/>
  <c r="BY54" i="13"/>
  <c r="BO54" i="13"/>
  <c r="U54" i="13"/>
  <c r="AE54" i="13" s="1"/>
  <c r="AO54" i="13" s="1"/>
  <c r="T54" i="13"/>
  <c r="AD54" i="13" s="1"/>
  <c r="S54" i="13"/>
  <c r="AC54" i="13" s="1"/>
  <c r="R54" i="13"/>
  <c r="AB54" i="13" s="1"/>
  <c r="Q54" i="13"/>
  <c r="AA54" i="13" s="1"/>
  <c r="AK54" i="13" s="1"/>
  <c r="P54" i="13"/>
  <c r="Z54" i="13" s="1"/>
  <c r="AJ54" i="13" s="1"/>
  <c r="O54" i="13"/>
  <c r="Y54" i="13" s="1"/>
  <c r="AI54" i="13" s="1"/>
  <c r="N54" i="13"/>
  <c r="X54" i="13" s="1"/>
  <c r="M54" i="13"/>
  <c r="W54" i="13" s="1"/>
  <c r="AG54" i="13" s="1"/>
  <c r="AQ54" i="13" s="1"/>
  <c r="J54" i="13"/>
  <c r="I54" i="13"/>
  <c r="H54" i="13"/>
  <c r="G54" i="13"/>
  <c r="F54" i="13"/>
  <c r="E54" i="13"/>
  <c r="D54" i="13"/>
  <c r="C54" i="13"/>
  <c r="B54" i="13"/>
  <c r="BO53" i="13"/>
  <c r="AD53" i="13"/>
  <c r="AC53" i="13"/>
  <c r="AB53" i="13"/>
  <c r="Y53" i="13"/>
  <c r="U53" i="13"/>
  <c r="AE53" i="13" s="1"/>
  <c r="T53" i="13"/>
  <c r="S53" i="13"/>
  <c r="R53" i="13"/>
  <c r="Q53" i="13"/>
  <c r="AA53" i="13" s="1"/>
  <c r="P53" i="13"/>
  <c r="Z53" i="13" s="1"/>
  <c r="O53" i="13"/>
  <c r="N53" i="13"/>
  <c r="X53" i="13" s="1"/>
  <c r="M53" i="13"/>
  <c r="W53" i="13" s="1"/>
  <c r="J53" i="13"/>
  <c r="I53" i="13"/>
  <c r="H53" i="13"/>
  <c r="G53" i="13"/>
  <c r="F53" i="13"/>
  <c r="E53" i="13"/>
  <c r="D53" i="13"/>
  <c r="C53" i="13"/>
  <c r="B53" i="13"/>
  <c r="BO52" i="13"/>
  <c r="AJ52" i="13"/>
  <c r="U52" i="13"/>
  <c r="AE52" i="13" s="1"/>
  <c r="T52" i="13"/>
  <c r="AD52" i="13" s="1"/>
  <c r="S52" i="13"/>
  <c r="AC52" i="13" s="1"/>
  <c r="AM52" i="13" s="1"/>
  <c r="R52" i="13"/>
  <c r="AB52" i="13" s="1"/>
  <c r="Q52" i="13"/>
  <c r="AA52" i="13" s="1"/>
  <c r="P52" i="13"/>
  <c r="Z52" i="13" s="1"/>
  <c r="O52" i="13"/>
  <c r="Y52" i="13" s="1"/>
  <c r="AI52" i="13" s="1"/>
  <c r="N52" i="13"/>
  <c r="X52" i="13" s="1"/>
  <c r="M52" i="13"/>
  <c r="W52" i="13" s="1"/>
  <c r="J52" i="13"/>
  <c r="I52" i="13"/>
  <c r="H52" i="13"/>
  <c r="G52" i="13"/>
  <c r="F52" i="13"/>
  <c r="E52" i="13"/>
  <c r="D52" i="13"/>
  <c r="C52" i="13"/>
  <c r="B52" i="13"/>
  <c r="BY51" i="13"/>
  <c r="BO51" i="13"/>
  <c r="U51" i="13"/>
  <c r="AE51" i="13" s="1"/>
  <c r="AO51" i="13" s="1"/>
  <c r="T51" i="13"/>
  <c r="AD51" i="13" s="1"/>
  <c r="AN51" i="13" s="1"/>
  <c r="S51" i="13"/>
  <c r="AC51" i="13" s="1"/>
  <c r="R51" i="13"/>
  <c r="AB51" i="13" s="1"/>
  <c r="Q51" i="13"/>
  <c r="AA51" i="13" s="1"/>
  <c r="P51" i="13"/>
  <c r="Z51" i="13" s="1"/>
  <c r="O51" i="13"/>
  <c r="Y51" i="13" s="1"/>
  <c r="N51" i="13"/>
  <c r="X51" i="13" s="1"/>
  <c r="AH51" i="13" s="1"/>
  <c r="M51" i="13"/>
  <c r="W51" i="13" s="1"/>
  <c r="AG51" i="13" s="1"/>
  <c r="J51" i="13"/>
  <c r="I51" i="13"/>
  <c r="H51" i="13"/>
  <c r="G51" i="13"/>
  <c r="F51" i="13"/>
  <c r="E51" i="13"/>
  <c r="D51" i="13"/>
  <c r="C51" i="13"/>
  <c r="B51" i="13"/>
  <c r="BO50" i="13"/>
  <c r="X50" i="13"/>
  <c r="U50" i="13"/>
  <c r="AE50" i="13" s="1"/>
  <c r="T50" i="13"/>
  <c r="AD50" i="13" s="1"/>
  <c r="S50" i="13"/>
  <c r="AC50" i="13" s="1"/>
  <c r="AM50" i="13" s="1"/>
  <c r="AW50" i="13" s="1"/>
  <c r="R50" i="13"/>
  <c r="AB50" i="13" s="1"/>
  <c r="Q50" i="13"/>
  <c r="AA50" i="13" s="1"/>
  <c r="AK50" i="13" s="1"/>
  <c r="AU50" i="13" s="1"/>
  <c r="P50" i="13"/>
  <c r="Z50" i="13" s="1"/>
  <c r="AJ50" i="13" s="1"/>
  <c r="O50" i="13"/>
  <c r="Y50" i="13" s="1"/>
  <c r="N50" i="13"/>
  <c r="M50" i="13"/>
  <c r="W50" i="13" s="1"/>
  <c r="J50" i="13"/>
  <c r="I50" i="13"/>
  <c r="H50" i="13"/>
  <c r="G50" i="13"/>
  <c r="F50" i="13"/>
  <c r="E50" i="13"/>
  <c r="D50" i="13"/>
  <c r="C50" i="13"/>
  <c r="B50" i="13"/>
  <c r="BO49" i="13"/>
  <c r="AE49" i="13"/>
  <c r="AO49" i="13" s="1"/>
  <c r="AY49" i="13" s="1"/>
  <c r="AC49" i="13"/>
  <c r="U49" i="13"/>
  <c r="T49" i="13"/>
  <c r="AD49" i="13" s="1"/>
  <c r="S49" i="13"/>
  <c r="R49" i="13"/>
  <c r="AB49" i="13" s="1"/>
  <c r="Q49" i="13"/>
  <c r="AA49" i="13" s="1"/>
  <c r="P49" i="13"/>
  <c r="Z49" i="13" s="1"/>
  <c r="O49" i="13"/>
  <c r="Y49" i="13" s="1"/>
  <c r="N49" i="13"/>
  <c r="X49" i="13" s="1"/>
  <c r="M49" i="13"/>
  <c r="W49" i="13" s="1"/>
  <c r="J49" i="13"/>
  <c r="I49" i="13"/>
  <c r="H49" i="13"/>
  <c r="G49" i="13"/>
  <c r="F49" i="13"/>
  <c r="E49" i="13"/>
  <c r="D49" i="13"/>
  <c r="C49" i="13"/>
  <c r="B49" i="13"/>
  <c r="BO48" i="13"/>
  <c r="U48" i="13"/>
  <c r="AE48" i="13" s="1"/>
  <c r="T48" i="13"/>
  <c r="AD48" i="13" s="1"/>
  <c r="S48" i="13"/>
  <c r="AC48" i="13" s="1"/>
  <c r="R48" i="13"/>
  <c r="AB48" i="13" s="1"/>
  <c r="Q48" i="13"/>
  <c r="AA48" i="13" s="1"/>
  <c r="P48" i="13"/>
  <c r="Z48" i="13" s="1"/>
  <c r="O48" i="13"/>
  <c r="Y48" i="13" s="1"/>
  <c r="N48" i="13"/>
  <c r="X48" i="13" s="1"/>
  <c r="AH48" i="13" s="1"/>
  <c r="M48" i="13"/>
  <c r="W48" i="13" s="1"/>
  <c r="J48" i="13"/>
  <c r="I48" i="13"/>
  <c r="H48" i="13"/>
  <c r="G48" i="13"/>
  <c r="F48" i="13"/>
  <c r="E48" i="13"/>
  <c r="D48" i="13"/>
  <c r="C48" i="13"/>
  <c r="B48" i="13"/>
  <c r="BY47" i="13"/>
  <c r="BO47" i="13"/>
  <c r="W47" i="13"/>
  <c r="AG47" i="13" s="1"/>
  <c r="U47" i="13"/>
  <c r="AE47" i="13" s="1"/>
  <c r="T47" i="13"/>
  <c r="AD47" i="13" s="1"/>
  <c r="S47" i="13"/>
  <c r="AC47" i="13" s="1"/>
  <c r="AM47" i="13" s="1"/>
  <c r="R47" i="13"/>
  <c r="AB47" i="13" s="1"/>
  <c r="AL47" i="13" s="1"/>
  <c r="Q47" i="13"/>
  <c r="AA47" i="13" s="1"/>
  <c r="P47" i="13"/>
  <c r="Z47" i="13" s="1"/>
  <c r="O47" i="13"/>
  <c r="Y47" i="13" s="1"/>
  <c r="N47" i="13"/>
  <c r="X47" i="13" s="1"/>
  <c r="AH47" i="13" s="1"/>
  <c r="M47" i="13"/>
  <c r="J47" i="13"/>
  <c r="I47" i="13"/>
  <c r="H47" i="13"/>
  <c r="G47" i="13"/>
  <c r="F47" i="13"/>
  <c r="E47" i="13"/>
  <c r="D47" i="13"/>
  <c r="C47" i="13"/>
  <c r="B47" i="13"/>
  <c r="BO46" i="13"/>
  <c r="U46" i="13"/>
  <c r="AE46" i="13" s="1"/>
  <c r="T46" i="13"/>
  <c r="AD46" i="13" s="1"/>
  <c r="S46" i="13"/>
  <c r="AC46" i="13" s="1"/>
  <c r="AM46" i="13" s="1"/>
  <c r="R46" i="13"/>
  <c r="AB46" i="13" s="1"/>
  <c r="Q46" i="13"/>
  <c r="AA46" i="13" s="1"/>
  <c r="AK46" i="13" s="1"/>
  <c r="P46" i="13"/>
  <c r="Z46" i="13" s="1"/>
  <c r="O46" i="13"/>
  <c r="Y46" i="13" s="1"/>
  <c r="AI46" i="13" s="1"/>
  <c r="AS46" i="13" s="1"/>
  <c r="N46" i="13"/>
  <c r="X46" i="13" s="1"/>
  <c r="AH46" i="13" s="1"/>
  <c r="AR46" i="13" s="1"/>
  <c r="M46" i="13"/>
  <c r="W46" i="13" s="1"/>
  <c r="J46" i="13"/>
  <c r="I46" i="13"/>
  <c r="H46" i="13"/>
  <c r="G46" i="13"/>
  <c r="F46" i="13"/>
  <c r="E46" i="13"/>
  <c r="D46" i="13"/>
  <c r="C46" i="13"/>
  <c r="B46" i="13"/>
  <c r="BO45" i="13"/>
  <c r="AC45" i="13"/>
  <c r="AM45" i="13" s="1"/>
  <c r="AW45" i="13" s="1"/>
  <c r="U45" i="13"/>
  <c r="AE45" i="13" s="1"/>
  <c r="T45" i="13"/>
  <c r="AD45" i="13" s="1"/>
  <c r="AN45" i="13" s="1"/>
  <c r="AX45" i="13" s="1"/>
  <c r="S45" i="13"/>
  <c r="R45" i="13"/>
  <c r="AB45" i="13" s="1"/>
  <c r="Q45" i="13"/>
  <c r="AA45" i="13" s="1"/>
  <c r="P45" i="13"/>
  <c r="Z45" i="13" s="1"/>
  <c r="O45" i="13"/>
  <c r="Y45" i="13" s="1"/>
  <c r="N45" i="13"/>
  <c r="X45" i="13" s="1"/>
  <c r="M45" i="13"/>
  <c r="W45" i="13" s="1"/>
  <c r="AG45" i="13" s="1"/>
  <c r="J45" i="13"/>
  <c r="I45" i="13"/>
  <c r="H45" i="13"/>
  <c r="G45" i="13"/>
  <c r="F45" i="13"/>
  <c r="E45" i="13"/>
  <c r="D45" i="13"/>
  <c r="C45" i="13"/>
  <c r="B45" i="13"/>
  <c r="BY43" i="13"/>
  <c r="BO43" i="13"/>
  <c r="U43" i="13"/>
  <c r="AE43" i="13" s="1"/>
  <c r="T43" i="13"/>
  <c r="AD43" i="13" s="1"/>
  <c r="S43" i="13"/>
  <c r="AC43" i="13" s="1"/>
  <c r="R43" i="13"/>
  <c r="AB43" i="13" s="1"/>
  <c r="Q43" i="13"/>
  <c r="AA43" i="13" s="1"/>
  <c r="P43" i="13"/>
  <c r="Z43" i="13" s="1"/>
  <c r="O43" i="13"/>
  <c r="Y43" i="13" s="1"/>
  <c r="N43" i="13"/>
  <c r="X43" i="13" s="1"/>
  <c r="M43" i="13"/>
  <c r="W43" i="13" s="1"/>
  <c r="AG43" i="13" s="1"/>
  <c r="J43" i="13"/>
  <c r="I43" i="13"/>
  <c r="H43" i="13"/>
  <c r="G43" i="13"/>
  <c r="F43" i="13"/>
  <c r="E43" i="13"/>
  <c r="D43" i="13"/>
  <c r="C43" i="13"/>
  <c r="B43" i="13"/>
  <c r="BO42" i="13"/>
  <c r="U42" i="13"/>
  <c r="AE42" i="13" s="1"/>
  <c r="T42" i="13"/>
  <c r="AD42" i="13" s="1"/>
  <c r="AN42" i="13" s="1"/>
  <c r="S42" i="13"/>
  <c r="AC42" i="13" s="1"/>
  <c r="R42" i="13"/>
  <c r="AB42" i="13" s="1"/>
  <c r="Q42" i="13"/>
  <c r="AA42" i="13" s="1"/>
  <c r="P42" i="13"/>
  <c r="Z42" i="13" s="1"/>
  <c r="O42" i="13"/>
  <c r="Y42" i="13" s="1"/>
  <c r="N42" i="13"/>
  <c r="X42" i="13" s="1"/>
  <c r="AH42" i="13" s="1"/>
  <c r="M42" i="13"/>
  <c r="W42" i="13" s="1"/>
  <c r="J42" i="13"/>
  <c r="I42" i="13"/>
  <c r="H42" i="13"/>
  <c r="G42" i="13"/>
  <c r="F42" i="13"/>
  <c r="E42" i="13"/>
  <c r="D42" i="13"/>
  <c r="C42" i="13"/>
  <c r="B42" i="13"/>
  <c r="BO41" i="13"/>
  <c r="AA41" i="13"/>
  <c r="X41" i="13"/>
  <c r="AH41" i="13" s="1"/>
  <c r="W41" i="13"/>
  <c r="U41" i="13"/>
  <c r="AE41" i="13" s="1"/>
  <c r="AO41" i="13" s="1"/>
  <c r="T41" i="13"/>
  <c r="AD41" i="13" s="1"/>
  <c r="AN41" i="13" s="1"/>
  <c r="S41" i="13"/>
  <c r="AC41" i="13" s="1"/>
  <c r="R41" i="13"/>
  <c r="AB41" i="13" s="1"/>
  <c r="AL41" i="13" s="1"/>
  <c r="Q41" i="13"/>
  <c r="P41" i="13"/>
  <c r="Z41" i="13" s="1"/>
  <c r="AJ41" i="13" s="1"/>
  <c r="O41" i="13"/>
  <c r="Y41" i="13" s="1"/>
  <c r="AI41" i="13" s="1"/>
  <c r="N41" i="13"/>
  <c r="M41" i="13"/>
  <c r="J41" i="13"/>
  <c r="I41" i="13"/>
  <c r="H41" i="13"/>
  <c r="G41" i="13"/>
  <c r="F41" i="13"/>
  <c r="E41" i="13"/>
  <c r="D41" i="13"/>
  <c r="C41" i="13"/>
  <c r="B41" i="13"/>
  <c r="BO40" i="13"/>
  <c r="U40" i="13"/>
  <c r="AE40" i="13" s="1"/>
  <c r="T40" i="13"/>
  <c r="AD40" i="13" s="1"/>
  <c r="S40" i="13"/>
  <c r="AC40" i="13" s="1"/>
  <c r="R40" i="13"/>
  <c r="AB40" i="13" s="1"/>
  <c r="Q40" i="13"/>
  <c r="AA40" i="13" s="1"/>
  <c r="AK40" i="13" s="1"/>
  <c r="P40" i="13"/>
  <c r="Z40" i="13" s="1"/>
  <c r="O40" i="13"/>
  <c r="Y40" i="13" s="1"/>
  <c r="AI40" i="13" s="1"/>
  <c r="N40" i="13"/>
  <c r="X40" i="13" s="1"/>
  <c r="AH40" i="13" s="1"/>
  <c r="AR40" i="13" s="1"/>
  <c r="M40" i="13"/>
  <c r="W40" i="13" s="1"/>
  <c r="J40" i="13"/>
  <c r="I40" i="13"/>
  <c r="H40" i="13"/>
  <c r="G40" i="13"/>
  <c r="F40" i="13"/>
  <c r="E40" i="13"/>
  <c r="D40" i="13"/>
  <c r="C40" i="13"/>
  <c r="B40" i="13"/>
  <c r="BO39" i="13"/>
  <c r="W39" i="13"/>
  <c r="AG39" i="13" s="1"/>
  <c r="U39" i="13"/>
  <c r="AE39" i="13" s="1"/>
  <c r="AO39" i="13" s="1"/>
  <c r="T39" i="13"/>
  <c r="AD39" i="13" s="1"/>
  <c r="S39" i="13"/>
  <c r="AC39" i="13" s="1"/>
  <c r="AM39" i="13" s="1"/>
  <c r="R39" i="13"/>
  <c r="AB39" i="13" s="1"/>
  <c r="Q39" i="13"/>
  <c r="AA39" i="13" s="1"/>
  <c r="P39" i="13"/>
  <c r="Z39" i="13" s="1"/>
  <c r="O39" i="13"/>
  <c r="Y39" i="13" s="1"/>
  <c r="N39" i="13"/>
  <c r="X39" i="13" s="1"/>
  <c r="M39" i="13"/>
  <c r="J39" i="13"/>
  <c r="I39" i="13"/>
  <c r="H39" i="13"/>
  <c r="G39" i="13"/>
  <c r="F39" i="13"/>
  <c r="E39" i="13"/>
  <c r="D39" i="13"/>
  <c r="C39" i="13"/>
  <c r="B39" i="13"/>
  <c r="BO38" i="13"/>
  <c r="AW38" i="13"/>
  <c r="AE38" i="13"/>
  <c r="AD38" i="13"/>
  <c r="AN38" i="13" s="1"/>
  <c r="AB38" i="13"/>
  <c r="AA38" i="13"/>
  <c r="AK38" i="13" s="1"/>
  <c r="U38" i="13"/>
  <c r="T38" i="13"/>
  <c r="S38" i="13"/>
  <c r="AC38" i="13" s="1"/>
  <c r="AM38" i="13" s="1"/>
  <c r="R38" i="13"/>
  <c r="Q38" i="13"/>
  <c r="P38" i="13"/>
  <c r="Z38" i="13" s="1"/>
  <c r="AJ38" i="13" s="1"/>
  <c r="O38" i="13"/>
  <c r="Y38" i="13" s="1"/>
  <c r="AI38" i="13" s="1"/>
  <c r="N38" i="13"/>
  <c r="X38" i="13" s="1"/>
  <c r="M38" i="13"/>
  <c r="W38" i="13" s="1"/>
  <c r="J38" i="13"/>
  <c r="I38" i="13"/>
  <c r="H38" i="13"/>
  <c r="G38" i="13"/>
  <c r="F38" i="13"/>
  <c r="E38" i="13"/>
  <c r="D38" i="13"/>
  <c r="C38" i="13"/>
  <c r="B38" i="13"/>
  <c r="BO37" i="13"/>
  <c r="U37" i="13"/>
  <c r="AE37" i="13" s="1"/>
  <c r="T37" i="13"/>
  <c r="AD37" i="13" s="1"/>
  <c r="S37" i="13"/>
  <c r="AC37" i="13" s="1"/>
  <c r="AM37" i="13" s="1"/>
  <c r="R37" i="13"/>
  <c r="AB37" i="13" s="1"/>
  <c r="AL37" i="13" s="1"/>
  <c r="Q37" i="13"/>
  <c r="AA37" i="13" s="1"/>
  <c r="P37" i="13"/>
  <c r="Z37" i="13" s="1"/>
  <c r="O37" i="13"/>
  <c r="Y37" i="13" s="1"/>
  <c r="AI37" i="13" s="1"/>
  <c r="AS37" i="13" s="1"/>
  <c r="N37" i="13"/>
  <c r="X37" i="13" s="1"/>
  <c r="M37" i="13"/>
  <c r="W37" i="13" s="1"/>
  <c r="J37" i="13"/>
  <c r="I37" i="13"/>
  <c r="H37" i="13"/>
  <c r="G37" i="13"/>
  <c r="F37" i="13"/>
  <c r="E37" i="13"/>
  <c r="D37" i="13"/>
  <c r="C37" i="13"/>
  <c r="B37" i="13"/>
  <c r="BO35" i="13"/>
  <c r="U35" i="13"/>
  <c r="AE35" i="13" s="1"/>
  <c r="T35" i="13"/>
  <c r="AD35" i="13" s="1"/>
  <c r="AN35" i="13" s="1"/>
  <c r="S35" i="13"/>
  <c r="AC35" i="13" s="1"/>
  <c r="AM35" i="13" s="1"/>
  <c r="R35" i="13"/>
  <c r="AB35" i="13" s="1"/>
  <c r="AL35" i="13" s="1"/>
  <c r="Q35" i="13"/>
  <c r="AA35" i="13" s="1"/>
  <c r="P35" i="13"/>
  <c r="Z35" i="13" s="1"/>
  <c r="AJ35" i="13" s="1"/>
  <c r="O35" i="13"/>
  <c r="Y35" i="13" s="1"/>
  <c r="AI35" i="13" s="1"/>
  <c r="N35" i="13"/>
  <c r="X35" i="13" s="1"/>
  <c r="M35" i="13"/>
  <c r="W35" i="13" s="1"/>
  <c r="AG35" i="13" s="1"/>
  <c r="J35" i="13"/>
  <c r="I35" i="13"/>
  <c r="H35" i="13"/>
  <c r="G35" i="13"/>
  <c r="F35" i="13"/>
  <c r="E35" i="13"/>
  <c r="D35" i="13"/>
  <c r="C35" i="13"/>
  <c r="B35" i="13"/>
  <c r="BO34" i="13"/>
  <c r="AX34" i="13"/>
  <c r="U34" i="13"/>
  <c r="AE34" i="13" s="1"/>
  <c r="AO34" i="13" s="1"/>
  <c r="T34" i="13"/>
  <c r="AD34" i="13" s="1"/>
  <c r="AN34" i="13" s="1"/>
  <c r="S34" i="13"/>
  <c r="AC34" i="13" s="1"/>
  <c r="R34" i="13"/>
  <c r="AB34" i="13" s="1"/>
  <c r="AL34" i="13" s="1"/>
  <c r="Q34" i="13"/>
  <c r="AA34" i="13" s="1"/>
  <c r="AK34" i="13" s="1"/>
  <c r="P34" i="13"/>
  <c r="Z34" i="13" s="1"/>
  <c r="AJ34" i="13" s="1"/>
  <c r="O34" i="13"/>
  <c r="Y34" i="13" s="1"/>
  <c r="N34" i="13"/>
  <c r="X34" i="13" s="1"/>
  <c r="M34" i="13"/>
  <c r="W34" i="13" s="1"/>
  <c r="AG34" i="13" s="1"/>
  <c r="J34" i="13"/>
  <c r="I34" i="13"/>
  <c r="H34" i="13"/>
  <c r="G34" i="13"/>
  <c r="F34" i="13"/>
  <c r="E34" i="13"/>
  <c r="D34" i="13"/>
  <c r="C34" i="13"/>
  <c r="B34" i="13"/>
  <c r="BO33" i="13"/>
  <c r="AW33" i="13"/>
  <c r="U33" i="13"/>
  <c r="AE33" i="13" s="1"/>
  <c r="T33" i="13"/>
  <c r="AD33" i="13" s="1"/>
  <c r="S33" i="13"/>
  <c r="AC33" i="13" s="1"/>
  <c r="AM33" i="13" s="1"/>
  <c r="R33" i="13"/>
  <c r="AB33" i="13" s="1"/>
  <c r="AL33" i="13" s="1"/>
  <c r="AV33" i="13" s="1"/>
  <c r="Q33" i="13"/>
  <c r="AA33" i="13" s="1"/>
  <c r="P33" i="13"/>
  <c r="Z33" i="13" s="1"/>
  <c r="AJ33" i="13" s="1"/>
  <c r="O33" i="13"/>
  <c r="Y33" i="13" s="1"/>
  <c r="AI33" i="13" s="1"/>
  <c r="AS33" i="13" s="1"/>
  <c r="N33" i="13"/>
  <c r="X33" i="13" s="1"/>
  <c r="M33" i="13"/>
  <c r="W33" i="13" s="1"/>
  <c r="AG33" i="13" s="1"/>
  <c r="J33" i="13"/>
  <c r="I33" i="13"/>
  <c r="H33" i="13"/>
  <c r="G33" i="13"/>
  <c r="F33" i="13"/>
  <c r="E33" i="13"/>
  <c r="D33" i="13"/>
  <c r="C33" i="13"/>
  <c r="B33" i="13"/>
  <c r="BY32" i="13"/>
  <c r="BO32" i="13"/>
  <c r="U32" i="13"/>
  <c r="AE32" i="13" s="1"/>
  <c r="T32" i="13"/>
  <c r="AD32" i="13" s="1"/>
  <c r="AN32" i="13" s="1"/>
  <c r="S32" i="13"/>
  <c r="AC32" i="13" s="1"/>
  <c r="R32" i="13"/>
  <c r="AB32" i="13" s="1"/>
  <c r="Q32" i="13"/>
  <c r="AA32" i="13" s="1"/>
  <c r="P32" i="13"/>
  <c r="Z32" i="13" s="1"/>
  <c r="AJ32" i="13" s="1"/>
  <c r="O32" i="13"/>
  <c r="Y32" i="13" s="1"/>
  <c r="N32" i="13"/>
  <c r="X32" i="13" s="1"/>
  <c r="AH32" i="13" s="1"/>
  <c r="AR32" i="13" s="1"/>
  <c r="M32" i="13"/>
  <c r="W32" i="13" s="1"/>
  <c r="AG32" i="13" s="1"/>
  <c r="J32" i="13"/>
  <c r="I32" i="13"/>
  <c r="H32" i="13"/>
  <c r="G32" i="13"/>
  <c r="F32" i="13"/>
  <c r="E32" i="13"/>
  <c r="D32" i="13"/>
  <c r="C32" i="13"/>
  <c r="B32" i="13"/>
  <c r="BO31" i="13"/>
  <c r="U31" i="13"/>
  <c r="AE31" i="13" s="1"/>
  <c r="T31" i="13"/>
  <c r="AD31" i="13" s="1"/>
  <c r="AN31" i="13" s="1"/>
  <c r="S31" i="13"/>
  <c r="AC31" i="13" s="1"/>
  <c r="R31" i="13"/>
  <c r="AB31" i="13" s="1"/>
  <c r="AL31" i="13" s="1"/>
  <c r="Q31" i="13"/>
  <c r="AA31" i="13" s="1"/>
  <c r="AK31" i="13" s="1"/>
  <c r="P31" i="13"/>
  <c r="Z31" i="13" s="1"/>
  <c r="AJ31" i="13" s="1"/>
  <c r="O31" i="13"/>
  <c r="Y31" i="13" s="1"/>
  <c r="N31" i="13"/>
  <c r="X31" i="13" s="1"/>
  <c r="M31" i="13"/>
  <c r="W31" i="13" s="1"/>
  <c r="AG31" i="13" s="1"/>
  <c r="J31" i="13"/>
  <c r="I31" i="13"/>
  <c r="H31" i="13"/>
  <c r="G31" i="13"/>
  <c r="F31" i="13"/>
  <c r="E31" i="13"/>
  <c r="D31" i="13"/>
  <c r="C31" i="13"/>
  <c r="B31" i="13"/>
  <c r="BO30" i="13"/>
  <c r="U30" i="13"/>
  <c r="AE30" i="13" s="1"/>
  <c r="T30" i="13"/>
  <c r="AD30" i="13" s="1"/>
  <c r="AN30" i="13" s="1"/>
  <c r="S30" i="13"/>
  <c r="AC30" i="13" s="1"/>
  <c r="R30" i="13"/>
  <c r="AB30" i="13" s="1"/>
  <c r="Q30" i="13"/>
  <c r="AA30" i="13" s="1"/>
  <c r="P30" i="13"/>
  <c r="Z30" i="13" s="1"/>
  <c r="AJ30" i="13" s="1"/>
  <c r="O30" i="13"/>
  <c r="Y30" i="13" s="1"/>
  <c r="N30" i="13"/>
  <c r="X30" i="13" s="1"/>
  <c r="AH30" i="13" s="1"/>
  <c r="M30" i="13"/>
  <c r="W30" i="13" s="1"/>
  <c r="AG30" i="13" s="1"/>
  <c r="J30" i="13"/>
  <c r="I30" i="13"/>
  <c r="H30" i="13"/>
  <c r="G30" i="13"/>
  <c r="F30" i="13"/>
  <c r="E30" i="13"/>
  <c r="D30" i="13"/>
  <c r="C30" i="13"/>
  <c r="B30" i="13"/>
  <c r="BO29" i="13"/>
  <c r="U29" i="13"/>
  <c r="AE29" i="13" s="1"/>
  <c r="AO29" i="13" s="1"/>
  <c r="T29" i="13"/>
  <c r="AD29" i="13" s="1"/>
  <c r="AN29" i="13" s="1"/>
  <c r="S29" i="13"/>
  <c r="AC29" i="13" s="1"/>
  <c r="AM29" i="13" s="1"/>
  <c r="R29" i="13"/>
  <c r="AB29" i="13" s="1"/>
  <c r="Q29" i="13"/>
  <c r="AA29" i="13" s="1"/>
  <c r="AK29" i="13" s="1"/>
  <c r="P29" i="13"/>
  <c r="Z29" i="13" s="1"/>
  <c r="O29" i="13"/>
  <c r="Y29" i="13" s="1"/>
  <c r="N29" i="13"/>
  <c r="X29" i="13" s="1"/>
  <c r="M29" i="13"/>
  <c r="W29" i="13" s="1"/>
  <c r="J29" i="13"/>
  <c r="I29" i="13"/>
  <c r="H29" i="13"/>
  <c r="G29" i="13"/>
  <c r="F29" i="13"/>
  <c r="E29" i="13"/>
  <c r="D29" i="13"/>
  <c r="C29" i="13"/>
  <c r="B29" i="13"/>
  <c r="BO28" i="13"/>
  <c r="AR28" i="13"/>
  <c r="AG28" i="13"/>
  <c r="AQ28" i="13" s="1"/>
  <c r="Y28" i="13"/>
  <c r="U28" i="13"/>
  <c r="AE28" i="13" s="1"/>
  <c r="T28" i="13"/>
  <c r="AD28" i="13" s="1"/>
  <c r="S28" i="13"/>
  <c r="AC28" i="13" s="1"/>
  <c r="R28" i="13"/>
  <c r="AB28" i="13" s="1"/>
  <c r="Q28" i="13"/>
  <c r="AA28" i="13" s="1"/>
  <c r="P28" i="13"/>
  <c r="Z28" i="13" s="1"/>
  <c r="O28" i="13"/>
  <c r="N28" i="13"/>
  <c r="X28" i="13" s="1"/>
  <c r="AH28" i="13" s="1"/>
  <c r="M28" i="13"/>
  <c r="W28" i="13" s="1"/>
  <c r="J28" i="13"/>
  <c r="I28" i="13"/>
  <c r="H28" i="13"/>
  <c r="G28" i="13"/>
  <c r="F28" i="13"/>
  <c r="E28" i="13"/>
  <c r="D28" i="13"/>
  <c r="C28" i="13"/>
  <c r="B28" i="13"/>
  <c r="BO27" i="13"/>
  <c r="U27" i="13"/>
  <c r="AE27" i="13" s="1"/>
  <c r="AO27" i="13" s="1"/>
  <c r="AY27" i="13" s="1"/>
  <c r="T27" i="13"/>
  <c r="AD27" i="13" s="1"/>
  <c r="AN27" i="13" s="1"/>
  <c r="AX27" i="13" s="1"/>
  <c r="S27" i="13"/>
  <c r="AC27" i="13" s="1"/>
  <c r="AM27" i="13" s="1"/>
  <c r="R27" i="13"/>
  <c r="AB27" i="13" s="1"/>
  <c r="AL27" i="13" s="1"/>
  <c r="Q27" i="13"/>
  <c r="AA27" i="13" s="1"/>
  <c r="AK27" i="13" s="1"/>
  <c r="AU27" i="13" s="1"/>
  <c r="P27" i="13"/>
  <c r="Z27" i="13" s="1"/>
  <c r="O27" i="13"/>
  <c r="Y27" i="13" s="1"/>
  <c r="N27" i="13"/>
  <c r="X27" i="13" s="1"/>
  <c r="AH27" i="13" s="1"/>
  <c r="M27" i="13"/>
  <c r="W27" i="13" s="1"/>
  <c r="AG27" i="13" s="1"/>
  <c r="J27" i="13"/>
  <c r="I27" i="13"/>
  <c r="H27" i="13"/>
  <c r="G27" i="13"/>
  <c r="F27" i="13"/>
  <c r="E27" i="13"/>
  <c r="D27" i="13"/>
  <c r="C27" i="13"/>
  <c r="B27" i="13"/>
  <c r="BO26" i="13"/>
  <c r="U26" i="13"/>
  <c r="AE26" i="13" s="1"/>
  <c r="AO26" i="13" s="1"/>
  <c r="T26" i="13"/>
  <c r="AD26" i="13" s="1"/>
  <c r="AN26" i="13" s="1"/>
  <c r="S26" i="13"/>
  <c r="AC26" i="13" s="1"/>
  <c r="AM26" i="13" s="1"/>
  <c r="R26" i="13"/>
  <c r="AB26" i="13" s="1"/>
  <c r="AL26" i="13" s="1"/>
  <c r="Q26" i="13"/>
  <c r="AA26" i="13" s="1"/>
  <c r="AK26" i="13" s="1"/>
  <c r="P26" i="13"/>
  <c r="Z26" i="13" s="1"/>
  <c r="AJ26" i="13" s="1"/>
  <c r="O26" i="13"/>
  <c r="Y26" i="13" s="1"/>
  <c r="AI26" i="13" s="1"/>
  <c r="N26" i="13"/>
  <c r="X26" i="13" s="1"/>
  <c r="M26" i="13"/>
  <c r="W26" i="13" s="1"/>
  <c r="AG26" i="13" s="1"/>
  <c r="J26" i="13"/>
  <c r="I26" i="13"/>
  <c r="H26" i="13"/>
  <c r="G26" i="13"/>
  <c r="F26" i="13"/>
  <c r="E26" i="13"/>
  <c r="D26" i="13"/>
  <c r="C26" i="13"/>
  <c r="B26" i="13"/>
  <c r="BO25" i="13"/>
  <c r="AI25" i="13"/>
  <c r="AH25" i="13"/>
  <c r="AR25" i="13" s="1"/>
  <c r="AA25" i="13"/>
  <c r="Z25" i="13"/>
  <c r="W25" i="13"/>
  <c r="AG25" i="13" s="1"/>
  <c r="U25" i="13"/>
  <c r="AE25" i="13" s="1"/>
  <c r="T25" i="13"/>
  <c r="AD25" i="13" s="1"/>
  <c r="AN25" i="13" s="1"/>
  <c r="AX25" i="13" s="1"/>
  <c r="S25" i="13"/>
  <c r="AC25" i="13" s="1"/>
  <c r="AM25" i="13" s="1"/>
  <c r="R25" i="13"/>
  <c r="AB25" i="13" s="1"/>
  <c r="Q25" i="13"/>
  <c r="P25" i="13"/>
  <c r="O25" i="13"/>
  <c r="Y25" i="13" s="1"/>
  <c r="N25" i="13"/>
  <c r="X25" i="13" s="1"/>
  <c r="M25" i="13"/>
  <c r="J25" i="13"/>
  <c r="I25" i="13"/>
  <c r="H25" i="13"/>
  <c r="G25" i="13"/>
  <c r="F25" i="13"/>
  <c r="E25" i="13"/>
  <c r="D25" i="13"/>
  <c r="C25" i="13"/>
  <c r="B25" i="13"/>
  <c r="BO24" i="13"/>
  <c r="AI24" i="13"/>
  <c r="AH24" i="13"/>
  <c r="U24" i="13"/>
  <c r="AE24" i="13" s="1"/>
  <c r="T24" i="13"/>
  <c r="AD24" i="13" s="1"/>
  <c r="S24" i="13"/>
  <c r="AC24" i="13" s="1"/>
  <c r="R24" i="13"/>
  <c r="AB24" i="13" s="1"/>
  <c r="Q24" i="13"/>
  <c r="AA24" i="13" s="1"/>
  <c r="P24" i="13"/>
  <c r="Z24" i="13" s="1"/>
  <c r="O24" i="13"/>
  <c r="Y24" i="13" s="1"/>
  <c r="N24" i="13"/>
  <c r="X24" i="13" s="1"/>
  <c r="M24" i="13"/>
  <c r="W24" i="13" s="1"/>
  <c r="AG24" i="13" s="1"/>
  <c r="J24" i="13"/>
  <c r="I24" i="13"/>
  <c r="H24" i="13"/>
  <c r="G24" i="13"/>
  <c r="F24" i="13"/>
  <c r="E24" i="13"/>
  <c r="D24" i="13"/>
  <c r="C24" i="13"/>
  <c r="B24" i="13"/>
  <c r="BO23" i="13"/>
  <c r="AW23" i="13"/>
  <c r="U23" i="13"/>
  <c r="AE23" i="13" s="1"/>
  <c r="AO23" i="13" s="1"/>
  <c r="T23" i="13"/>
  <c r="AD23" i="13" s="1"/>
  <c r="AN23" i="13" s="1"/>
  <c r="S23" i="13"/>
  <c r="AC23" i="13" s="1"/>
  <c r="AM23" i="13" s="1"/>
  <c r="R23" i="13"/>
  <c r="AB23" i="13" s="1"/>
  <c r="AL23" i="13" s="1"/>
  <c r="AV23" i="13" s="1"/>
  <c r="Q23" i="13"/>
  <c r="AA23" i="13" s="1"/>
  <c r="P23" i="13"/>
  <c r="Z23" i="13" s="1"/>
  <c r="AJ23" i="13" s="1"/>
  <c r="AT23" i="13" s="1"/>
  <c r="O23" i="13"/>
  <c r="Y23" i="13" s="1"/>
  <c r="AI23" i="13" s="1"/>
  <c r="N23" i="13"/>
  <c r="X23" i="13" s="1"/>
  <c r="M23" i="13"/>
  <c r="W23" i="13" s="1"/>
  <c r="AG23" i="13" s="1"/>
  <c r="J23" i="13"/>
  <c r="I23" i="13"/>
  <c r="H23" i="13"/>
  <c r="G23" i="13"/>
  <c r="F23" i="13"/>
  <c r="E23" i="13"/>
  <c r="D23" i="13"/>
  <c r="C23" i="13"/>
  <c r="B23" i="13"/>
  <c r="BO22" i="13"/>
  <c r="U22" i="13"/>
  <c r="AE22" i="13" s="1"/>
  <c r="AO22" i="13" s="1"/>
  <c r="AY22" i="13" s="1"/>
  <c r="T22" i="13"/>
  <c r="AD22" i="13" s="1"/>
  <c r="S22" i="13"/>
  <c r="AC22" i="13" s="1"/>
  <c r="AM22" i="13" s="1"/>
  <c r="R22" i="13"/>
  <c r="AB22" i="13" s="1"/>
  <c r="AL22" i="13" s="1"/>
  <c r="Q22" i="13"/>
  <c r="AA22" i="13" s="1"/>
  <c r="P22" i="13"/>
  <c r="Z22" i="13" s="1"/>
  <c r="AJ22" i="13" s="1"/>
  <c r="O22" i="13"/>
  <c r="Y22" i="13" s="1"/>
  <c r="AI22" i="13" s="1"/>
  <c r="N22" i="13"/>
  <c r="X22" i="13" s="1"/>
  <c r="M22" i="13"/>
  <c r="W22" i="13" s="1"/>
  <c r="J22" i="13"/>
  <c r="I22" i="13"/>
  <c r="H22" i="13"/>
  <c r="G22" i="13"/>
  <c r="F22" i="13"/>
  <c r="E22" i="13"/>
  <c r="D22" i="13"/>
  <c r="C22" i="13"/>
  <c r="B22" i="13"/>
  <c r="BO21" i="13"/>
  <c r="U21" i="13"/>
  <c r="AE21" i="13" s="1"/>
  <c r="T21" i="13"/>
  <c r="AD21" i="13" s="1"/>
  <c r="S21" i="13"/>
  <c r="AC21" i="13" s="1"/>
  <c r="R21" i="13"/>
  <c r="AB21" i="13" s="1"/>
  <c r="Q21" i="13"/>
  <c r="AA21" i="13" s="1"/>
  <c r="P21" i="13"/>
  <c r="Z21" i="13" s="1"/>
  <c r="O21" i="13"/>
  <c r="Y21" i="13" s="1"/>
  <c r="AI21" i="13" s="1"/>
  <c r="AS21" i="13" s="1"/>
  <c r="N21" i="13"/>
  <c r="X21" i="13" s="1"/>
  <c r="AH21" i="13" s="1"/>
  <c r="AR21" i="13" s="1"/>
  <c r="M21" i="13"/>
  <c r="W21" i="13" s="1"/>
  <c r="J21" i="13"/>
  <c r="I21" i="13"/>
  <c r="H21" i="13"/>
  <c r="G21" i="13"/>
  <c r="F21" i="13"/>
  <c r="E21" i="13"/>
  <c r="D21" i="13"/>
  <c r="C21" i="13"/>
  <c r="B21" i="13"/>
  <c r="BO20" i="13"/>
  <c r="U20" i="13"/>
  <c r="AE20" i="13" s="1"/>
  <c r="AO20" i="13" s="1"/>
  <c r="AY20" i="13" s="1"/>
  <c r="T20" i="13"/>
  <c r="AD20" i="13" s="1"/>
  <c r="S20" i="13"/>
  <c r="AC20" i="13" s="1"/>
  <c r="AM20" i="13" s="1"/>
  <c r="R20" i="13"/>
  <c r="AB20" i="13" s="1"/>
  <c r="AL20" i="13" s="1"/>
  <c r="Q20" i="13"/>
  <c r="AA20" i="13" s="1"/>
  <c r="P20" i="13"/>
  <c r="Z20" i="13" s="1"/>
  <c r="O20" i="13"/>
  <c r="Y20" i="13" s="1"/>
  <c r="AI20" i="13" s="1"/>
  <c r="AS20" i="13" s="1"/>
  <c r="N20" i="13"/>
  <c r="X20" i="13" s="1"/>
  <c r="M20" i="13"/>
  <c r="W20" i="13" s="1"/>
  <c r="J20" i="13"/>
  <c r="I20" i="13"/>
  <c r="H20" i="13"/>
  <c r="G20" i="13"/>
  <c r="F20" i="13"/>
  <c r="E20" i="13"/>
  <c r="D20" i="13"/>
  <c r="C20" i="13"/>
  <c r="B20" i="13"/>
  <c r="BY18" i="13"/>
  <c r="BO18" i="13"/>
  <c r="U18" i="13"/>
  <c r="AE18" i="13" s="1"/>
  <c r="AO18" i="13" s="1"/>
  <c r="AY18" i="13" s="1"/>
  <c r="T18" i="13"/>
  <c r="AD18" i="13" s="1"/>
  <c r="S18" i="13"/>
  <c r="AC18" i="13" s="1"/>
  <c r="AM18" i="13" s="1"/>
  <c r="R18" i="13"/>
  <c r="AB18" i="13" s="1"/>
  <c r="Q18" i="13"/>
  <c r="AA18" i="13" s="1"/>
  <c r="P18" i="13"/>
  <c r="Z18" i="13" s="1"/>
  <c r="AJ18" i="13" s="1"/>
  <c r="O18" i="13"/>
  <c r="Y18" i="13" s="1"/>
  <c r="AI18" i="13" s="1"/>
  <c r="N18" i="13"/>
  <c r="X18" i="13" s="1"/>
  <c r="M18" i="13"/>
  <c r="W18" i="13" s="1"/>
  <c r="J18" i="13"/>
  <c r="I18" i="13"/>
  <c r="H18" i="13"/>
  <c r="G18" i="13"/>
  <c r="F18" i="13"/>
  <c r="E18" i="13"/>
  <c r="D18" i="13"/>
  <c r="C18" i="13"/>
  <c r="B18" i="13"/>
  <c r="BY17" i="13"/>
  <c r="BO17" i="13"/>
  <c r="U17" i="13"/>
  <c r="AE17" i="13" s="1"/>
  <c r="AO17" i="13" s="1"/>
  <c r="T17" i="13"/>
  <c r="AD17" i="13" s="1"/>
  <c r="S17" i="13"/>
  <c r="AC17" i="13" s="1"/>
  <c r="R17" i="13"/>
  <c r="AB17" i="13" s="1"/>
  <c r="Q17" i="13"/>
  <c r="AA17" i="13" s="1"/>
  <c r="P17" i="13"/>
  <c r="Z17" i="13" s="1"/>
  <c r="O17" i="13"/>
  <c r="Y17" i="13" s="1"/>
  <c r="N17" i="13"/>
  <c r="X17" i="13" s="1"/>
  <c r="AH17" i="13" s="1"/>
  <c r="AR17" i="13" s="1"/>
  <c r="M17" i="13"/>
  <c r="W17" i="13" s="1"/>
  <c r="J17" i="13"/>
  <c r="I17" i="13"/>
  <c r="H17" i="13"/>
  <c r="G17" i="13"/>
  <c r="F17" i="13"/>
  <c r="E17" i="13"/>
  <c r="D17" i="13"/>
  <c r="C17" i="13"/>
  <c r="B17" i="13"/>
  <c r="BY16" i="13"/>
  <c r="BO16" i="13"/>
  <c r="W16" i="13"/>
  <c r="AG16" i="13" s="1"/>
  <c r="AQ16" i="13" s="1"/>
  <c r="U16" i="13"/>
  <c r="AE16" i="13" s="1"/>
  <c r="T16" i="13"/>
  <c r="AD16" i="13" s="1"/>
  <c r="AN16" i="13" s="1"/>
  <c r="AX16" i="13" s="1"/>
  <c r="S16" i="13"/>
  <c r="AC16" i="13" s="1"/>
  <c r="R16" i="13"/>
  <c r="AB16" i="13" s="1"/>
  <c r="Q16" i="13"/>
  <c r="AA16" i="13" s="1"/>
  <c r="P16" i="13"/>
  <c r="Z16" i="13" s="1"/>
  <c r="O16" i="13"/>
  <c r="Y16" i="13" s="1"/>
  <c r="N16" i="13"/>
  <c r="X16" i="13" s="1"/>
  <c r="M16" i="13"/>
  <c r="J16" i="13"/>
  <c r="I16" i="13"/>
  <c r="H16" i="13"/>
  <c r="G16" i="13"/>
  <c r="F16" i="13"/>
  <c r="E16" i="13"/>
  <c r="D16" i="13"/>
  <c r="C16" i="13"/>
  <c r="B16" i="13"/>
  <c r="BO15" i="13"/>
  <c r="AR15" i="13"/>
  <c r="AB15" i="13"/>
  <c r="AA15" i="13"/>
  <c r="Y15" i="13"/>
  <c r="AI15" i="13" s="1"/>
  <c r="U15" i="13"/>
  <c r="AE15" i="13" s="1"/>
  <c r="T15" i="13"/>
  <c r="AD15" i="13" s="1"/>
  <c r="AN15" i="13" s="1"/>
  <c r="AX15" i="13" s="1"/>
  <c r="S15" i="13"/>
  <c r="AC15" i="13" s="1"/>
  <c r="R15" i="13"/>
  <c r="Q15" i="13"/>
  <c r="P15" i="13"/>
  <c r="Z15" i="13" s="1"/>
  <c r="O15" i="13"/>
  <c r="N15" i="13"/>
  <c r="X15" i="13" s="1"/>
  <c r="AH15" i="13" s="1"/>
  <c r="M15" i="13"/>
  <c r="W15" i="13" s="1"/>
  <c r="J15" i="13"/>
  <c r="I15" i="13"/>
  <c r="H15" i="13"/>
  <c r="G15" i="13"/>
  <c r="F15" i="13"/>
  <c r="E15" i="13"/>
  <c r="D15" i="13"/>
  <c r="C15" i="13"/>
  <c r="B15" i="13"/>
  <c r="BY14" i="13"/>
  <c r="BO14" i="13"/>
  <c r="U14" i="13"/>
  <c r="AE14" i="13" s="1"/>
  <c r="AO14" i="13" s="1"/>
  <c r="T14" i="13"/>
  <c r="AD14" i="13" s="1"/>
  <c r="AN14" i="13" s="1"/>
  <c r="S14" i="13"/>
  <c r="AC14" i="13" s="1"/>
  <c r="R14" i="13"/>
  <c r="AB14" i="13" s="1"/>
  <c r="Q14" i="13"/>
  <c r="AA14" i="13" s="1"/>
  <c r="P14" i="13"/>
  <c r="Z14" i="13" s="1"/>
  <c r="O14" i="13"/>
  <c r="Y14" i="13" s="1"/>
  <c r="N14" i="13"/>
  <c r="X14" i="13" s="1"/>
  <c r="M14" i="13"/>
  <c r="W14" i="13" s="1"/>
  <c r="AG14" i="13" s="1"/>
  <c r="AQ14" i="13" s="1"/>
  <c r="J14" i="13"/>
  <c r="I14" i="13"/>
  <c r="H14" i="13"/>
  <c r="G14" i="13"/>
  <c r="F14" i="13"/>
  <c r="E14" i="13"/>
  <c r="D14" i="13"/>
  <c r="C14" i="13"/>
  <c r="B14" i="13"/>
  <c r="BY13" i="13"/>
  <c r="BO13" i="13"/>
  <c r="U13" i="13"/>
  <c r="AE13" i="13" s="1"/>
  <c r="T13" i="13"/>
  <c r="AD13" i="13" s="1"/>
  <c r="S13" i="13"/>
  <c r="AC13" i="13" s="1"/>
  <c r="AM13" i="13" s="1"/>
  <c r="AW13" i="13" s="1"/>
  <c r="R13" i="13"/>
  <c r="AB13" i="13" s="1"/>
  <c r="Q13" i="13"/>
  <c r="AA13" i="13" s="1"/>
  <c r="P13" i="13"/>
  <c r="Z13" i="13" s="1"/>
  <c r="AJ13" i="13" s="1"/>
  <c r="O13" i="13"/>
  <c r="Y13" i="13" s="1"/>
  <c r="AI13" i="13" s="1"/>
  <c r="AS13" i="13" s="1"/>
  <c r="N13" i="13"/>
  <c r="X13" i="13" s="1"/>
  <c r="M13" i="13"/>
  <c r="W13" i="13" s="1"/>
  <c r="J13" i="13"/>
  <c r="I13" i="13"/>
  <c r="H13" i="13"/>
  <c r="G13" i="13"/>
  <c r="F13" i="13"/>
  <c r="E13" i="13"/>
  <c r="D13" i="13"/>
  <c r="C13" i="13"/>
  <c r="B13" i="13"/>
  <c r="BO12" i="13"/>
  <c r="AR12" i="13"/>
  <c r="AQ12" i="13"/>
  <c r="AA12" i="13"/>
  <c r="AK12" i="13" s="1"/>
  <c r="Z12" i="13"/>
  <c r="AJ12" i="13" s="1"/>
  <c r="AT12" i="13" s="1"/>
  <c r="U12" i="13"/>
  <c r="AE12" i="13" s="1"/>
  <c r="T12" i="13"/>
  <c r="AD12" i="13" s="1"/>
  <c r="S12" i="13"/>
  <c r="AC12" i="13" s="1"/>
  <c r="AM12" i="13" s="1"/>
  <c r="AW12" i="13" s="1"/>
  <c r="R12" i="13"/>
  <c r="AB12" i="13" s="1"/>
  <c r="Q12" i="13"/>
  <c r="P12" i="13"/>
  <c r="O12" i="13"/>
  <c r="Y12" i="13" s="1"/>
  <c r="N12" i="13"/>
  <c r="X12" i="13" s="1"/>
  <c r="AH12" i="13" s="1"/>
  <c r="M12" i="13"/>
  <c r="W12" i="13" s="1"/>
  <c r="AG12" i="13" s="1"/>
  <c r="J12" i="13"/>
  <c r="I12" i="13"/>
  <c r="H12" i="13"/>
  <c r="G12" i="13"/>
  <c r="F12" i="13"/>
  <c r="E12" i="13"/>
  <c r="D12" i="13"/>
  <c r="C12" i="13"/>
  <c r="B12" i="13"/>
  <c r="BY11" i="13"/>
  <c r="BO11" i="13"/>
  <c r="AW11" i="13"/>
  <c r="AB11" i="13"/>
  <c r="U11" i="13"/>
  <c r="AE11" i="13" s="1"/>
  <c r="T11" i="13"/>
  <c r="AD11" i="13" s="1"/>
  <c r="AN11" i="13" s="1"/>
  <c r="S11" i="13"/>
  <c r="AC11" i="13" s="1"/>
  <c r="AM11" i="13" s="1"/>
  <c r="R11" i="13"/>
  <c r="Q11" i="13"/>
  <c r="AA11" i="13" s="1"/>
  <c r="P11" i="13"/>
  <c r="Z11" i="13" s="1"/>
  <c r="O11" i="13"/>
  <c r="Y11" i="13" s="1"/>
  <c r="N11" i="13"/>
  <c r="X11" i="13" s="1"/>
  <c r="M11" i="13"/>
  <c r="W11" i="13" s="1"/>
  <c r="J11" i="13"/>
  <c r="I11" i="13"/>
  <c r="H11" i="13"/>
  <c r="G11" i="13"/>
  <c r="F11" i="13"/>
  <c r="E11" i="13"/>
  <c r="D11" i="13"/>
  <c r="C11" i="13"/>
  <c r="B11" i="13"/>
  <c r="BO10" i="13"/>
  <c r="U10" i="13"/>
  <c r="AE10" i="13" s="1"/>
  <c r="T10" i="13"/>
  <c r="AD10" i="13" s="1"/>
  <c r="S10" i="13"/>
  <c r="AC10" i="13" s="1"/>
  <c r="AM10" i="13" s="1"/>
  <c r="AW10" i="13" s="1"/>
  <c r="R10" i="13"/>
  <c r="AB10" i="13" s="1"/>
  <c r="Q10" i="13"/>
  <c r="AA10" i="13" s="1"/>
  <c r="P10" i="13"/>
  <c r="Z10" i="13" s="1"/>
  <c r="AJ10" i="13" s="1"/>
  <c r="O10" i="13"/>
  <c r="Y10" i="13" s="1"/>
  <c r="AI10" i="13" s="1"/>
  <c r="AS10" i="13" s="1"/>
  <c r="N10" i="13"/>
  <c r="X10" i="13" s="1"/>
  <c r="M10" i="13"/>
  <c r="W10" i="13" s="1"/>
  <c r="J10" i="13"/>
  <c r="I10" i="13"/>
  <c r="H10" i="13"/>
  <c r="G10" i="13"/>
  <c r="F10" i="13"/>
  <c r="E10" i="13"/>
  <c r="D10" i="13"/>
  <c r="C10" i="13"/>
  <c r="B10" i="13"/>
  <c r="BO9" i="13"/>
  <c r="U9" i="13"/>
  <c r="AE9" i="13" s="1"/>
  <c r="T9" i="13"/>
  <c r="AD9" i="13" s="1"/>
  <c r="S9" i="13"/>
  <c r="AC9" i="13" s="1"/>
  <c r="AM9" i="13" s="1"/>
  <c r="AW9" i="13" s="1"/>
  <c r="R9" i="13"/>
  <c r="AB9" i="13" s="1"/>
  <c r="Q9" i="13"/>
  <c r="AA9" i="13" s="1"/>
  <c r="P9" i="13"/>
  <c r="Z9" i="13" s="1"/>
  <c r="AJ9" i="13" s="1"/>
  <c r="AT9" i="13" s="1"/>
  <c r="O9" i="13"/>
  <c r="Y9" i="13" s="1"/>
  <c r="N9" i="13"/>
  <c r="X9" i="13" s="1"/>
  <c r="AH9" i="13" s="1"/>
  <c r="M9" i="13"/>
  <c r="W9" i="13" s="1"/>
  <c r="AG9" i="13" s="1"/>
  <c r="J9" i="13"/>
  <c r="I9" i="13"/>
  <c r="H9" i="13"/>
  <c r="G9" i="13"/>
  <c r="F9" i="13"/>
  <c r="E9" i="13"/>
  <c r="D9" i="13"/>
  <c r="C9" i="13"/>
  <c r="B9" i="13"/>
  <c r="BO8" i="13"/>
  <c r="U8" i="13"/>
  <c r="AE8" i="13" s="1"/>
  <c r="AO8" i="13" s="1"/>
  <c r="T8" i="13"/>
  <c r="AD8" i="13" s="1"/>
  <c r="AN8" i="13" s="1"/>
  <c r="S8" i="13"/>
  <c r="AC8" i="13" s="1"/>
  <c r="R8" i="13"/>
  <c r="AB8" i="13" s="1"/>
  <c r="Q8" i="13"/>
  <c r="AA8" i="13" s="1"/>
  <c r="P8" i="13"/>
  <c r="Z8" i="13" s="1"/>
  <c r="O8" i="13"/>
  <c r="Y8" i="13" s="1"/>
  <c r="N8" i="13"/>
  <c r="X8" i="13" s="1"/>
  <c r="M8" i="13"/>
  <c r="W8" i="13" s="1"/>
  <c r="AG8" i="13" s="1"/>
  <c r="AQ8" i="13" s="1"/>
  <c r="J8" i="13"/>
  <c r="I8" i="13"/>
  <c r="H8" i="13"/>
  <c r="G8" i="13"/>
  <c r="F8" i="13"/>
  <c r="E8" i="13"/>
  <c r="D8" i="13"/>
  <c r="C8" i="13"/>
  <c r="B8" i="13"/>
  <c r="BO7" i="13"/>
  <c r="U7" i="13"/>
  <c r="AE7" i="13" s="1"/>
  <c r="T7" i="13"/>
  <c r="AD7" i="13" s="1"/>
  <c r="AN7" i="13" s="1"/>
  <c r="AX7" i="13" s="1"/>
  <c r="S7" i="13"/>
  <c r="AC7" i="13" s="1"/>
  <c r="R7" i="13"/>
  <c r="AB7" i="13" s="1"/>
  <c r="Q7" i="13"/>
  <c r="AA7" i="13" s="1"/>
  <c r="AK7" i="13" s="1"/>
  <c r="P7" i="13"/>
  <c r="Z7" i="13" s="1"/>
  <c r="AJ7" i="13" s="1"/>
  <c r="AT7" i="13" s="1"/>
  <c r="O7" i="13"/>
  <c r="Y7" i="13" s="1"/>
  <c r="N7" i="13"/>
  <c r="X7" i="13" s="1"/>
  <c r="M7" i="13"/>
  <c r="W7" i="13" s="1"/>
  <c r="AG7" i="13" s="1"/>
  <c r="AQ7" i="13" s="1"/>
  <c r="J7" i="13"/>
  <c r="I7" i="13"/>
  <c r="H7" i="13"/>
  <c r="G7" i="13"/>
  <c r="F7" i="13"/>
  <c r="E7" i="13"/>
  <c r="D7" i="13"/>
  <c r="C7" i="13"/>
  <c r="B7" i="13"/>
  <c r="BO6" i="13"/>
  <c r="U6" i="13"/>
  <c r="AE6" i="13" s="1"/>
  <c r="T6" i="13"/>
  <c r="AD6" i="13" s="1"/>
  <c r="AN6" i="13" s="1"/>
  <c r="AX6" i="13" s="1"/>
  <c r="S6" i="13"/>
  <c r="AC6" i="13" s="1"/>
  <c r="R6" i="13"/>
  <c r="AB6" i="13" s="1"/>
  <c r="Q6" i="13"/>
  <c r="AA6" i="13" s="1"/>
  <c r="AK6" i="13" s="1"/>
  <c r="AU6" i="13" s="1"/>
  <c r="P6" i="13"/>
  <c r="Z6" i="13" s="1"/>
  <c r="O6" i="13"/>
  <c r="Y6" i="13" s="1"/>
  <c r="AI6" i="13" s="1"/>
  <c r="N6" i="13"/>
  <c r="X6" i="13" s="1"/>
  <c r="AH6" i="13" s="1"/>
  <c r="M6" i="13"/>
  <c r="W6" i="13" s="1"/>
  <c r="J6" i="13"/>
  <c r="I6" i="13"/>
  <c r="H6" i="13"/>
  <c r="G6" i="13"/>
  <c r="F6" i="13"/>
  <c r="E6" i="13"/>
  <c r="D6" i="13"/>
  <c r="C6" i="13"/>
  <c r="B6" i="13"/>
  <c r="BO5" i="13"/>
  <c r="U5" i="13"/>
  <c r="AE5" i="13" s="1"/>
  <c r="AO5" i="13" s="1"/>
  <c r="T5" i="13"/>
  <c r="AD5" i="13" s="1"/>
  <c r="AN5" i="13" s="1"/>
  <c r="S5" i="13"/>
  <c r="AC5" i="13" s="1"/>
  <c r="R5" i="13"/>
  <c r="AB5" i="13" s="1"/>
  <c r="Q5" i="13"/>
  <c r="AA5" i="13" s="1"/>
  <c r="P5" i="13"/>
  <c r="Z5" i="13" s="1"/>
  <c r="AJ5" i="13" s="1"/>
  <c r="O5" i="13"/>
  <c r="Y5" i="13" s="1"/>
  <c r="AI5" i="13" s="1"/>
  <c r="N5" i="13"/>
  <c r="X5" i="13" s="1"/>
  <c r="AH5" i="13" s="1"/>
  <c r="M5" i="13"/>
  <c r="W5" i="13" s="1"/>
  <c r="J5" i="13"/>
  <c r="I5" i="13"/>
  <c r="H5" i="13"/>
  <c r="G5" i="13"/>
  <c r="F5" i="13"/>
  <c r="E5" i="13"/>
  <c r="D5" i="13"/>
  <c r="C5" i="13"/>
  <c r="B5" i="13"/>
  <c r="BO4" i="13"/>
  <c r="AA4" i="13"/>
  <c r="AK4" i="13" s="1"/>
  <c r="AU4" i="13" s="1"/>
  <c r="U4" i="13"/>
  <c r="AE4" i="13" s="1"/>
  <c r="AO4" i="13" s="1"/>
  <c r="T4" i="13"/>
  <c r="AD4" i="13" s="1"/>
  <c r="S4" i="13"/>
  <c r="AC4" i="13" s="1"/>
  <c r="R4" i="13"/>
  <c r="AB4" i="13" s="1"/>
  <c r="Q4" i="13"/>
  <c r="P4" i="13"/>
  <c r="Z4" i="13" s="1"/>
  <c r="O4" i="13"/>
  <c r="Y4" i="13" s="1"/>
  <c r="N4" i="13"/>
  <c r="X4" i="13" s="1"/>
  <c r="AH4" i="13" s="1"/>
  <c r="AR4" i="13" s="1"/>
  <c r="M4" i="13"/>
  <c r="W4" i="13" s="1"/>
  <c r="J4" i="13"/>
  <c r="I4" i="13"/>
  <c r="H4" i="13"/>
  <c r="G4" i="13"/>
  <c r="F4" i="13"/>
  <c r="E4" i="13"/>
  <c r="D4" i="13"/>
  <c r="C4" i="13"/>
  <c r="B4" i="13"/>
  <c r="BO3" i="13"/>
  <c r="AK3" i="13"/>
  <c r="U3" i="13"/>
  <c r="AE3" i="13" s="1"/>
  <c r="AO3" i="13" s="1"/>
  <c r="AY3" i="13" s="1"/>
  <c r="T3" i="13"/>
  <c r="AD3" i="13" s="1"/>
  <c r="S3" i="13"/>
  <c r="AC3" i="13" s="1"/>
  <c r="R3" i="13"/>
  <c r="AB3" i="13" s="1"/>
  <c r="AL3" i="13" s="1"/>
  <c r="AV3" i="13" s="1"/>
  <c r="Q3" i="13"/>
  <c r="AA3" i="13" s="1"/>
  <c r="P3" i="13"/>
  <c r="Z3" i="13" s="1"/>
  <c r="AJ3" i="13" s="1"/>
  <c r="O3" i="13"/>
  <c r="Y3" i="13" s="1"/>
  <c r="AI3" i="13" s="1"/>
  <c r="N3" i="13"/>
  <c r="X3" i="13" s="1"/>
  <c r="AH3" i="13" s="1"/>
  <c r="M3" i="13"/>
  <c r="W3" i="13" s="1"/>
  <c r="AG3" i="13" s="1"/>
  <c r="J3" i="13"/>
  <c r="I3" i="13"/>
  <c r="H3" i="13"/>
  <c r="G3" i="13"/>
  <c r="F3" i="13"/>
  <c r="E3" i="13"/>
  <c r="D3" i="13"/>
  <c r="C3" i="13"/>
  <c r="B3" i="13"/>
  <c r="H64" i="12"/>
  <c r="G64" i="12"/>
  <c r="F64" i="12"/>
  <c r="E64" i="12"/>
  <c r="D64" i="12"/>
  <c r="C64" i="12"/>
  <c r="H63" i="12"/>
  <c r="G63" i="12"/>
  <c r="F63" i="12"/>
  <c r="E63" i="12"/>
  <c r="D63" i="12"/>
  <c r="C63" i="12"/>
  <c r="H62" i="12"/>
  <c r="G62" i="12"/>
  <c r="F62" i="12"/>
  <c r="E62" i="12"/>
  <c r="D62" i="12"/>
  <c r="C62" i="12"/>
  <c r="H61" i="12"/>
  <c r="G61" i="12"/>
  <c r="F61" i="12"/>
  <c r="E61" i="12"/>
  <c r="D61" i="12"/>
  <c r="H60" i="12"/>
  <c r="G60" i="12"/>
  <c r="F60" i="12"/>
  <c r="E60" i="12"/>
  <c r="D60" i="12"/>
  <c r="H59" i="12"/>
  <c r="G59" i="12"/>
  <c r="F59" i="12"/>
  <c r="E59" i="12"/>
  <c r="D59" i="12"/>
  <c r="C59" i="12"/>
  <c r="H58" i="12"/>
  <c r="G58" i="12"/>
  <c r="F58" i="12"/>
  <c r="E58" i="12"/>
  <c r="D58" i="12"/>
  <c r="C58" i="12"/>
  <c r="H57" i="12"/>
  <c r="G57" i="12"/>
  <c r="F57" i="12"/>
  <c r="E57" i="12"/>
  <c r="D57" i="12"/>
  <c r="C57" i="12"/>
  <c r="H56" i="12"/>
  <c r="G56" i="12"/>
  <c r="F56" i="12"/>
  <c r="E56" i="12"/>
  <c r="D56" i="12"/>
  <c r="C56" i="12"/>
  <c r="H55" i="12"/>
  <c r="G55" i="12"/>
  <c r="F55" i="12"/>
  <c r="E55" i="12"/>
  <c r="D55" i="12"/>
  <c r="C55" i="12"/>
  <c r="H53" i="12"/>
  <c r="G53" i="12"/>
  <c r="F53" i="12"/>
  <c r="E53" i="12"/>
  <c r="D53" i="12"/>
  <c r="C53" i="12"/>
  <c r="H52" i="12"/>
  <c r="G52" i="12"/>
  <c r="F52" i="12"/>
  <c r="E52" i="12"/>
  <c r="D52" i="12"/>
  <c r="C52" i="12"/>
  <c r="H51" i="12"/>
  <c r="G51" i="12"/>
  <c r="F51" i="12"/>
  <c r="E51" i="12"/>
  <c r="D51" i="12"/>
  <c r="C51" i="12"/>
  <c r="H50" i="12"/>
  <c r="G50" i="12"/>
  <c r="F50" i="12"/>
  <c r="E50" i="12"/>
  <c r="D50" i="12"/>
  <c r="C50" i="12"/>
  <c r="H49" i="12"/>
  <c r="G49" i="12"/>
  <c r="F49" i="12"/>
  <c r="E49" i="12"/>
  <c r="D49" i="12"/>
  <c r="C49" i="12"/>
  <c r="H48" i="12"/>
  <c r="G48" i="12"/>
  <c r="F48" i="12"/>
  <c r="E48" i="12"/>
  <c r="D48" i="12"/>
  <c r="C48" i="12"/>
  <c r="H47" i="12"/>
  <c r="G47" i="12"/>
  <c r="F47" i="12"/>
  <c r="E47" i="12"/>
  <c r="D47" i="12"/>
  <c r="C47" i="12"/>
  <c r="H46" i="12"/>
  <c r="G46" i="12"/>
  <c r="F46" i="12"/>
  <c r="E46" i="12"/>
  <c r="D46" i="12"/>
  <c r="C46" i="12"/>
  <c r="H45" i="12"/>
  <c r="G45" i="12"/>
  <c r="F45" i="12"/>
  <c r="E45" i="12"/>
  <c r="D45" i="12"/>
  <c r="C45" i="12"/>
  <c r="H44" i="12"/>
  <c r="G44" i="12"/>
  <c r="F44" i="12"/>
  <c r="E44" i="12"/>
  <c r="D44" i="12"/>
  <c r="C44" i="12"/>
  <c r="H42" i="12"/>
  <c r="G42" i="12"/>
  <c r="F42" i="12"/>
  <c r="E42" i="12"/>
  <c r="D42" i="12"/>
  <c r="C42" i="12"/>
  <c r="H41" i="12"/>
  <c r="G41" i="12"/>
  <c r="F41" i="12"/>
  <c r="E41" i="12"/>
  <c r="D41" i="12"/>
  <c r="C41" i="12"/>
  <c r="H40" i="12"/>
  <c r="G40" i="12"/>
  <c r="F40" i="12"/>
  <c r="E40" i="12"/>
  <c r="D40" i="12"/>
  <c r="C40" i="12"/>
  <c r="H39" i="12"/>
  <c r="G39" i="12"/>
  <c r="F39" i="12"/>
  <c r="E39" i="12"/>
  <c r="D39" i="12"/>
  <c r="C39" i="12"/>
  <c r="H38" i="12"/>
  <c r="G38" i="12"/>
  <c r="F38" i="12"/>
  <c r="E38" i="12"/>
  <c r="D38" i="12"/>
  <c r="C38" i="12"/>
  <c r="H37" i="12"/>
  <c r="G37" i="12"/>
  <c r="F37" i="12"/>
  <c r="E37" i="12"/>
  <c r="D37" i="12"/>
  <c r="C37" i="12"/>
  <c r="H36" i="12"/>
  <c r="G36" i="12"/>
  <c r="F36" i="12"/>
  <c r="E36" i="12"/>
  <c r="D36" i="12"/>
  <c r="C36" i="12"/>
  <c r="H34" i="12"/>
  <c r="G34" i="12"/>
  <c r="F34" i="12"/>
  <c r="E34" i="12"/>
  <c r="D34" i="12"/>
  <c r="C34" i="12"/>
  <c r="H33" i="12"/>
  <c r="G33" i="12"/>
  <c r="F33" i="12"/>
  <c r="E33" i="12"/>
  <c r="D33" i="12"/>
  <c r="C33" i="12"/>
  <c r="H32" i="12"/>
  <c r="G32" i="12"/>
  <c r="F32" i="12"/>
  <c r="E32" i="12"/>
  <c r="D32" i="12"/>
  <c r="C32" i="12"/>
  <c r="H31" i="12"/>
  <c r="G31" i="12"/>
  <c r="F31" i="12"/>
  <c r="E31" i="12"/>
  <c r="D31" i="12"/>
  <c r="C31" i="12"/>
  <c r="H30" i="12"/>
  <c r="G30" i="12"/>
  <c r="F30" i="12"/>
  <c r="E30" i="12"/>
  <c r="D30" i="12"/>
  <c r="C30" i="12"/>
  <c r="H29" i="12"/>
  <c r="G29" i="12"/>
  <c r="F29" i="12"/>
  <c r="E29" i="12"/>
  <c r="D29" i="12"/>
  <c r="H28" i="12"/>
  <c r="G28" i="12"/>
  <c r="F28" i="12"/>
  <c r="E28" i="12"/>
  <c r="D28" i="12"/>
  <c r="H27" i="12"/>
  <c r="G27" i="12"/>
  <c r="F27" i="12"/>
  <c r="E27" i="12"/>
  <c r="D27" i="12"/>
  <c r="H26" i="12"/>
  <c r="G26" i="12"/>
  <c r="F26" i="12"/>
  <c r="E26" i="12"/>
  <c r="D26" i="12"/>
  <c r="H25" i="12"/>
  <c r="G25" i="12"/>
  <c r="F25" i="12"/>
  <c r="E25" i="12"/>
  <c r="D25" i="12"/>
  <c r="H24" i="12"/>
  <c r="G24" i="12"/>
  <c r="F24" i="12"/>
  <c r="E24" i="12"/>
  <c r="D24" i="12"/>
  <c r="H23" i="12"/>
  <c r="G23" i="12"/>
  <c r="F23" i="12"/>
  <c r="E23" i="12"/>
  <c r="D23" i="12"/>
  <c r="H22" i="12"/>
  <c r="G22" i="12"/>
  <c r="F22" i="12"/>
  <c r="E22" i="12"/>
  <c r="D22" i="12"/>
  <c r="H21" i="12"/>
  <c r="G21" i="12"/>
  <c r="F21" i="12"/>
  <c r="E21" i="12"/>
  <c r="D21" i="12"/>
  <c r="H20" i="12"/>
  <c r="G20" i="12"/>
  <c r="F20" i="12"/>
  <c r="E20" i="12"/>
  <c r="D20" i="12"/>
  <c r="H19" i="12"/>
  <c r="G19" i="12"/>
  <c r="F19" i="12"/>
  <c r="E19" i="12"/>
  <c r="D19" i="12"/>
  <c r="C19" i="12"/>
  <c r="H17" i="12"/>
  <c r="G17" i="12"/>
  <c r="F17" i="12"/>
  <c r="E17" i="12"/>
  <c r="D17" i="12"/>
  <c r="C17" i="12"/>
  <c r="H16" i="12"/>
  <c r="G16" i="12"/>
  <c r="F16" i="12"/>
  <c r="E16" i="12"/>
  <c r="D16" i="12"/>
  <c r="C16" i="12"/>
  <c r="H15" i="12"/>
  <c r="G15" i="12"/>
  <c r="F15" i="12"/>
  <c r="E15" i="12"/>
  <c r="D15" i="12"/>
  <c r="C15" i="12"/>
  <c r="H14" i="12"/>
  <c r="G14" i="12"/>
  <c r="F14" i="12"/>
  <c r="E14" i="12"/>
  <c r="D14" i="12"/>
  <c r="C14" i="12"/>
  <c r="H13" i="12"/>
  <c r="G13" i="12"/>
  <c r="F13" i="12"/>
  <c r="E13" i="12"/>
  <c r="D13" i="12"/>
  <c r="C13" i="12"/>
  <c r="H12" i="12"/>
  <c r="G12" i="12"/>
  <c r="F12" i="12"/>
  <c r="E12" i="12"/>
  <c r="D12" i="12"/>
  <c r="C12" i="12"/>
  <c r="H11" i="12"/>
  <c r="G11" i="12"/>
  <c r="F11" i="12"/>
  <c r="E11" i="12"/>
  <c r="D11" i="12"/>
  <c r="C11" i="12"/>
  <c r="H10" i="12"/>
  <c r="G10" i="12"/>
  <c r="F10" i="12"/>
  <c r="E10" i="12"/>
  <c r="D10" i="12"/>
  <c r="C10" i="12"/>
  <c r="H9" i="12"/>
  <c r="G9" i="12"/>
  <c r="F9" i="12"/>
  <c r="E9" i="12"/>
  <c r="D9" i="12"/>
  <c r="C9" i="12"/>
  <c r="H8" i="12"/>
  <c r="G8" i="12"/>
  <c r="F8" i="12"/>
  <c r="E8" i="12"/>
  <c r="D8" i="12"/>
  <c r="C8" i="12"/>
  <c r="H7" i="12"/>
  <c r="G7" i="12"/>
  <c r="F7" i="12"/>
  <c r="E7" i="12"/>
  <c r="D7" i="12"/>
  <c r="C7" i="12"/>
  <c r="H6" i="12"/>
  <c r="G6" i="12"/>
  <c r="F6" i="12"/>
  <c r="E6" i="12"/>
  <c r="D6" i="12"/>
  <c r="C6" i="12"/>
  <c r="H5" i="12"/>
  <c r="G5" i="12"/>
  <c r="F5" i="12"/>
  <c r="E5" i="12"/>
  <c r="D5" i="12"/>
  <c r="C5" i="12"/>
  <c r="H4" i="12"/>
  <c r="G4" i="12"/>
  <c r="F4" i="12"/>
  <c r="E4" i="12"/>
  <c r="D4" i="12"/>
  <c r="H3" i="12"/>
  <c r="G3" i="12"/>
  <c r="F3" i="12"/>
  <c r="E3" i="12"/>
  <c r="D3" i="12"/>
  <c r="H2" i="12"/>
  <c r="G2" i="12"/>
  <c r="F2" i="12"/>
  <c r="E2" i="12"/>
  <c r="D2" i="12"/>
  <c r="C2" i="12"/>
  <c r="F76" i="17"/>
  <c r="B76" i="17" s="1"/>
  <c r="E76" i="17"/>
  <c r="F75" i="17"/>
  <c r="E75" i="17"/>
  <c r="B75" i="17" s="1"/>
  <c r="F74" i="17"/>
  <c r="E74" i="17"/>
  <c r="B74" i="17" s="1"/>
  <c r="F73" i="17"/>
  <c r="B73" i="17" s="1"/>
  <c r="E73" i="17"/>
  <c r="F72" i="17"/>
  <c r="B72" i="17" s="1"/>
  <c r="E72" i="17"/>
  <c r="F71" i="17"/>
  <c r="B71" i="17" s="1"/>
  <c r="E71" i="17"/>
  <c r="F70" i="17"/>
  <c r="E70" i="17"/>
  <c r="B70" i="17"/>
  <c r="F69" i="17"/>
  <c r="B69" i="17" s="1"/>
  <c r="E69" i="17"/>
  <c r="F68" i="17"/>
  <c r="B68" i="17" s="1"/>
  <c r="E68" i="17"/>
  <c r="F67" i="17"/>
  <c r="B67" i="17" s="1"/>
  <c r="E67" i="17"/>
  <c r="F66" i="17"/>
  <c r="B66" i="17" s="1"/>
  <c r="E66" i="17"/>
  <c r="F65" i="17"/>
  <c r="B65" i="17" s="1"/>
  <c r="E65" i="17"/>
  <c r="F64" i="17"/>
  <c r="B64" i="17" s="1"/>
  <c r="E64" i="17"/>
  <c r="F63" i="17"/>
  <c r="B63" i="17" s="1"/>
  <c r="E63" i="17"/>
  <c r="F62" i="17"/>
  <c r="E62" i="17"/>
  <c r="B62" i="17"/>
  <c r="F61" i="17"/>
  <c r="E61" i="17"/>
  <c r="B61" i="17"/>
  <c r="F60" i="17"/>
  <c r="E60" i="17"/>
  <c r="B60" i="17"/>
  <c r="F59" i="17"/>
  <c r="B59" i="17" s="1"/>
  <c r="E59" i="17"/>
  <c r="F58" i="17"/>
  <c r="B58" i="17" s="1"/>
  <c r="E58" i="17"/>
  <c r="F57" i="17"/>
  <c r="E57" i="17"/>
  <c r="B57" i="17"/>
  <c r="F56" i="17"/>
  <c r="E56" i="17"/>
  <c r="B56" i="17"/>
  <c r="F55" i="17"/>
  <c r="E55" i="17"/>
  <c r="B55" i="17" s="1"/>
  <c r="F54" i="17"/>
  <c r="B54" i="17" s="1"/>
  <c r="E54" i="17"/>
  <c r="F53" i="17"/>
  <c r="E53" i="17"/>
  <c r="B53" i="17"/>
  <c r="F52" i="17"/>
  <c r="B52" i="17" s="1"/>
  <c r="E52" i="17"/>
  <c r="F51" i="17"/>
  <c r="E51" i="17"/>
  <c r="B51" i="17"/>
  <c r="F50" i="17"/>
  <c r="B50" i="17" s="1"/>
  <c r="E50" i="17"/>
  <c r="F49" i="17"/>
  <c r="B49" i="17" s="1"/>
  <c r="E49" i="17"/>
  <c r="F48" i="17"/>
  <c r="B48" i="17" s="1"/>
  <c r="E48" i="17"/>
  <c r="F47" i="17"/>
  <c r="B47" i="17" s="1"/>
  <c r="E47" i="17"/>
  <c r="F46" i="17"/>
  <c r="B46" i="17" s="1"/>
  <c r="E46" i="17"/>
  <c r="F45" i="17"/>
  <c r="B45" i="17" s="1"/>
  <c r="E45" i="17"/>
  <c r="F44" i="17"/>
  <c r="E44" i="17"/>
  <c r="B44" i="17"/>
  <c r="F43" i="17"/>
  <c r="B43" i="17" s="1"/>
  <c r="E43" i="17"/>
  <c r="F42" i="17"/>
  <c r="E42" i="17"/>
  <c r="B42" i="17"/>
  <c r="F41" i="17"/>
  <c r="E41" i="17"/>
  <c r="B41" i="17"/>
  <c r="F40" i="17"/>
  <c r="E40" i="17"/>
  <c r="B40" i="17"/>
  <c r="F39" i="17"/>
  <c r="B39" i="17" s="1"/>
  <c r="E39" i="17"/>
  <c r="F38" i="17"/>
  <c r="B38" i="17" s="1"/>
  <c r="E38" i="17"/>
  <c r="F37" i="17"/>
  <c r="E37" i="17"/>
  <c r="B37" i="17"/>
  <c r="F36" i="17"/>
  <c r="E36" i="17"/>
  <c r="B36" i="17"/>
  <c r="F35" i="17"/>
  <c r="E35" i="17"/>
  <c r="B35" i="17" s="1"/>
  <c r="F34" i="17"/>
  <c r="B34" i="17" s="1"/>
  <c r="E34" i="17"/>
  <c r="F33" i="17"/>
  <c r="E33" i="17"/>
  <c r="B33" i="17" s="1"/>
  <c r="F32" i="17"/>
  <c r="B32" i="17" s="1"/>
  <c r="E32" i="17"/>
  <c r="F31" i="17"/>
  <c r="E31" i="17"/>
  <c r="B31" i="17"/>
  <c r="F30" i="17"/>
  <c r="B30" i="17" s="1"/>
  <c r="E30" i="17"/>
  <c r="F29" i="17"/>
  <c r="B29" i="17" s="1"/>
  <c r="E29" i="17"/>
  <c r="F28" i="17"/>
  <c r="B28" i="17" s="1"/>
  <c r="E28" i="17"/>
  <c r="F27" i="17"/>
  <c r="B27" i="17" s="1"/>
  <c r="E27" i="17"/>
  <c r="F26" i="17"/>
  <c r="B26" i="17" s="1"/>
  <c r="E26" i="17"/>
  <c r="F25" i="17"/>
  <c r="E25" i="17"/>
  <c r="B25" i="17" s="1"/>
  <c r="F24" i="17"/>
  <c r="E24" i="17"/>
  <c r="B24" i="17" s="1"/>
  <c r="F23" i="17"/>
  <c r="B23" i="17" s="1"/>
  <c r="E23" i="17"/>
  <c r="F22" i="17"/>
  <c r="E22" i="17"/>
  <c r="B22" i="17"/>
  <c r="F21" i="17"/>
  <c r="E21" i="17"/>
  <c r="B21" i="17"/>
  <c r="F20" i="17"/>
  <c r="E20" i="17"/>
  <c r="B20" i="17"/>
  <c r="F19" i="17"/>
  <c r="B19" i="17" s="1"/>
  <c r="E19" i="17"/>
  <c r="F18" i="17"/>
  <c r="B18" i="17" s="1"/>
  <c r="E18" i="17"/>
  <c r="F17" i="17"/>
  <c r="E17" i="17"/>
  <c r="B17" i="17"/>
  <c r="F16" i="17"/>
  <c r="E16" i="17"/>
  <c r="B16" i="17"/>
  <c r="F15" i="17"/>
  <c r="E15" i="17"/>
  <c r="B15" i="17"/>
  <c r="F14" i="17"/>
  <c r="B14" i="17" s="1"/>
  <c r="E14" i="17"/>
  <c r="F13" i="17"/>
  <c r="E13" i="17"/>
  <c r="B13" i="17"/>
  <c r="F12" i="17"/>
  <c r="B12" i="17" s="1"/>
  <c r="E12" i="17"/>
  <c r="F11" i="17"/>
  <c r="E11" i="17"/>
  <c r="B11" i="17"/>
  <c r="F10" i="17"/>
  <c r="B10" i="17" s="1"/>
  <c r="E10" i="17"/>
  <c r="F9" i="17"/>
  <c r="E9" i="17"/>
  <c r="B9" i="17" s="1"/>
  <c r="F8" i="17"/>
  <c r="B8" i="17" s="1"/>
  <c r="E8" i="17"/>
  <c r="F7" i="17"/>
  <c r="B7" i="17" s="1"/>
  <c r="E7" i="17"/>
  <c r="F6" i="17"/>
  <c r="B6" i="17" s="1"/>
  <c r="E6" i="17"/>
  <c r="F5" i="17"/>
  <c r="E5" i="17"/>
  <c r="B5" i="17" s="1"/>
  <c r="F4" i="17"/>
  <c r="E4" i="17"/>
  <c r="B4" i="17" s="1"/>
  <c r="F3" i="17"/>
  <c r="B3" i="17" s="1"/>
  <c r="E3" i="17"/>
  <c r="F2" i="17"/>
  <c r="E2" i="17"/>
  <c r="B2" i="17"/>
  <c r="AA125" i="11"/>
  <c r="BT130" i="13" s="1"/>
  <c r="W124" i="11"/>
  <c r="Y123" i="11"/>
  <c r="AA123" i="11" s="1"/>
  <c r="X123" i="11"/>
  <c r="W123" i="11"/>
  <c r="W122" i="11"/>
  <c r="W121" i="11"/>
  <c r="X121" i="11" s="1"/>
  <c r="X120" i="11"/>
  <c r="W120" i="11"/>
  <c r="W119" i="11"/>
  <c r="Y118" i="11"/>
  <c r="AA118" i="11" s="1"/>
  <c r="BT114" i="13" s="1"/>
  <c r="X118" i="11"/>
  <c r="W118" i="11"/>
  <c r="W117" i="11"/>
  <c r="W116" i="11"/>
  <c r="X116" i="11" s="1"/>
  <c r="X115" i="11"/>
  <c r="W115" i="11"/>
  <c r="W114" i="11"/>
  <c r="Y113" i="11"/>
  <c r="AA113" i="11" s="1"/>
  <c r="BT113" i="13" s="1"/>
  <c r="X113" i="11"/>
  <c r="W113" i="11"/>
  <c r="W112" i="11"/>
  <c r="W111" i="11"/>
  <c r="X111" i="11" s="1"/>
  <c r="X110" i="11"/>
  <c r="W110" i="11"/>
  <c r="W109" i="11"/>
  <c r="Y108" i="11"/>
  <c r="AA108" i="11" s="1"/>
  <c r="BT99" i="13" s="1"/>
  <c r="X108" i="11"/>
  <c r="W108" i="11"/>
  <c r="W107" i="11"/>
  <c r="W106" i="11"/>
  <c r="X105" i="11"/>
  <c r="W105" i="11"/>
  <c r="W104" i="11"/>
  <c r="Y103" i="11"/>
  <c r="AA103" i="11" s="1"/>
  <c r="BT95" i="13" s="1"/>
  <c r="X103" i="11"/>
  <c r="W103" i="11"/>
  <c r="W102" i="11"/>
  <c r="W101" i="11"/>
  <c r="X100" i="11"/>
  <c r="W100" i="11"/>
  <c r="W99" i="11"/>
  <c r="Y98" i="11"/>
  <c r="X98" i="11"/>
  <c r="AA98" i="11" s="1"/>
  <c r="BT91" i="13" s="1"/>
  <c r="W98" i="11"/>
  <c r="W97" i="11"/>
  <c r="W96" i="11"/>
  <c r="X95" i="11"/>
  <c r="W95" i="11"/>
  <c r="W94" i="11"/>
  <c r="Y93" i="11"/>
  <c r="X93" i="11"/>
  <c r="AA93" i="11" s="1"/>
  <c r="BT104" i="13" s="1"/>
  <c r="W93" i="11"/>
  <c r="W92" i="11"/>
  <c r="W91" i="11"/>
  <c r="X90" i="11"/>
  <c r="W90" i="11"/>
  <c r="W89" i="11"/>
  <c r="Y88" i="11"/>
  <c r="X88" i="11"/>
  <c r="AA88" i="11" s="1"/>
  <c r="BT118" i="13" s="1"/>
  <c r="W88" i="11"/>
  <c r="W87" i="11"/>
  <c r="W86" i="11"/>
  <c r="X85" i="11"/>
  <c r="W85" i="11"/>
  <c r="W84" i="11"/>
  <c r="Y83" i="11"/>
  <c r="X83" i="11"/>
  <c r="AA83" i="11" s="1"/>
  <c r="BT108" i="13" s="1"/>
  <c r="W83" i="11"/>
  <c r="W82" i="11"/>
  <c r="W81" i="11"/>
  <c r="X80" i="11"/>
  <c r="W80" i="11"/>
  <c r="W79" i="11"/>
  <c r="Y78" i="11"/>
  <c r="X78" i="11"/>
  <c r="AA78" i="11" s="1"/>
  <c r="BT85" i="13" s="1"/>
  <c r="W78" i="11"/>
  <c r="W77" i="11"/>
  <c r="X76" i="11"/>
  <c r="Y76" i="11" s="1"/>
  <c r="W76" i="11"/>
  <c r="W75" i="11"/>
  <c r="X74" i="11"/>
  <c r="W74" i="11"/>
  <c r="Y74" i="11" s="1"/>
  <c r="AA74" i="11" s="1"/>
  <c r="BT81" i="13" s="1"/>
  <c r="W73" i="11"/>
  <c r="W72" i="11"/>
  <c r="X72" i="11" s="1"/>
  <c r="W71" i="11"/>
  <c r="Y70" i="11"/>
  <c r="X70" i="11"/>
  <c r="W70" i="11"/>
  <c r="AA70" i="11" s="1"/>
  <c r="BT76" i="13" s="1"/>
  <c r="W69" i="11"/>
  <c r="W68" i="11"/>
  <c r="W67" i="11"/>
  <c r="X67" i="11" s="1"/>
  <c r="W66" i="11"/>
  <c r="W61" i="11"/>
  <c r="W60" i="11"/>
  <c r="W59" i="11"/>
  <c r="W58" i="11"/>
  <c r="X58" i="11" s="1"/>
  <c r="X57" i="11"/>
  <c r="W57" i="11"/>
  <c r="Y57" i="11" s="1"/>
  <c r="W56" i="11"/>
  <c r="X56" i="11" s="1"/>
  <c r="Y56" i="11" s="1"/>
  <c r="W55" i="11"/>
  <c r="W54" i="11"/>
  <c r="W53" i="11"/>
  <c r="Y52" i="11"/>
  <c r="X52" i="11"/>
  <c r="W52" i="11"/>
  <c r="W51" i="11"/>
  <c r="X50" i="11"/>
  <c r="Y50" i="11" s="1"/>
  <c r="W50" i="11"/>
  <c r="W49" i="11"/>
  <c r="X48" i="11"/>
  <c r="AA48" i="11" s="1"/>
  <c r="BY58" i="13" s="1"/>
  <c r="W48" i="11"/>
  <c r="Y48" i="11" s="1"/>
  <c r="X47" i="11"/>
  <c r="W47" i="11"/>
  <c r="W46" i="11"/>
  <c r="X46" i="11" s="1"/>
  <c r="Y46" i="11" s="1"/>
  <c r="X45" i="11"/>
  <c r="W45" i="11"/>
  <c r="Y45" i="11" s="1"/>
  <c r="X44" i="11"/>
  <c r="W44" i="11"/>
  <c r="Y44" i="11" s="1"/>
  <c r="AA44" i="11" s="1"/>
  <c r="BY20" i="13" s="1"/>
  <c r="Y43" i="11"/>
  <c r="X43" i="11"/>
  <c r="AA43" i="11" s="1"/>
  <c r="BY5" i="13" s="1"/>
  <c r="W43" i="11"/>
  <c r="W42" i="11"/>
  <c r="AA41" i="11"/>
  <c r="BY46" i="13" s="1"/>
  <c r="Y41" i="11"/>
  <c r="X41" i="11"/>
  <c r="W41" i="11"/>
  <c r="W40" i="11"/>
  <c r="W39" i="11"/>
  <c r="W38" i="11"/>
  <c r="X37" i="11"/>
  <c r="AA37" i="11" s="1"/>
  <c r="BY60" i="13" s="1"/>
  <c r="W37" i="11"/>
  <c r="Y37" i="11" s="1"/>
  <c r="W36" i="11"/>
  <c r="W35" i="11"/>
  <c r="X35" i="11" s="1"/>
  <c r="W34" i="11"/>
  <c r="Y33" i="11"/>
  <c r="X33" i="11"/>
  <c r="W33" i="11"/>
  <c r="AA33" i="11" s="1"/>
  <c r="BY31" i="13" s="1"/>
  <c r="W32" i="11"/>
  <c r="W31" i="11"/>
  <c r="W30" i="11"/>
  <c r="X30" i="11" s="1"/>
  <c r="W29" i="11"/>
  <c r="Y28" i="11"/>
  <c r="X28" i="11"/>
  <c r="W28" i="11"/>
  <c r="AA28" i="11" s="1"/>
  <c r="BY26" i="13" s="1"/>
  <c r="W27" i="11"/>
  <c r="W26" i="11"/>
  <c r="W25" i="11"/>
  <c r="X25" i="11" s="1"/>
  <c r="W24" i="11"/>
  <c r="Y23" i="11"/>
  <c r="X23" i="11"/>
  <c r="W23" i="11"/>
  <c r="AA23" i="11" s="1"/>
  <c r="BY22" i="13" s="1"/>
  <c r="W22" i="11"/>
  <c r="W21" i="11"/>
  <c r="W20" i="11"/>
  <c r="X20" i="11" s="1"/>
  <c r="W19" i="11"/>
  <c r="Y18" i="11"/>
  <c r="X18" i="11"/>
  <c r="W18" i="11"/>
  <c r="AA18" i="11" s="1"/>
  <c r="BY53" i="13" s="1"/>
  <c r="W17" i="11"/>
  <c r="AA15" i="11"/>
  <c r="BY50" i="13" s="1"/>
  <c r="Y15" i="11"/>
  <c r="X15" i="11"/>
  <c r="W15" i="11"/>
  <c r="X14" i="11"/>
  <c r="W14" i="11"/>
  <c r="Y14" i="11" s="1"/>
  <c r="X13" i="11"/>
  <c r="W13" i="11"/>
  <c r="Y13" i="11" s="1"/>
  <c r="AA13" i="11" s="1"/>
  <c r="BY45" i="13" s="1"/>
  <c r="Y12" i="11"/>
  <c r="X12" i="11"/>
  <c r="AA12" i="11" s="1"/>
  <c r="BY42" i="13" s="1"/>
  <c r="W12" i="11"/>
  <c r="W11" i="11"/>
  <c r="AA10" i="11"/>
  <c r="BY38" i="13" s="1"/>
  <c r="Y10" i="11"/>
  <c r="X10" i="11"/>
  <c r="W10" i="11"/>
  <c r="X9" i="11"/>
  <c r="W9" i="11"/>
  <c r="Y9" i="11" s="1"/>
  <c r="X8" i="11"/>
  <c r="W8" i="11"/>
  <c r="Y8" i="11" s="1"/>
  <c r="AA8" i="11" s="1"/>
  <c r="BY12" i="13" s="1"/>
  <c r="Y7" i="11"/>
  <c r="X7" i="11"/>
  <c r="AA7" i="11" s="1"/>
  <c r="BY10" i="13" s="1"/>
  <c r="W7" i="11"/>
  <c r="W6" i="11"/>
  <c r="AA5" i="11"/>
  <c r="BY7" i="13" s="1"/>
  <c r="Y5" i="11"/>
  <c r="X5" i="11"/>
  <c r="W5" i="11"/>
  <c r="X4" i="11"/>
  <c r="W4" i="11"/>
  <c r="Y4" i="11" s="1"/>
  <c r="X3" i="11"/>
  <c r="W3" i="11"/>
  <c r="Y3" i="11" s="1"/>
  <c r="AA3" i="11" s="1"/>
  <c r="BY3" i="13" s="1"/>
  <c r="F60" i="6"/>
  <c r="F57" i="6"/>
  <c r="F53" i="6"/>
  <c r="F40" i="6"/>
  <c r="F37" i="6"/>
  <c r="F33" i="6"/>
  <c r="F27" i="6"/>
  <c r="F20" i="6"/>
  <c r="F17" i="6"/>
  <c r="F13" i="6"/>
  <c r="F11" i="6"/>
  <c r="F9" i="6"/>
  <c r="F7" i="6"/>
  <c r="K61" i="5"/>
  <c r="K59" i="5"/>
  <c r="K56" i="5"/>
  <c r="K52" i="5"/>
  <c r="K51" i="5"/>
  <c r="K50" i="5"/>
  <c r="K46" i="5"/>
  <c r="K44" i="5"/>
  <c r="K42" i="5"/>
  <c r="K41" i="5"/>
  <c r="K39" i="5"/>
  <c r="K36" i="5"/>
  <c r="K32" i="5"/>
  <c r="K31" i="5"/>
  <c r="K30" i="5"/>
  <c r="K28" i="5"/>
  <c r="K26" i="5"/>
  <c r="K24" i="5"/>
  <c r="K19" i="5"/>
  <c r="K16" i="5"/>
  <c r="K13" i="5"/>
  <c r="K12" i="5"/>
  <c r="K11" i="5"/>
  <c r="K8" i="5"/>
  <c r="K6" i="5"/>
  <c r="K4" i="5"/>
  <c r="AI61" i="2"/>
  <c r="AH61" i="2"/>
  <c r="AG61" i="2"/>
  <c r="AI60" i="2"/>
  <c r="AH60" i="2"/>
  <c r="AG60" i="2"/>
  <c r="AI59" i="2"/>
  <c r="AH59" i="2"/>
  <c r="AG59" i="2"/>
  <c r="F59" i="6" s="1"/>
  <c r="AI58" i="2"/>
  <c r="AH58" i="2"/>
  <c r="AG58" i="2"/>
  <c r="K58" i="5" s="1"/>
  <c r="AI57" i="2"/>
  <c r="AH57" i="2"/>
  <c r="AG57" i="2"/>
  <c r="AI56" i="2"/>
  <c r="AH56" i="2"/>
  <c r="AG56" i="2"/>
  <c r="AI55" i="2"/>
  <c r="AH55" i="2"/>
  <c r="AG55" i="2"/>
  <c r="AI54" i="2"/>
  <c r="AH54" i="2"/>
  <c r="AG54" i="2"/>
  <c r="K54" i="5" s="1"/>
  <c r="AI53" i="2"/>
  <c r="AH53" i="2"/>
  <c r="AG53" i="2"/>
  <c r="K53" i="5" s="1"/>
  <c r="AI52" i="2"/>
  <c r="AH52" i="2"/>
  <c r="AG52" i="2"/>
  <c r="F52" i="6" s="1"/>
  <c r="AI51" i="2"/>
  <c r="AH51" i="2"/>
  <c r="AG51" i="2"/>
  <c r="F51" i="6" s="1"/>
  <c r="AI50" i="2"/>
  <c r="AH50" i="2"/>
  <c r="AG50" i="2"/>
  <c r="AI49" i="2"/>
  <c r="AH49" i="2"/>
  <c r="AG49" i="2"/>
  <c r="AI48" i="2"/>
  <c r="AH48" i="2"/>
  <c r="AG48" i="2"/>
  <c r="K48" i="5" s="1"/>
  <c r="AI47" i="2"/>
  <c r="AH47" i="2"/>
  <c r="AG47" i="2"/>
  <c r="F47" i="6" s="1"/>
  <c r="AI46" i="2"/>
  <c r="AH46" i="2"/>
  <c r="AG46" i="2"/>
  <c r="AI45" i="2"/>
  <c r="AH45" i="2"/>
  <c r="AG45" i="2"/>
  <c r="K45" i="5" s="1"/>
  <c r="AI44" i="2"/>
  <c r="AH44" i="2"/>
  <c r="AG44" i="2"/>
  <c r="AI43" i="2"/>
  <c r="AH43" i="2"/>
  <c r="AG43" i="2"/>
  <c r="F43" i="6" s="1"/>
  <c r="AI42" i="2"/>
  <c r="AH42" i="2"/>
  <c r="AG42" i="2"/>
  <c r="AI41" i="2"/>
  <c r="AH41" i="2"/>
  <c r="AG41" i="2"/>
  <c r="AI40" i="2"/>
  <c r="AH40" i="2"/>
  <c r="AG40" i="2"/>
  <c r="AI39" i="2"/>
  <c r="AH39" i="2"/>
  <c r="AG39" i="2"/>
  <c r="F39" i="6" s="1"/>
  <c r="AI38" i="2"/>
  <c r="AH38" i="2"/>
  <c r="AG38" i="2"/>
  <c r="K38" i="5" s="1"/>
  <c r="AI37" i="2"/>
  <c r="AH37" i="2"/>
  <c r="AG37" i="2"/>
  <c r="AI36" i="2"/>
  <c r="AH36" i="2"/>
  <c r="AG36" i="2"/>
  <c r="AI35" i="2"/>
  <c r="AH35" i="2"/>
  <c r="AG35" i="2"/>
  <c r="F35" i="6" s="1"/>
  <c r="AI34" i="2"/>
  <c r="AH34" i="2"/>
  <c r="AG34" i="2"/>
  <c r="K34" i="5" s="1"/>
  <c r="AI33" i="2"/>
  <c r="AH33" i="2"/>
  <c r="AG33" i="2"/>
  <c r="K33" i="5" s="1"/>
  <c r="AI32" i="2"/>
  <c r="AH32" i="2"/>
  <c r="AG32" i="2"/>
  <c r="F32" i="6" s="1"/>
  <c r="AI31" i="2"/>
  <c r="AH31" i="2"/>
  <c r="AG31" i="2"/>
  <c r="F31" i="6" s="1"/>
  <c r="AI30" i="2"/>
  <c r="AH30" i="2"/>
  <c r="AG30" i="2"/>
  <c r="AI29" i="2"/>
  <c r="AH29" i="2"/>
  <c r="AG29" i="2"/>
  <c r="AF29" i="2"/>
  <c r="J58" i="12" s="1"/>
  <c r="AI28" i="2"/>
  <c r="AH28" i="2"/>
  <c r="J28" i="12" s="1"/>
  <c r="AG28" i="2"/>
  <c r="F28" i="6" s="1"/>
  <c r="AI27" i="2"/>
  <c r="AH27" i="2"/>
  <c r="J27" i="12" s="1"/>
  <c r="AG27" i="2"/>
  <c r="I27" i="12" s="1"/>
  <c r="AI26" i="2"/>
  <c r="AH26" i="2"/>
  <c r="J26" i="12" s="1"/>
  <c r="AG26" i="2"/>
  <c r="F26" i="6" s="1"/>
  <c r="AI25" i="2"/>
  <c r="AH25" i="2"/>
  <c r="J25" i="12" s="1"/>
  <c r="AG25" i="2"/>
  <c r="AI24" i="2"/>
  <c r="AH24" i="2"/>
  <c r="J24" i="12" s="1"/>
  <c r="AG24" i="2"/>
  <c r="F24" i="6" s="1"/>
  <c r="AI23" i="2"/>
  <c r="AH23" i="2"/>
  <c r="J23" i="12" s="1"/>
  <c r="AG23" i="2"/>
  <c r="K23" i="5" s="1"/>
  <c r="AI22" i="2"/>
  <c r="AH22" i="2"/>
  <c r="J22" i="12" s="1"/>
  <c r="AG22" i="2"/>
  <c r="AI21" i="2"/>
  <c r="AH21" i="2"/>
  <c r="J21" i="12" s="1"/>
  <c r="AG21" i="2"/>
  <c r="AI20" i="2"/>
  <c r="AH20" i="2"/>
  <c r="J20" i="12" s="1"/>
  <c r="AG20" i="2"/>
  <c r="I20" i="12" s="1"/>
  <c r="AI19" i="2"/>
  <c r="AH19" i="2"/>
  <c r="J19" i="12" s="1"/>
  <c r="AG19" i="2"/>
  <c r="AI18" i="2"/>
  <c r="AH18" i="2"/>
  <c r="J17" i="12" s="1"/>
  <c r="AG18" i="2"/>
  <c r="I17" i="12" s="1"/>
  <c r="AI17" i="2"/>
  <c r="AH17" i="2"/>
  <c r="J16" i="12" s="1"/>
  <c r="AG17" i="2"/>
  <c r="AI16" i="2"/>
  <c r="AH16" i="2"/>
  <c r="J15" i="12" s="1"/>
  <c r="AG16" i="2"/>
  <c r="AI15" i="2"/>
  <c r="AH15" i="2"/>
  <c r="J14" i="12" s="1"/>
  <c r="AG15" i="2"/>
  <c r="K15" i="5" s="1"/>
  <c r="AI14" i="2"/>
  <c r="AH14" i="2"/>
  <c r="J13" i="12" s="1"/>
  <c r="AG14" i="2"/>
  <c r="I13" i="12" s="1"/>
  <c r="AI13" i="2"/>
  <c r="AH13" i="2"/>
  <c r="J12" i="12" s="1"/>
  <c r="AG13" i="2"/>
  <c r="I12" i="12" s="1"/>
  <c r="AI12" i="2"/>
  <c r="AH12" i="2"/>
  <c r="J11" i="12" s="1"/>
  <c r="AG12" i="2"/>
  <c r="AI11" i="2"/>
  <c r="AH11" i="2"/>
  <c r="J10" i="12" s="1"/>
  <c r="AG11" i="2"/>
  <c r="AI10" i="2"/>
  <c r="AH10" i="2"/>
  <c r="J9" i="12" s="1"/>
  <c r="AG10" i="2"/>
  <c r="I9" i="12" s="1"/>
  <c r="AI9" i="2"/>
  <c r="AH9" i="2"/>
  <c r="J8" i="12" s="1"/>
  <c r="AG9" i="2"/>
  <c r="AI8" i="2"/>
  <c r="AH8" i="2"/>
  <c r="J7" i="12" s="1"/>
  <c r="AG8" i="2"/>
  <c r="I7" i="12" s="1"/>
  <c r="AI7" i="2"/>
  <c r="AH7" i="2"/>
  <c r="J6" i="12" s="1"/>
  <c r="AG7" i="2"/>
  <c r="K7" i="5" s="1"/>
  <c r="AI6" i="2"/>
  <c r="AH6" i="2"/>
  <c r="J5" i="12" s="1"/>
  <c r="AG6" i="2"/>
  <c r="I5" i="12" s="1"/>
  <c r="AI5" i="2"/>
  <c r="AH5" i="2"/>
  <c r="J4" i="12" s="1"/>
  <c r="AG5" i="2"/>
  <c r="K5" i="5" s="1"/>
  <c r="AI4" i="2"/>
  <c r="AH4" i="2"/>
  <c r="J3" i="12" s="1"/>
  <c r="AG4" i="2"/>
  <c r="F4" i="6" s="1"/>
  <c r="AI3" i="2"/>
  <c r="AH3" i="2"/>
  <c r="J2" i="12" s="1"/>
  <c r="AG3" i="2"/>
  <c r="K3" i="5" s="1"/>
  <c r="AI105" i="13" l="1"/>
  <c r="AS105" i="13" s="1"/>
  <c r="AG96" i="13"/>
  <c r="AQ96" i="13"/>
  <c r="AJ76" i="13"/>
  <c r="AT76" i="13" s="1"/>
  <c r="AJ98" i="13"/>
  <c r="AT98" i="13" s="1"/>
  <c r="AH119" i="13"/>
  <c r="AR119" i="13"/>
  <c r="AH124" i="13"/>
  <c r="AR124" i="13" s="1"/>
  <c r="AI94" i="13"/>
  <c r="AS94" i="13"/>
  <c r="AH81" i="13"/>
  <c r="AR81" i="13"/>
  <c r="AI83" i="13"/>
  <c r="AS83" i="13"/>
  <c r="AI106" i="13"/>
  <c r="AS106" i="13"/>
  <c r="AJ88" i="13"/>
  <c r="AT88" i="13" s="1"/>
  <c r="AS90" i="13"/>
  <c r="AH73" i="13"/>
  <c r="AR73" i="13" s="1"/>
  <c r="AH97" i="13"/>
  <c r="AR97" i="13"/>
  <c r="AI104" i="13"/>
  <c r="AS104" i="13"/>
  <c r="AG71" i="13"/>
  <c r="AQ71" i="13"/>
  <c r="AI97" i="13"/>
  <c r="AS97" i="13"/>
  <c r="AR107" i="13"/>
  <c r="AG70" i="13"/>
  <c r="AQ70" i="13"/>
  <c r="AJ73" i="13"/>
  <c r="AT73" i="13" s="1"/>
  <c r="AG112" i="13"/>
  <c r="AQ112" i="13" s="1"/>
  <c r="AG109" i="13"/>
  <c r="AQ109" i="13"/>
  <c r="AJ107" i="13"/>
  <c r="AT107" i="13"/>
  <c r="AS114" i="13"/>
  <c r="AS107" i="13"/>
  <c r="AT101" i="13"/>
  <c r="AH107" i="13"/>
  <c r="AS85" i="13"/>
  <c r="AQ82" i="13"/>
  <c r="AS73" i="13"/>
  <c r="AT124" i="13"/>
  <c r="AT128" i="13"/>
  <c r="AT100" i="13"/>
  <c r="AS113" i="13"/>
  <c r="AS71" i="13"/>
  <c r="AQ81" i="13"/>
  <c r="AR116" i="13"/>
  <c r="AR99" i="13"/>
  <c r="AI90" i="13"/>
  <c r="AR102" i="13"/>
  <c r="AI112" i="13"/>
  <c r="AS112" i="13" s="1"/>
  <c r="AH99" i="13"/>
  <c r="AQ99" i="13"/>
  <c r="AY41" i="13"/>
  <c r="AU60" i="13"/>
  <c r="AS18" i="13"/>
  <c r="AU31" i="13"/>
  <c r="AX31" i="13"/>
  <c r="AR6" i="13"/>
  <c r="AX11" i="13"/>
  <c r="AS22" i="13"/>
  <c r="AK23" i="13"/>
  <c r="AU23" i="13" s="1"/>
  <c r="AG17" i="13"/>
  <c r="AQ17" i="13" s="1"/>
  <c r="AJ60" i="13"/>
  <c r="AT60" i="13"/>
  <c r="AH61" i="13"/>
  <c r="AR61" i="13"/>
  <c r="AJ43" i="13"/>
  <c r="AT43" i="13" s="1"/>
  <c r="AN59" i="13"/>
  <c r="AX59" i="13"/>
  <c r="AJ29" i="13"/>
  <c r="AT29" i="13" s="1"/>
  <c r="AO40" i="13"/>
  <c r="AY40" i="13" s="1"/>
  <c r="AL60" i="13"/>
  <c r="AV60" i="13"/>
  <c r="AJ61" i="13"/>
  <c r="AT61" i="13"/>
  <c r="AM3" i="13"/>
  <c r="AW3" i="13" s="1"/>
  <c r="AH35" i="13"/>
  <c r="AR35" i="13" s="1"/>
  <c r="AL56" i="13"/>
  <c r="AV56" i="13" s="1"/>
  <c r="AM16" i="13"/>
  <c r="AW16" i="13" s="1"/>
  <c r="AM60" i="13"/>
  <c r="AW60" i="13" s="1"/>
  <c r="AL6" i="13"/>
  <c r="AV6" i="13" s="1"/>
  <c r="AL59" i="13"/>
  <c r="AV59" i="13"/>
  <c r="AU15" i="13"/>
  <c r="AG20" i="13"/>
  <c r="AQ20" i="13" s="1"/>
  <c r="AG49" i="13"/>
  <c r="AQ49" i="13" s="1"/>
  <c r="AO64" i="13"/>
  <c r="AY64" i="13"/>
  <c r="AO47" i="13"/>
  <c r="AY47" i="13" s="1"/>
  <c r="AN50" i="13"/>
  <c r="AX50" i="13" s="1"/>
  <c r="AI58" i="13"/>
  <c r="AS58" i="13"/>
  <c r="AK61" i="13"/>
  <c r="AU61" i="13"/>
  <c r="AH23" i="13"/>
  <c r="AR23" i="13" s="1"/>
  <c r="AL48" i="13"/>
  <c r="AV48" i="13" s="1"/>
  <c r="AK9" i="13"/>
  <c r="AU9" i="13" s="1"/>
  <c r="AJ57" i="13"/>
  <c r="AT57" i="13" s="1"/>
  <c r="AG42" i="13"/>
  <c r="AQ42" i="13" s="1"/>
  <c r="AI32" i="13"/>
  <c r="AS32" i="13" s="1"/>
  <c r="AI51" i="13"/>
  <c r="AS51" i="13"/>
  <c r="AH39" i="13"/>
  <c r="AR39" i="13" s="1"/>
  <c r="AK15" i="13"/>
  <c r="AO60" i="13"/>
  <c r="AY60" i="13" s="1"/>
  <c r="AJ62" i="13"/>
  <c r="AT62" i="13" s="1"/>
  <c r="AS15" i="13"/>
  <c r="AV31" i="13"/>
  <c r="AL46" i="13"/>
  <c r="AV46" i="13" s="1"/>
  <c r="AX38" i="13"/>
  <c r="AO38" i="13"/>
  <c r="AY38" i="13" s="1"/>
  <c r="AR41" i="13"/>
  <c r="AU62" i="13"/>
  <c r="AY65" i="13"/>
  <c r="AY8" i="13"/>
  <c r="AT22" i="13"/>
  <c r="AR59" i="13"/>
  <c r="AV22" i="13"/>
  <c r="AY5" i="13"/>
  <c r="AV34" i="13"/>
  <c r="AO28" i="13"/>
  <c r="AY28" i="13" s="1"/>
  <c r="AQ25" i="13"/>
  <c r="AT63" i="13"/>
  <c r="AT32" i="13"/>
  <c r="AR9" i="13"/>
  <c r="AS25" i="13"/>
  <c r="AS61" i="13"/>
  <c r="AT31" i="13"/>
  <c r="AT41" i="13"/>
  <c r="AT5" i="13"/>
  <c r="AU12" i="13"/>
  <c r="AW27" i="13"/>
  <c r="AL15" i="13"/>
  <c r="AV15" i="13" s="1"/>
  <c r="AL18" i="13"/>
  <c r="AV18" i="13" s="1"/>
  <c r="AT18" i="13"/>
  <c r="AI63" i="13"/>
  <c r="AS63" i="13" s="1"/>
  <c r="AT50" i="13"/>
  <c r="AR42" i="13"/>
  <c r="AQ39" i="13"/>
  <c r="AX14" i="13"/>
  <c r="AY17" i="13"/>
  <c r="AG64" i="13"/>
  <c r="AQ64" i="13" s="1"/>
  <c r="AW18" i="13"/>
  <c r="AX41" i="13"/>
  <c r="AW22" i="13"/>
  <c r="AQ65" i="13"/>
  <c r="AW59" i="13"/>
  <c r="AW37" i="13"/>
  <c r="AT54" i="13"/>
  <c r="X61" i="11"/>
  <c r="Y61" i="11"/>
  <c r="AA9" i="11"/>
  <c r="BY15" i="13" s="1"/>
  <c r="Y58" i="11"/>
  <c r="AA58" i="11" s="1"/>
  <c r="BY33" i="13" s="1"/>
  <c r="Y20" i="11"/>
  <c r="AA20" i="11" s="1"/>
  <c r="BY59" i="13" s="1"/>
  <c r="Y35" i="11"/>
  <c r="AA35" i="11" s="1"/>
  <c r="BY35" i="13" s="1"/>
  <c r="Y116" i="11"/>
  <c r="AA116" i="11" s="1"/>
  <c r="BT87" i="13" s="1"/>
  <c r="AA4" i="11"/>
  <c r="BY6" i="13" s="1"/>
  <c r="Y49" i="11"/>
  <c r="AA67" i="11"/>
  <c r="BT73" i="13" s="1"/>
  <c r="Y67" i="11"/>
  <c r="Y25" i="11"/>
  <c r="AA25" i="11" s="1"/>
  <c r="BY21" i="13" s="1"/>
  <c r="AA95" i="11"/>
  <c r="BT89" i="13" s="1"/>
  <c r="AA14" i="11"/>
  <c r="BY49" i="13" s="1"/>
  <c r="Y121" i="11"/>
  <c r="AA121" i="11" s="1"/>
  <c r="BT131" i="13" s="1"/>
  <c r="AI4" i="13"/>
  <c r="AS4" i="13" s="1"/>
  <c r="AA72" i="11"/>
  <c r="BT79" i="13" s="1"/>
  <c r="Y72" i="11"/>
  <c r="AJ4" i="13"/>
  <c r="AT4" i="13" s="1"/>
  <c r="Y30" i="11"/>
  <c r="AA30" i="11" s="1"/>
  <c r="BY27" i="13" s="1"/>
  <c r="Y111" i="11"/>
  <c r="AA111" i="11" s="1"/>
  <c r="BT129" i="13" s="1"/>
  <c r="C23" i="14"/>
  <c r="C90" i="14"/>
  <c r="K90" i="13"/>
  <c r="I22" i="12"/>
  <c r="K23" i="13"/>
  <c r="I23" i="12"/>
  <c r="I34" i="12"/>
  <c r="J40" i="12"/>
  <c r="I49" i="12"/>
  <c r="AM4" i="13"/>
  <c r="AW4" i="13" s="1"/>
  <c r="AH8" i="13"/>
  <c r="AR8" i="13" s="1"/>
  <c r="AN10" i="13"/>
  <c r="AX10" i="13" s="1"/>
  <c r="AG11" i="13"/>
  <c r="AQ11" i="13" s="1"/>
  <c r="AH16" i="13"/>
  <c r="AR16" i="13"/>
  <c r="AN17" i="13"/>
  <c r="AX17" i="13" s="1"/>
  <c r="AJ21" i="13"/>
  <c r="AT21" i="13" s="1"/>
  <c r="AI43" i="13"/>
  <c r="AS43" i="13" s="1"/>
  <c r="C26" i="14"/>
  <c r="C93" i="14"/>
  <c r="K93" i="13"/>
  <c r="K26" i="13"/>
  <c r="K22" i="5"/>
  <c r="F3" i="6"/>
  <c r="F23" i="6"/>
  <c r="C9" i="14"/>
  <c r="C76" i="14"/>
  <c r="K76" i="13"/>
  <c r="K9" i="13"/>
  <c r="C124" i="14"/>
  <c r="C113" i="14"/>
  <c r="C101" i="14"/>
  <c r="C45" i="14"/>
  <c r="C54" i="14"/>
  <c r="C32" i="14"/>
  <c r="C127" i="14"/>
  <c r="C116" i="14"/>
  <c r="C105" i="14"/>
  <c r="C64" i="14"/>
  <c r="C42" i="14"/>
  <c r="C52" i="14"/>
  <c r="C30" i="14"/>
  <c r="C130" i="14"/>
  <c r="C119" i="14"/>
  <c r="C108" i="14"/>
  <c r="C97" i="14"/>
  <c r="C62" i="14"/>
  <c r="C40" i="14"/>
  <c r="C50" i="14"/>
  <c r="C123" i="14"/>
  <c r="C112" i="14"/>
  <c r="C100" i="14"/>
  <c r="C60" i="14"/>
  <c r="C38" i="14"/>
  <c r="C48" i="14"/>
  <c r="C126" i="14"/>
  <c r="C115" i="14"/>
  <c r="C104" i="14"/>
  <c r="C58" i="14"/>
  <c r="C35" i="14"/>
  <c r="C46" i="14"/>
  <c r="K131" i="13"/>
  <c r="C129" i="14"/>
  <c r="C118" i="14"/>
  <c r="C107" i="14"/>
  <c r="C56" i="14"/>
  <c r="C33" i="14"/>
  <c r="C65" i="14"/>
  <c r="C43" i="14"/>
  <c r="C132" i="14"/>
  <c r="C121" i="14"/>
  <c r="C110" i="14"/>
  <c r="C99" i="14"/>
  <c r="C53" i="14"/>
  <c r="C31" i="14"/>
  <c r="C63" i="14"/>
  <c r="C41" i="14"/>
  <c r="C125" i="14"/>
  <c r="C114" i="14"/>
  <c r="C102" i="14"/>
  <c r="C51" i="14"/>
  <c r="C61" i="14"/>
  <c r="C39" i="14"/>
  <c r="C128" i="14"/>
  <c r="C117" i="14"/>
  <c r="C106" i="14"/>
  <c r="C49" i="14"/>
  <c r="C59" i="14"/>
  <c r="C37" i="14"/>
  <c r="K132" i="13"/>
  <c r="C131" i="14"/>
  <c r="C120" i="14"/>
  <c r="C109" i="14"/>
  <c r="C98" i="14"/>
  <c r="C47" i="14"/>
  <c r="C57" i="14"/>
  <c r="C34" i="14"/>
  <c r="K130" i="13"/>
  <c r="BN130" i="13" s="1"/>
  <c r="K114" i="13"/>
  <c r="BN114" i="13" s="1"/>
  <c r="K124" i="13"/>
  <c r="K101" i="13"/>
  <c r="K128" i="13"/>
  <c r="K121" i="13"/>
  <c r="BN121" i="13" s="1"/>
  <c r="K112" i="13"/>
  <c r="BN112" i="13" s="1"/>
  <c r="K99" i="13"/>
  <c r="BN99" i="13" s="1"/>
  <c r="K119" i="13"/>
  <c r="K97" i="13"/>
  <c r="BN97" i="13" s="1"/>
  <c r="K107" i="13"/>
  <c r="K117" i="13"/>
  <c r="K105" i="13"/>
  <c r="BN105" i="13" s="1"/>
  <c r="K127" i="13"/>
  <c r="K125" i="13"/>
  <c r="K102" i="13"/>
  <c r="BN102" i="13" s="1"/>
  <c r="K108" i="13"/>
  <c r="BN108" i="13" s="1"/>
  <c r="K129" i="13"/>
  <c r="K116" i="13"/>
  <c r="BN116" i="13" s="1"/>
  <c r="K126" i="13"/>
  <c r="K118" i="13"/>
  <c r="K56" i="13"/>
  <c r="K120" i="13"/>
  <c r="K63" i="13"/>
  <c r="K123" i="13"/>
  <c r="K62" i="13"/>
  <c r="K61" i="13"/>
  <c r="K54" i="13"/>
  <c r="K60" i="13"/>
  <c r="K64" i="13"/>
  <c r="K59" i="13"/>
  <c r="K65" i="13"/>
  <c r="K58" i="13"/>
  <c r="K113" i="13"/>
  <c r="K110" i="13"/>
  <c r="BN110" i="13" s="1"/>
  <c r="K106" i="13"/>
  <c r="BN106" i="13" s="1"/>
  <c r="K100" i="13"/>
  <c r="BN100" i="13" s="1"/>
  <c r="K98" i="13"/>
  <c r="K104" i="13"/>
  <c r="K115" i="13"/>
  <c r="K109" i="13"/>
  <c r="K42" i="13"/>
  <c r="K47" i="13"/>
  <c r="K39" i="13"/>
  <c r="K57" i="13"/>
  <c r="K51" i="13"/>
  <c r="K35" i="13"/>
  <c r="K46" i="13"/>
  <c r="K50" i="13"/>
  <c r="K41" i="13"/>
  <c r="K38" i="13"/>
  <c r="K34" i="13"/>
  <c r="BN34" i="13" s="1"/>
  <c r="K31" i="13"/>
  <c r="BN31" i="13" s="1"/>
  <c r="K45" i="13"/>
  <c r="K49" i="13"/>
  <c r="K53" i="13"/>
  <c r="K37" i="13"/>
  <c r="K33" i="13"/>
  <c r="I64" i="12"/>
  <c r="J56" i="12"/>
  <c r="J50" i="12"/>
  <c r="J45" i="12"/>
  <c r="J39" i="12"/>
  <c r="J33" i="12"/>
  <c r="K43" i="13"/>
  <c r="K30" i="13"/>
  <c r="J61" i="12"/>
  <c r="K52" i="13"/>
  <c r="K32" i="13"/>
  <c r="K40" i="13"/>
  <c r="J63" i="12"/>
  <c r="I63" i="12"/>
  <c r="I60" i="12"/>
  <c r="J57" i="12"/>
  <c r="J51" i="12"/>
  <c r="J62" i="12"/>
  <c r="I62" i="12"/>
  <c r="J59" i="12"/>
  <c r="J53" i="12"/>
  <c r="J48" i="12"/>
  <c r="J42" i="12"/>
  <c r="K43" i="5"/>
  <c r="F44" i="6"/>
  <c r="X39" i="11"/>
  <c r="Y39" i="11" s="1"/>
  <c r="X81" i="11"/>
  <c r="Y81" i="11" s="1"/>
  <c r="X86" i="11"/>
  <c r="Y86" i="11" s="1"/>
  <c r="X91" i="11"/>
  <c r="Y91" i="11" s="1"/>
  <c r="X96" i="11"/>
  <c r="Y96" i="11" s="1"/>
  <c r="X101" i="11"/>
  <c r="Y101" i="11" s="1"/>
  <c r="X106" i="11"/>
  <c r="Y106" i="11" s="1"/>
  <c r="I26" i="12"/>
  <c r="I29" i="12"/>
  <c r="J34" i="12"/>
  <c r="J49" i="12"/>
  <c r="AN4" i="13"/>
  <c r="AX4" i="13" s="1"/>
  <c r="AL7" i="13"/>
  <c r="AV7" i="13" s="1"/>
  <c r="AI8" i="13"/>
  <c r="AS8" i="13" s="1"/>
  <c r="AO10" i="13"/>
  <c r="AY10" i="13" s="1"/>
  <c r="AH11" i="13"/>
  <c r="AR11" i="13" s="1"/>
  <c r="AN13" i="13"/>
  <c r="AX13" i="13" s="1"/>
  <c r="AI16" i="13"/>
  <c r="AS16" i="13" s="1"/>
  <c r="AK21" i="13"/>
  <c r="AU21" i="13" s="1"/>
  <c r="BE121" i="13"/>
  <c r="BE127" i="13"/>
  <c r="F45" i="6"/>
  <c r="I4" i="12"/>
  <c r="I14" i="12"/>
  <c r="J29" i="12"/>
  <c r="I44" i="12"/>
  <c r="I52" i="12"/>
  <c r="AJ8" i="13"/>
  <c r="AT8" i="13" s="1"/>
  <c r="BH9" i="13"/>
  <c r="BV9" i="13" s="1"/>
  <c r="AI11" i="13"/>
  <c r="AS11" i="13" s="1"/>
  <c r="AO13" i="13"/>
  <c r="AY13" i="13" s="1"/>
  <c r="AN18" i="13"/>
  <c r="AX18" i="13" s="1"/>
  <c r="AL21" i="13"/>
  <c r="AV21" i="13" s="1"/>
  <c r="AK28" i="13"/>
  <c r="AU28" i="13" s="1"/>
  <c r="K48" i="13"/>
  <c r="F5" i="6"/>
  <c r="F25" i="6"/>
  <c r="C70" i="14"/>
  <c r="C3" i="14"/>
  <c r="K70" i="13"/>
  <c r="C91" i="14"/>
  <c r="C24" i="14"/>
  <c r="K91" i="13"/>
  <c r="K24" i="13"/>
  <c r="K25" i="5"/>
  <c r="F6" i="6"/>
  <c r="F46" i="6"/>
  <c r="X19" i="11"/>
  <c r="X24" i="11"/>
  <c r="AA24" i="11" s="1"/>
  <c r="BY23" i="13" s="1"/>
  <c r="X29" i="11"/>
  <c r="Y29" i="11" s="1"/>
  <c r="X34" i="11"/>
  <c r="Y34" i="11" s="1"/>
  <c r="X66" i="11"/>
  <c r="Y66" i="11" s="1"/>
  <c r="X71" i="11"/>
  <c r="Y71" i="11" s="1"/>
  <c r="J44" i="12"/>
  <c r="J52" i="12"/>
  <c r="AK8" i="13"/>
  <c r="AU8" i="13" s="1"/>
  <c r="BI9" i="13"/>
  <c r="AJ11" i="13"/>
  <c r="AT11" i="13" s="1"/>
  <c r="AH14" i="13"/>
  <c r="AR14" i="13" s="1"/>
  <c r="AM21" i="13"/>
  <c r="AW21" i="13" s="1"/>
  <c r="BF24" i="13"/>
  <c r="AL28" i="13"/>
  <c r="AV28" i="13" s="1"/>
  <c r="C22" i="14"/>
  <c r="C89" i="14"/>
  <c r="K89" i="13"/>
  <c r="K22" i="13"/>
  <c r="Y24" i="11"/>
  <c r="I38" i="12"/>
  <c r="AL4" i="13"/>
  <c r="AV4" i="13" s="1"/>
  <c r="AM6" i="13"/>
  <c r="AW6" i="13"/>
  <c r="BJ9" i="13"/>
  <c r="BI12" i="13"/>
  <c r="AI14" i="13"/>
  <c r="AS14" i="13" s="1"/>
  <c r="BG17" i="13"/>
  <c r="AG18" i="13"/>
  <c r="AQ18" i="13" s="1"/>
  <c r="BG24" i="13"/>
  <c r="AM28" i="13"/>
  <c r="AW28" i="13" s="1"/>
  <c r="BB35" i="13"/>
  <c r="C17" i="14"/>
  <c r="C84" i="14"/>
  <c r="K84" i="13"/>
  <c r="K17" i="13"/>
  <c r="K27" i="5"/>
  <c r="K47" i="5"/>
  <c r="F8" i="6"/>
  <c r="F48" i="6"/>
  <c r="X40" i="11"/>
  <c r="Y40" i="11" s="1"/>
  <c r="X51" i="11"/>
  <c r="Y51" i="11" s="1"/>
  <c r="AA51" i="11" s="1"/>
  <c r="BY9" i="13" s="1"/>
  <c r="X77" i="11"/>
  <c r="AA77" i="11" s="1"/>
  <c r="BT84" i="13" s="1"/>
  <c r="X82" i="11"/>
  <c r="X87" i="11"/>
  <c r="AA87" i="11" s="1"/>
  <c r="BT117" i="13" s="1"/>
  <c r="X92" i="11"/>
  <c r="AA92" i="11" s="1"/>
  <c r="BT126" i="13" s="1"/>
  <c r="X97" i="11"/>
  <c r="Y97" i="11" s="1"/>
  <c r="X102" i="11"/>
  <c r="Y102" i="11" s="1"/>
  <c r="X107" i="11"/>
  <c r="Y107" i="11" s="1"/>
  <c r="X112" i="11"/>
  <c r="AA112" i="11" s="1"/>
  <c r="BT110" i="13" s="1"/>
  <c r="X117" i="11"/>
  <c r="AA117" i="11" s="1"/>
  <c r="BT121" i="13" s="1"/>
  <c r="X122" i="11"/>
  <c r="AA122" i="11" s="1"/>
  <c r="BT132" i="13" s="1"/>
  <c r="I32" i="12"/>
  <c r="J38" i="12"/>
  <c r="I47" i="12"/>
  <c r="I56" i="12"/>
  <c r="BJ12" i="13"/>
  <c r="AJ14" i="13"/>
  <c r="AT14" i="13" s="1"/>
  <c r="BH17" i="13"/>
  <c r="AH18" i="13"/>
  <c r="AR18" i="13" s="1"/>
  <c r="AM31" i="13"/>
  <c r="AW31" i="13" s="1"/>
  <c r="BC35" i="13"/>
  <c r="C79" i="14"/>
  <c r="C12" i="14"/>
  <c r="K79" i="13"/>
  <c r="K12" i="13"/>
  <c r="BH12" i="13" s="1"/>
  <c r="BV12" i="13" s="1"/>
  <c r="C83" i="14"/>
  <c r="C16" i="14"/>
  <c r="K83" i="13"/>
  <c r="K16" i="13"/>
  <c r="C10" i="14"/>
  <c r="C77" i="14"/>
  <c r="K77" i="13"/>
  <c r="K10" i="13"/>
  <c r="BD10" i="13" s="1"/>
  <c r="BR10" i="13" s="1"/>
  <c r="C71" i="14"/>
  <c r="C4" i="14"/>
  <c r="K71" i="13"/>
  <c r="K4" i="13"/>
  <c r="BF4" i="13" s="1"/>
  <c r="BT4" i="13" s="1"/>
  <c r="F29" i="6"/>
  <c r="F49" i="6"/>
  <c r="Y77" i="11"/>
  <c r="Y87" i="11"/>
  <c r="Y92" i="11"/>
  <c r="Y112" i="11"/>
  <c r="Y117" i="11"/>
  <c r="Y122" i="11"/>
  <c r="J32" i="12"/>
  <c r="J47" i="12"/>
  <c r="AY4" i="13"/>
  <c r="AO6" i="13"/>
  <c r="AY6" i="13" s="1"/>
  <c r="AK14" i="13"/>
  <c r="AU14" i="13" s="1"/>
  <c r="BI17" i="13"/>
  <c r="BB18" i="13"/>
  <c r="BF25" i="13"/>
  <c r="AH29" i="13"/>
  <c r="AR29" i="13"/>
  <c r="C5" i="14"/>
  <c r="C72" i="14"/>
  <c r="K72" i="13"/>
  <c r="K5" i="13"/>
  <c r="BH5" i="13" s="1"/>
  <c r="BV5" i="13" s="1"/>
  <c r="C92" i="14"/>
  <c r="C25" i="14"/>
  <c r="K92" i="13"/>
  <c r="BN92" i="13" s="1"/>
  <c r="K25" i="13"/>
  <c r="BE25" i="13" s="1"/>
  <c r="C11" i="14"/>
  <c r="C78" i="14"/>
  <c r="K78" i="13"/>
  <c r="BN78" i="13" s="1"/>
  <c r="K11" i="13"/>
  <c r="K9" i="5"/>
  <c r="K29" i="5"/>
  <c r="K49" i="5"/>
  <c r="F10" i="6"/>
  <c r="F30" i="6"/>
  <c r="F50" i="6"/>
  <c r="I21" i="12"/>
  <c r="I24" i="12"/>
  <c r="I41" i="12"/>
  <c r="I59" i="12"/>
  <c r="AG4" i="13"/>
  <c r="AQ4" i="13"/>
  <c r="AG6" i="13"/>
  <c r="AQ6" i="13" s="1"/>
  <c r="AI9" i="13"/>
  <c r="AS9" i="13"/>
  <c r="BE10" i="13"/>
  <c r="AO16" i="13"/>
  <c r="AY16" i="13" s="1"/>
  <c r="BC18" i="13"/>
  <c r="BE30" i="13"/>
  <c r="C18" i="14"/>
  <c r="C85" i="14"/>
  <c r="K85" i="13"/>
  <c r="K18" i="13"/>
  <c r="K10" i="5"/>
  <c r="I2" i="12"/>
  <c r="I36" i="12"/>
  <c r="J41" i="12"/>
  <c r="I50" i="12"/>
  <c r="K3" i="13"/>
  <c r="BC3" i="13" s="1"/>
  <c r="BQ3" i="13" s="1"/>
  <c r="AS3" i="13"/>
  <c r="AK5" i="13"/>
  <c r="AU5" i="13" s="1"/>
  <c r="AO11" i="13"/>
  <c r="AY11" i="13" s="1"/>
  <c r="AI12" i="13"/>
  <c r="AS12" i="13"/>
  <c r="D39" i="14"/>
  <c r="D106" i="14"/>
  <c r="F12" i="6"/>
  <c r="I30" i="12"/>
  <c r="J36" i="12"/>
  <c r="AT3" i="13"/>
  <c r="AL5" i="13"/>
  <c r="AV5" i="13" s="1"/>
  <c r="AL8" i="13"/>
  <c r="AV8" i="13" s="1"/>
  <c r="AK11" i="13"/>
  <c r="AU11" i="13" s="1"/>
  <c r="AH20" i="13"/>
  <c r="AR20" i="13"/>
  <c r="AN21" i="13"/>
  <c r="AX21" i="13" s="1"/>
  <c r="AK22" i="13"/>
  <c r="AU22" i="13" s="1"/>
  <c r="BE42" i="13"/>
  <c r="BJ53" i="13"/>
  <c r="I10" i="12"/>
  <c r="I15" i="12"/>
  <c r="J30" i="12"/>
  <c r="I45" i="12"/>
  <c r="I53" i="12"/>
  <c r="AM8" i="13"/>
  <c r="AW8" i="13" s="1"/>
  <c r="AL9" i="13"/>
  <c r="AV9" i="13"/>
  <c r="AL11" i="13"/>
  <c r="AV11" i="13" s="1"/>
  <c r="BB16" i="13"/>
  <c r="BP16" i="13" s="1"/>
  <c r="AI17" i="13"/>
  <c r="AS17" i="13" s="1"/>
  <c r="AO21" i="13"/>
  <c r="AY21" i="13" s="1"/>
  <c r="BF42" i="13"/>
  <c r="F34" i="6"/>
  <c r="F54" i="6"/>
  <c r="X21" i="11"/>
  <c r="Y21" i="11" s="1"/>
  <c r="X26" i="11"/>
  <c r="Y26" i="11" s="1"/>
  <c r="X31" i="11"/>
  <c r="X36" i="11"/>
  <c r="Y36" i="11" s="1"/>
  <c r="Y47" i="11"/>
  <c r="AA47" i="11" s="1"/>
  <c r="BY48" i="13" s="1"/>
  <c r="X59" i="11"/>
  <c r="AA59" i="11" s="1"/>
  <c r="BY39" i="13" s="1"/>
  <c r="X68" i="11"/>
  <c r="Y68" i="11" s="1"/>
  <c r="X73" i="11"/>
  <c r="Y73" i="11" s="1"/>
  <c r="AJ6" i="13"/>
  <c r="AT6" i="13" s="1"/>
  <c r="AH7" i="13"/>
  <c r="AR7" i="13" s="1"/>
  <c r="AX8" i="13"/>
  <c r="AL12" i="13"/>
  <c r="AV12" i="13"/>
  <c r="AJ15" i="13"/>
  <c r="AT15" i="13"/>
  <c r="BC16" i="13"/>
  <c r="AJ17" i="13"/>
  <c r="AT17" i="13" s="1"/>
  <c r="AJ20" i="13"/>
  <c r="AT20" i="13" s="1"/>
  <c r="BE23" i="13"/>
  <c r="BS23" i="13" s="1"/>
  <c r="AJ24" i="13"/>
  <c r="AT24" i="13" s="1"/>
  <c r="AT26" i="13"/>
  <c r="BC31" i="13"/>
  <c r="AL52" i="13"/>
  <c r="AV52" i="13" s="1"/>
  <c r="C73" i="14"/>
  <c r="C6" i="14"/>
  <c r="K73" i="13"/>
  <c r="K6" i="13"/>
  <c r="K14" i="5"/>
  <c r="F15" i="6"/>
  <c r="F55" i="6"/>
  <c r="X6" i="11"/>
  <c r="X11" i="11"/>
  <c r="X16" i="11"/>
  <c r="Y16" i="11" s="1"/>
  <c r="X42" i="11"/>
  <c r="X53" i="11"/>
  <c r="Y53" i="11" s="1"/>
  <c r="Y59" i="11"/>
  <c r="I39" i="12"/>
  <c r="I57" i="12"/>
  <c r="AI7" i="13"/>
  <c r="AS7" i="13"/>
  <c r="AN9" i="13"/>
  <c r="AX9" i="13" s="1"/>
  <c r="AL14" i="13"/>
  <c r="AV14" i="13" s="1"/>
  <c r="BD16" i="13"/>
  <c r="AJ16" i="13"/>
  <c r="AT16" i="13" s="1"/>
  <c r="AK17" i="13"/>
  <c r="AU17" i="13" s="1"/>
  <c r="AK20" i="13"/>
  <c r="AU20" i="13" s="1"/>
  <c r="AN22" i="13"/>
  <c r="AX22" i="13" s="1"/>
  <c r="BF23" i="13"/>
  <c r="AK24" i="13"/>
  <c r="AU24" i="13" s="1"/>
  <c r="BJ30" i="13"/>
  <c r="C87" i="14"/>
  <c r="C20" i="14"/>
  <c r="K87" i="13"/>
  <c r="K20" i="13"/>
  <c r="BE20" i="13" s="1"/>
  <c r="F14" i="6"/>
  <c r="C94" i="14"/>
  <c r="C27" i="14"/>
  <c r="K94" i="13"/>
  <c r="BN94" i="13" s="1"/>
  <c r="K27" i="13"/>
  <c r="C80" i="14"/>
  <c r="C13" i="14"/>
  <c r="K80" i="13"/>
  <c r="K13" i="13"/>
  <c r="K35" i="5"/>
  <c r="K55" i="5"/>
  <c r="F16" i="6"/>
  <c r="F36" i="6"/>
  <c r="F56" i="6"/>
  <c r="X79" i="11"/>
  <c r="Y79" i="11" s="1"/>
  <c r="X84" i="11"/>
  <c r="Y84" i="11" s="1"/>
  <c r="X89" i="11"/>
  <c r="Y89" i="11" s="1"/>
  <c r="X94" i="11"/>
  <c r="Y94" i="11" s="1"/>
  <c r="X99" i="11"/>
  <c r="Y99" i="11" s="1"/>
  <c r="X104" i="11"/>
  <c r="Y104" i="11" s="1"/>
  <c r="X109" i="11"/>
  <c r="Y109" i="11" s="1"/>
  <c r="X114" i="11"/>
  <c r="Y114" i="11" s="1"/>
  <c r="X119" i="11"/>
  <c r="Y119" i="11" s="1"/>
  <c r="X124" i="11"/>
  <c r="Y124" i="11" s="1"/>
  <c r="I33" i="12"/>
  <c r="I48" i="12"/>
  <c r="J60" i="12"/>
  <c r="AU3" i="13"/>
  <c r="AG5" i="13"/>
  <c r="AQ5" i="13" s="1"/>
  <c r="AO9" i="13"/>
  <c r="AY9" i="13" s="1"/>
  <c r="AG10" i="13"/>
  <c r="AQ10" i="13" s="1"/>
  <c r="AN12" i="13"/>
  <c r="AX12" i="13" s="1"/>
  <c r="AM14" i="13"/>
  <c r="AW14" i="13" s="1"/>
  <c r="BE16" i="13"/>
  <c r="AK16" i="13"/>
  <c r="AU16" i="13" s="1"/>
  <c r="AL17" i="13"/>
  <c r="AV17" i="13" s="1"/>
  <c r="AV20" i="13"/>
  <c r="AL24" i="13"/>
  <c r="AV24" i="13" s="1"/>
  <c r="I8" i="12"/>
  <c r="I19" i="12"/>
  <c r="I25" i="12"/>
  <c r="AU7" i="13"/>
  <c r="BF8" i="13"/>
  <c r="AH10" i="13"/>
  <c r="AR10" i="13"/>
  <c r="BE11" i="13"/>
  <c r="AO12" i="13"/>
  <c r="AY12" i="13"/>
  <c r="AG13" i="13"/>
  <c r="AQ13" i="13"/>
  <c r="AM15" i="13"/>
  <c r="AW15" i="13" s="1"/>
  <c r="BF16" i="13"/>
  <c r="BJ18" i="13"/>
  <c r="BX18" i="13" s="1"/>
  <c r="AW20" i="13"/>
  <c r="BH21" i="13"/>
  <c r="AG22" i="13"/>
  <c r="AQ22" i="13" s="1"/>
  <c r="BH23" i="13"/>
  <c r="BV23" i="13" s="1"/>
  <c r="AM24" i="13"/>
  <c r="AW24" i="13" s="1"/>
  <c r="AL32" i="13"/>
  <c r="AV32" i="13" s="1"/>
  <c r="BI33" i="13"/>
  <c r="BG43" i="13"/>
  <c r="AO45" i="13"/>
  <c r="AY45" i="13" s="1"/>
  <c r="C21" i="14"/>
  <c r="C88" i="14"/>
  <c r="K88" i="13"/>
  <c r="K21" i="13"/>
  <c r="C7" i="14"/>
  <c r="C74" i="14"/>
  <c r="K74" i="13"/>
  <c r="K7" i="13"/>
  <c r="BC7" i="13" s="1"/>
  <c r="C28" i="14"/>
  <c r="C95" i="14"/>
  <c r="K95" i="13"/>
  <c r="BN95" i="13" s="1"/>
  <c r="K28" i="13"/>
  <c r="K17" i="5"/>
  <c r="K37" i="5"/>
  <c r="K57" i="5"/>
  <c r="F18" i="6"/>
  <c r="F38" i="6"/>
  <c r="F58" i="6"/>
  <c r="X17" i="11"/>
  <c r="X22" i="11"/>
  <c r="Y22" i="11" s="1"/>
  <c r="X27" i="11"/>
  <c r="Y27" i="11" s="1"/>
  <c r="X32" i="11"/>
  <c r="Y32" i="11" s="1"/>
  <c r="X54" i="11"/>
  <c r="Y54" i="11" s="1"/>
  <c r="X60" i="11"/>
  <c r="Y60" i="11" s="1"/>
  <c r="X69" i="11"/>
  <c r="Y69" i="11" s="1"/>
  <c r="I3" i="12"/>
  <c r="I42" i="12"/>
  <c r="I51" i="12"/>
  <c r="AM5" i="13"/>
  <c r="AW5" i="13" s="1"/>
  <c r="AS6" i="13"/>
  <c r="BG8" i="13"/>
  <c r="BF11" i="13"/>
  <c r="AH13" i="13"/>
  <c r="AR13" i="13" s="1"/>
  <c r="AY14" i="13"/>
  <c r="BI21" i="13"/>
  <c r="AH22" i="13"/>
  <c r="AR22" i="13" s="1"/>
  <c r="AN24" i="13"/>
  <c r="AX24" i="13" s="1"/>
  <c r="AM32" i="13"/>
  <c r="AW32" i="13" s="1"/>
  <c r="AH34" i="13"/>
  <c r="AR34" i="13" s="1"/>
  <c r="BH37" i="13"/>
  <c r="AI39" i="13"/>
  <c r="AS39" i="13" s="1"/>
  <c r="C14" i="14"/>
  <c r="C81" i="14"/>
  <c r="K81" i="13"/>
  <c r="K14" i="13"/>
  <c r="K18" i="5"/>
  <c r="F19" i="6"/>
  <c r="I37" i="12"/>
  <c r="AN3" i="13"/>
  <c r="AX3" i="13" s="1"/>
  <c r="AX5" i="13"/>
  <c r="AT10" i="13"/>
  <c r="BG11" i="13"/>
  <c r="AO15" i="13"/>
  <c r="AY15" i="13" s="1"/>
  <c r="BJ21" i="13"/>
  <c r="BB22" i="13"/>
  <c r="AL25" i="13"/>
  <c r="AV25" i="13" s="1"/>
  <c r="AI27" i="13"/>
  <c r="AS27" i="13" s="1"/>
  <c r="AI34" i="13"/>
  <c r="AS34" i="13" s="1"/>
  <c r="BI37" i="13"/>
  <c r="I31" i="12"/>
  <c r="J37" i="12"/>
  <c r="I46" i="12"/>
  <c r="I55" i="12"/>
  <c r="AT13" i="13"/>
  <c r="BF14" i="13"/>
  <c r="AG15" i="13"/>
  <c r="AQ15" i="13" s="1"/>
  <c r="BC22" i="13"/>
  <c r="AJ27" i="13"/>
  <c r="AT27" i="13" s="1"/>
  <c r="AK30" i="13"/>
  <c r="AU30" i="13" s="1"/>
  <c r="C75" i="14"/>
  <c r="C8" i="14"/>
  <c r="K75" i="13"/>
  <c r="K8" i="13"/>
  <c r="C96" i="14"/>
  <c r="C29" i="14"/>
  <c r="K96" i="13"/>
  <c r="K29" i="13"/>
  <c r="I28" i="12"/>
  <c r="K20" i="5"/>
  <c r="K40" i="5"/>
  <c r="K60" i="5"/>
  <c r="F21" i="6"/>
  <c r="F41" i="6"/>
  <c r="F61" i="6"/>
  <c r="X38" i="11"/>
  <c r="Y38" i="11" s="1"/>
  <c r="X49" i="11"/>
  <c r="AA49" i="11" s="1"/>
  <c r="X55" i="11"/>
  <c r="Y55" i="11" s="1"/>
  <c r="X75" i="11"/>
  <c r="Y80" i="11"/>
  <c r="AA80" i="11" s="1"/>
  <c r="BT105" i="13" s="1"/>
  <c r="Y85" i="11"/>
  <c r="AA85" i="11" s="1"/>
  <c r="BT112" i="13" s="1"/>
  <c r="Y90" i="11"/>
  <c r="AA90" i="11" s="1"/>
  <c r="BT120" i="13" s="1"/>
  <c r="Y95" i="11"/>
  <c r="Y100" i="11"/>
  <c r="AA100" i="11" s="1"/>
  <c r="BT93" i="13" s="1"/>
  <c r="Y105" i="11"/>
  <c r="AA105" i="11" s="1"/>
  <c r="BT98" i="13" s="1"/>
  <c r="Y110" i="11"/>
  <c r="AA110" i="11" s="1"/>
  <c r="BT128" i="13" s="1"/>
  <c r="Y115" i="11"/>
  <c r="AA115" i="11" s="1"/>
  <c r="BT72" i="13" s="1"/>
  <c r="Y120" i="11"/>
  <c r="AA120" i="11" s="1"/>
  <c r="BT125" i="13" s="1"/>
  <c r="I6" i="12"/>
  <c r="I11" i="12"/>
  <c r="I16" i="12"/>
  <c r="J31" i="12"/>
  <c r="J46" i="12"/>
  <c r="J55" i="12"/>
  <c r="J64" i="12"/>
  <c r="AQ3" i="13"/>
  <c r="AR5" i="13"/>
  <c r="AO7" i="13"/>
  <c r="AY7" i="13" s="1"/>
  <c r="BI26" i="13"/>
  <c r="BB27" i="13"/>
  <c r="BC34" i="13"/>
  <c r="AK41" i="13"/>
  <c r="AU41" i="13"/>
  <c r="AK49" i="13"/>
  <c r="AU49" i="13" s="1"/>
  <c r="C82" i="14"/>
  <c r="C15" i="14"/>
  <c r="K82" i="13"/>
  <c r="K15" i="13"/>
  <c r="BJ15" i="13" s="1"/>
  <c r="K21" i="5"/>
  <c r="F22" i="6"/>
  <c r="F42" i="6"/>
  <c r="I40" i="12"/>
  <c r="I58" i="12"/>
  <c r="I61" i="12"/>
  <c r="BB3" i="13"/>
  <c r="AR3" i="13"/>
  <c r="AS5" i="13"/>
  <c r="AQ9" i="13"/>
  <c r="BH14" i="13"/>
  <c r="BB15" i="13"/>
  <c r="AM17" i="13"/>
  <c r="AW17" i="13" s="1"/>
  <c r="AK18" i="13"/>
  <c r="AU18" i="13"/>
  <c r="AX20" i="13"/>
  <c r="AM41" i="13"/>
  <c r="AW41" i="13"/>
  <c r="AM49" i="13"/>
  <c r="AW49" i="13" s="1"/>
  <c r="AK10" i="13"/>
  <c r="AU10" i="13" s="1"/>
  <c r="AK13" i="13"/>
  <c r="AU13" i="13" s="1"/>
  <c r="AL16" i="13"/>
  <c r="AV16" i="13" s="1"/>
  <c r="AN20" i="13"/>
  <c r="AG21" i="13"/>
  <c r="AQ21" i="13" s="1"/>
  <c r="AX23" i="13"/>
  <c r="BH24" i="13"/>
  <c r="BJ26" i="13"/>
  <c r="BC27" i="13"/>
  <c r="D94" i="14"/>
  <c r="D27" i="14"/>
  <c r="D28" i="14"/>
  <c r="D95" i="14"/>
  <c r="AX32" i="13"/>
  <c r="BB34" i="13"/>
  <c r="AJ39" i="13"/>
  <c r="AT39" i="13" s="1"/>
  <c r="AJ45" i="13"/>
  <c r="AT45" i="13" s="1"/>
  <c r="BD49" i="13"/>
  <c r="AL50" i="13"/>
  <c r="AV50" i="13"/>
  <c r="AG53" i="13"/>
  <c r="AQ53" i="13" s="1"/>
  <c r="AJ70" i="13"/>
  <c r="AT70" i="13" s="1"/>
  <c r="AJ96" i="13"/>
  <c r="AT96" i="13" s="1"/>
  <c r="AM7" i="13"/>
  <c r="AW7" i="13" s="1"/>
  <c r="AL10" i="13"/>
  <c r="AV10" i="13" s="1"/>
  <c r="AL13" i="13"/>
  <c r="AV13" i="13" s="1"/>
  <c r="D87" i="14"/>
  <c r="D20" i="14"/>
  <c r="AV27" i="13"/>
  <c r="D96" i="14"/>
  <c r="D29" i="14"/>
  <c r="AO32" i="13"/>
  <c r="AY32" i="13" s="1"/>
  <c r="AT33" i="13"/>
  <c r="BJ37" i="13"/>
  <c r="AU39" i="13"/>
  <c r="BF41" i="13"/>
  <c r="AK45" i="13"/>
  <c r="AU45" i="13"/>
  <c r="AG46" i="13"/>
  <c r="AQ46" i="13" s="1"/>
  <c r="BE49" i="13"/>
  <c r="D118" i="14"/>
  <c r="D51" i="14"/>
  <c r="AH53" i="13"/>
  <c r="AR53" i="13" s="1"/>
  <c r="D71" i="14"/>
  <c r="D4" i="14"/>
  <c r="AY23" i="13"/>
  <c r="AQ26" i="13"/>
  <c r="AL29" i="13"/>
  <c r="AV29" i="13" s="1"/>
  <c r="AH31" i="13"/>
  <c r="AR31" i="13" s="1"/>
  <c r="AK33" i="13"/>
  <c r="AU33" i="13" s="1"/>
  <c r="BD34" i="13"/>
  <c r="AM34" i="13"/>
  <c r="AW34" i="13"/>
  <c r="AQ35" i="13"/>
  <c r="AV39" i="13"/>
  <c r="AM40" i="13"/>
  <c r="AW40" i="13" s="1"/>
  <c r="BG41" i="13"/>
  <c r="AM43" i="13"/>
  <c r="AW43" i="13" s="1"/>
  <c r="BC45" i="13"/>
  <c r="AI48" i="13"/>
  <c r="AS48" i="13" s="1"/>
  <c r="AO52" i="13"/>
  <c r="AY52" i="13" s="1"/>
  <c r="BB93" i="13"/>
  <c r="D7" i="14"/>
  <c r="D74" i="14"/>
  <c r="D83" i="14"/>
  <c r="D16" i="14"/>
  <c r="AS26" i="13"/>
  <c r="AI28" i="13"/>
  <c r="AS28" i="13" s="1"/>
  <c r="AW29" i="13"/>
  <c r="AI31" i="13"/>
  <c r="AS31" i="13" s="1"/>
  <c r="BB32" i="13"/>
  <c r="BP32" i="13" s="1"/>
  <c r="AN33" i="13"/>
  <c r="AX33" i="13" s="1"/>
  <c r="BE34" i="13"/>
  <c r="BG35" i="13"/>
  <c r="AH37" i="13"/>
  <c r="AR37" i="13" s="1"/>
  <c r="AW39" i="13"/>
  <c r="AN40" i="13"/>
  <c r="AX40" i="13" s="1"/>
  <c r="AS41" i="13"/>
  <c r="BJ42" i="13"/>
  <c r="BD45" i="13"/>
  <c r="AJ48" i="13"/>
  <c r="AT48" i="13" s="1"/>
  <c r="AO50" i="13"/>
  <c r="AY50" i="13"/>
  <c r="AJ53" i="13"/>
  <c r="AT53" i="13" s="1"/>
  <c r="AJ89" i="13"/>
  <c r="AT89" i="13" s="1"/>
  <c r="BE91" i="13"/>
  <c r="BC93" i="13"/>
  <c r="D10" i="14"/>
  <c r="D77" i="14"/>
  <c r="D13" i="14"/>
  <c r="D80" i="14"/>
  <c r="BB23" i="13"/>
  <c r="AS23" i="13"/>
  <c r="AO24" i="13"/>
  <c r="AY24" i="13" s="1"/>
  <c r="AJ25" i="13"/>
  <c r="AT25" i="13" s="1"/>
  <c r="D92" i="14"/>
  <c r="D25" i="14"/>
  <c r="BG27" i="13"/>
  <c r="AJ28" i="13"/>
  <c r="AT28" i="13" s="1"/>
  <c r="AX29" i="13"/>
  <c r="AT30" i="13"/>
  <c r="BB31" i="13"/>
  <c r="BC32" i="13"/>
  <c r="BQ32" i="13" s="1"/>
  <c r="AO33" i="13"/>
  <c r="AY33" i="13" s="1"/>
  <c r="BF34" i="13"/>
  <c r="AQ34" i="13"/>
  <c r="BH35" i="13"/>
  <c r="AT35" i="13"/>
  <c r="AN39" i="13"/>
  <c r="AX39" i="13" s="1"/>
  <c r="AJ46" i="13"/>
  <c r="AT46" i="13" s="1"/>
  <c r="AK48" i="13"/>
  <c r="AU48" i="13" s="1"/>
  <c r="BH49" i="13"/>
  <c r="AG50" i="13"/>
  <c r="AQ50" i="13" s="1"/>
  <c r="BI51" i="13"/>
  <c r="AK53" i="13"/>
  <c r="AU53" i="13" s="1"/>
  <c r="AJ65" i="13"/>
  <c r="AT65" i="13" s="1"/>
  <c r="AI82" i="13"/>
  <c r="AS82" i="13"/>
  <c r="BC23" i="13"/>
  <c r="AR24" i="13"/>
  <c r="AQ24" i="13"/>
  <c r="AK25" i="13"/>
  <c r="AU25" i="13" s="1"/>
  <c r="AV26" i="13"/>
  <c r="AY29" i="13"/>
  <c r="BB30" i="13"/>
  <c r="BE33" i="13"/>
  <c r="BG34" i="13"/>
  <c r="BU34" i="13" s="1"/>
  <c r="AT34" i="13"/>
  <c r="AY39" i="13"/>
  <c r="AV41" i="13"/>
  <c r="BI49" i="13"/>
  <c r="AH50" i="13"/>
  <c r="AR50" i="13" s="1"/>
  <c r="BJ51" i="13"/>
  <c r="BC65" i="13"/>
  <c r="AK65" i="13"/>
  <c r="AU65" i="13" s="1"/>
  <c r="BC81" i="13"/>
  <c r="BD23" i="13"/>
  <c r="D90" i="14"/>
  <c r="D23" i="14"/>
  <c r="AS24" i="13"/>
  <c r="BD25" i="13"/>
  <c r="AW26" i="13"/>
  <c r="BC28" i="13"/>
  <c r="BQ28" i="13" s="1"/>
  <c r="AG29" i="13"/>
  <c r="AQ29" i="13"/>
  <c r="AL30" i="13"/>
  <c r="AV30" i="13" s="1"/>
  <c r="BD31" i="13"/>
  <c r="BH34" i="13"/>
  <c r="AU34" i="13"/>
  <c r="AI42" i="13"/>
  <c r="AS42" i="13"/>
  <c r="BB43" i="13"/>
  <c r="BG45" i="13"/>
  <c r="BG47" i="13"/>
  <c r="AM48" i="13"/>
  <c r="AW48" i="13" s="1"/>
  <c r="BJ49" i="13"/>
  <c r="BX49" i="13" s="1"/>
  <c r="BB50" i="13"/>
  <c r="BD52" i="13"/>
  <c r="BD65" i="13"/>
  <c r="BJ22" i="13"/>
  <c r="BX22" i="13" s="1"/>
  <c r="BJ27" i="13"/>
  <c r="BX27" i="13" s="1"/>
  <c r="AN28" i="13"/>
  <c r="AX28" i="13" s="1"/>
  <c r="AO30" i="13"/>
  <c r="AY30" i="13" s="1"/>
  <c r="BE31" i="13"/>
  <c r="BS31" i="13" s="1"/>
  <c r="BI34" i="13"/>
  <c r="BW34" i="13" s="1"/>
  <c r="AV37" i="13"/>
  <c r="AG38" i="13"/>
  <c r="AQ38" i="13" s="1"/>
  <c r="BH47" i="13"/>
  <c r="AN48" i="13"/>
  <c r="AX48" i="13" s="1"/>
  <c r="BG56" i="13"/>
  <c r="AH79" i="13"/>
  <c r="AR79" i="13" s="1"/>
  <c r="D21" i="14"/>
  <c r="D88" i="14"/>
  <c r="BE28" i="13"/>
  <c r="BF31" i="13"/>
  <c r="AO31" i="13"/>
  <c r="AY31" i="13" s="1"/>
  <c r="BG32" i="13"/>
  <c r="BH33" i="13"/>
  <c r="BV33" i="13" s="1"/>
  <c r="BJ34" i="13"/>
  <c r="AH38" i="13"/>
  <c r="AR38" i="13" s="1"/>
  <c r="BB39" i="13"/>
  <c r="BP39" i="13" s="1"/>
  <c r="AN43" i="13"/>
  <c r="AX43" i="13" s="1"/>
  <c r="BI45" i="13"/>
  <c r="BW45" i="13" s="1"/>
  <c r="AN46" i="13"/>
  <c r="AX46" i="13" s="1"/>
  <c r="AH49" i="13"/>
  <c r="AR49" i="13" s="1"/>
  <c r="BD50" i="13"/>
  <c r="AO53" i="13"/>
  <c r="AY53" i="13" s="1"/>
  <c r="AU64" i="13"/>
  <c r="D5" i="14"/>
  <c r="D72" i="14"/>
  <c r="D17" i="14"/>
  <c r="D84" i="14"/>
  <c r="BG25" i="13"/>
  <c r="AX26" i="13"/>
  <c r="AQ27" i="13"/>
  <c r="BF28" i="13"/>
  <c r="AI29" i="13"/>
  <c r="AS29" i="13" s="1"/>
  <c r="BF30" i="13"/>
  <c r="BG31" i="13"/>
  <c r="BU31" i="13" s="1"/>
  <c r="AQ31" i="13"/>
  <c r="BH32" i="13"/>
  <c r="AQ32" i="13"/>
  <c r="AY34" i="13"/>
  <c r="AK39" i="13"/>
  <c r="AO43" i="13"/>
  <c r="AY43" i="13" s="1"/>
  <c r="BJ45" i="13"/>
  <c r="AO46" i="13"/>
  <c r="AY46" i="13" s="1"/>
  <c r="AR48" i="13"/>
  <c r="AI49" i="13"/>
  <c r="AS49" i="13" s="1"/>
  <c r="BE50" i="13"/>
  <c r="BS50" i="13" s="1"/>
  <c r="AJ51" i="13"/>
  <c r="AT51" i="13" s="1"/>
  <c r="D75" i="14"/>
  <c r="D8" i="14"/>
  <c r="D14" i="14"/>
  <c r="D81" i="14"/>
  <c r="BH25" i="13"/>
  <c r="AY26" i="13"/>
  <c r="AR27" i="13"/>
  <c r="BG28" i="13"/>
  <c r="BH31" i="13"/>
  <c r="BJ33" i="13"/>
  <c r="AL39" i="13"/>
  <c r="AM42" i="13"/>
  <c r="AW42" i="13" s="1"/>
  <c r="AQ45" i="13"/>
  <c r="BB48" i="13"/>
  <c r="BF50" i="13"/>
  <c r="BT50" i="13" s="1"/>
  <c r="AK51" i="13"/>
  <c r="AU51" i="13" s="1"/>
  <c r="AI74" i="13"/>
  <c r="AS74" i="13"/>
  <c r="AG76" i="13"/>
  <c r="AQ76" i="13" s="1"/>
  <c r="D11" i="14"/>
  <c r="D78" i="14"/>
  <c r="BI25" i="13"/>
  <c r="BW25" i="13" s="1"/>
  <c r="BH28" i="13"/>
  <c r="BI31" i="13"/>
  <c r="BW31" i="13" s="1"/>
  <c r="AQ33" i="13"/>
  <c r="AK35" i="13"/>
  <c r="AU35" i="13" s="1"/>
  <c r="AL38" i="13"/>
  <c r="AV38" i="13" s="1"/>
  <c r="AG40" i="13"/>
  <c r="AQ40" i="13" s="1"/>
  <c r="AX42" i="13"/>
  <c r="AH45" i="13"/>
  <c r="AR45" i="13" s="1"/>
  <c r="BC48" i="13"/>
  <c r="BG50" i="13"/>
  <c r="AL51" i="13"/>
  <c r="AV51" i="13" s="1"/>
  <c r="AM53" i="13"/>
  <c r="AW53" i="13" s="1"/>
  <c r="BB63" i="13"/>
  <c r="AJ74" i="13"/>
  <c r="AT74" i="13" s="1"/>
  <c r="BJ23" i="13"/>
  <c r="BX23" i="13" s="1"/>
  <c r="BJ25" i="13"/>
  <c r="AO25" i="13"/>
  <c r="AY25" i="13" s="1"/>
  <c r="BB26" i="13"/>
  <c r="BI28" i="13"/>
  <c r="BI30" i="13"/>
  <c r="AM30" i="13"/>
  <c r="AW30" i="13" s="1"/>
  <c r="BJ31" i="13"/>
  <c r="AH33" i="13"/>
  <c r="AR33" i="13" s="1"/>
  <c r="AV35" i="13"/>
  <c r="AK37" i="13"/>
  <c r="AU37" i="13" s="1"/>
  <c r="AO42" i="13"/>
  <c r="AY42" i="13" s="1"/>
  <c r="BH43" i="13"/>
  <c r="BB46" i="13"/>
  <c r="AI47" i="13"/>
  <c r="AS47" i="13" s="1"/>
  <c r="AG48" i="13"/>
  <c r="AQ48" i="13" s="1"/>
  <c r="AM51" i="13"/>
  <c r="AW51" i="13"/>
  <c r="BJ52" i="13"/>
  <c r="AN53" i="13"/>
  <c r="AX53" i="13" s="1"/>
  <c r="BC26" i="13"/>
  <c r="D26" i="14"/>
  <c r="D93" i="14"/>
  <c r="AW35" i="13"/>
  <c r="AN37" i="13"/>
  <c r="AX37" i="13" s="1"/>
  <c r="BG39" i="13"/>
  <c r="AS40" i="13"/>
  <c r="BI43" i="13"/>
  <c r="AL43" i="13"/>
  <c r="AV43" i="13" s="1"/>
  <c r="BC46" i="13"/>
  <c r="BQ46" i="13" s="1"/>
  <c r="AJ47" i="13"/>
  <c r="AT47" i="13"/>
  <c r="AX51" i="13"/>
  <c r="BD53" i="13"/>
  <c r="D22" i="14"/>
  <c r="D89" i="14"/>
  <c r="AQ23" i="13"/>
  <c r="AU26" i="13"/>
  <c r="AX30" i="13"/>
  <c r="AX35" i="13"/>
  <c r="AO37" i="13"/>
  <c r="AY37" i="13" s="1"/>
  <c r="BD46" i="13"/>
  <c r="BR46" i="13" s="1"/>
  <c r="AK47" i="13"/>
  <c r="AU47" i="13"/>
  <c r="AN49" i="13"/>
  <c r="AX49" i="13" s="1"/>
  <c r="AY51" i="13"/>
  <c r="AG52" i="13"/>
  <c r="AQ52" i="13" s="1"/>
  <c r="AO58" i="13"/>
  <c r="AY58" i="13"/>
  <c r="D3" i="14"/>
  <c r="D70" i="14"/>
  <c r="D18" i="14"/>
  <c r="D85" i="14"/>
  <c r="BC24" i="13"/>
  <c r="AQ30" i="13"/>
  <c r="AO35" i="13"/>
  <c r="AY35" i="13" s="1"/>
  <c r="AG37" i="13"/>
  <c r="AQ37" i="13" s="1"/>
  <c r="AS38" i="13"/>
  <c r="AU40" i="13"/>
  <c r="AG41" i="13"/>
  <c r="AQ41" i="13" s="1"/>
  <c r="AJ42" i="13"/>
  <c r="AT42" i="13" s="1"/>
  <c r="AL45" i="13"/>
  <c r="AV45" i="13" s="1"/>
  <c r="BE46" i="13"/>
  <c r="AV47" i="13"/>
  <c r="AH52" i="13"/>
  <c r="AR52" i="13" s="1"/>
  <c r="BF53" i="13"/>
  <c r="D73" i="14"/>
  <c r="D6" i="14"/>
  <c r="D82" i="14"/>
  <c r="D15" i="14"/>
  <c r="BD24" i="13"/>
  <c r="AH26" i="13"/>
  <c r="AR26" i="13" s="1"/>
  <c r="AU29" i="13"/>
  <c r="AR30" i="13"/>
  <c r="D31" i="14"/>
  <c r="D98" i="14"/>
  <c r="BE37" i="13"/>
  <c r="BI38" i="13"/>
  <c r="AT38" i="13"/>
  <c r="AL40" i="13"/>
  <c r="AV40" i="13" s="1"/>
  <c r="AK42" i="13"/>
  <c r="AU42" i="13" s="1"/>
  <c r="AQ43" i="13"/>
  <c r="BF46" i="13"/>
  <c r="AW47" i="13"/>
  <c r="AS52" i="13"/>
  <c r="BG53" i="13"/>
  <c r="AH54" i="13"/>
  <c r="AR54" i="13" s="1"/>
  <c r="AK58" i="13"/>
  <c r="AU58" i="13" s="1"/>
  <c r="AL62" i="13"/>
  <c r="AV62" i="13" s="1"/>
  <c r="D9" i="14"/>
  <c r="D76" i="14"/>
  <c r="D79" i="14"/>
  <c r="D12" i="14"/>
  <c r="D24" i="14"/>
  <c r="D91" i="14"/>
  <c r="AW25" i="13"/>
  <c r="AI30" i="13"/>
  <c r="AS30" i="13" s="1"/>
  <c r="AK32" i="13"/>
  <c r="AU32" i="13"/>
  <c r="AS35" i="13"/>
  <c r="AJ37" i="13"/>
  <c r="AT37" i="13" s="1"/>
  <c r="AU38" i="13"/>
  <c r="BB41" i="13"/>
  <c r="AL42" i="13"/>
  <c r="AV42" i="13" s="1"/>
  <c r="AN47" i="13"/>
  <c r="AX47" i="13" s="1"/>
  <c r="BI48" i="13"/>
  <c r="AI50" i="13"/>
  <c r="AS50" i="13" s="1"/>
  <c r="BB51" i="13"/>
  <c r="AT52" i="13"/>
  <c r="BH53" i="13"/>
  <c r="BB54" i="13"/>
  <c r="BP54" i="13" s="1"/>
  <c r="D32" i="14"/>
  <c r="D99" i="14"/>
  <c r="D35" i="14"/>
  <c r="D102" i="14"/>
  <c r="AH43" i="13"/>
  <c r="AR43" i="13" s="1"/>
  <c r="D114" i="14"/>
  <c r="D47" i="14"/>
  <c r="AQ51" i="13"/>
  <c r="AK52" i="13"/>
  <c r="AU52" i="13" s="1"/>
  <c r="BC54" i="13"/>
  <c r="BQ54" i="13" s="1"/>
  <c r="AM57" i="13"/>
  <c r="AW57" i="13" s="1"/>
  <c r="AL58" i="13"/>
  <c r="AV58" i="13" s="1"/>
  <c r="AN62" i="13"/>
  <c r="AX62" i="13" s="1"/>
  <c r="AQ63" i="13"/>
  <c r="AL65" i="13"/>
  <c r="AV65" i="13" s="1"/>
  <c r="AH76" i="13"/>
  <c r="AR76" i="13" s="1"/>
  <c r="BB98" i="13"/>
  <c r="BE110" i="13"/>
  <c r="AU46" i="13"/>
  <c r="AR51" i="13"/>
  <c r="BD54" i="13"/>
  <c r="AM58" i="13"/>
  <c r="AW58" i="13" s="1"/>
  <c r="BI59" i="13"/>
  <c r="BW59" i="13" s="1"/>
  <c r="AO62" i="13"/>
  <c r="AY62" i="13"/>
  <c r="BD63" i="13"/>
  <c r="BE65" i="13"/>
  <c r="AI76" i="13"/>
  <c r="AS76" i="13" s="1"/>
  <c r="BB78" i="13"/>
  <c r="D42" i="14"/>
  <c r="D109" i="14"/>
  <c r="BH45" i="13"/>
  <c r="BV45" i="13" s="1"/>
  <c r="AQ47" i="13"/>
  <c r="BE54" i="13"/>
  <c r="AG56" i="13"/>
  <c r="AQ56" i="13" s="1"/>
  <c r="AN58" i="13"/>
  <c r="AX58" i="13" s="1"/>
  <c r="BF65" i="13"/>
  <c r="BB95" i="13"/>
  <c r="AJ40" i="13"/>
  <c r="AT40" i="13" s="1"/>
  <c r="AK43" i="13"/>
  <c r="AU43" i="13" s="1"/>
  <c r="AW46" i="13"/>
  <c r="AN52" i="13"/>
  <c r="AX52" i="13" s="1"/>
  <c r="D52" i="14"/>
  <c r="D119" i="14"/>
  <c r="AI53" i="13"/>
  <c r="AS53" i="13" s="1"/>
  <c r="BF54" i="13"/>
  <c r="BT54" i="13" s="1"/>
  <c r="AS54" i="13"/>
  <c r="AH56" i="13"/>
  <c r="AR56" i="13"/>
  <c r="D123" i="14"/>
  <c r="D56" i="14"/>
  <c r="BE58" i="13"/>
  <c r="BS58" i="13" s="1"/>
  <c r="AG59" i="13"/>
  <c r="AQ59" i="13" s="1"/>
  <c r="AM61" i="13"/>
  <c r="AW61" i="13"/>
  <c r="BF63" i="13"/>
  <c r="AG72" i="13"/>
  <c r="AQ72" i="13" s="1"/>
  <c r="BB75" i="13"/>
  <c r="BP75" i="13" s="1"/>
  <c r="BD78" i="13"/>
  <c r="BD90" i="13"/>
  <c r="BR90" i="13" s="1"/>
  <c r="BC95" i="13"/>
  <c r="D48" i="14"/>
  <c r="D115" i="14"/>
  <c r="BG54" i="13"/>
  <c r="AI56" i="13"/>
  <c r="AS56" i="13" s="1"/>
  <c r="BB57" i="13"/>
  <c r="AK57" i="13"/>
  <c r="AU57" i="13" s="1"/>
  <c r="BF58" i="13"/>
  <c r="AN61" i="13"/>
  <c r="AX61" i="13" s="1"/>
  <c r="BB62" i="13"/>
  <c r="AH64" i="13"/>
  <c r="AR64" i="13" s="1"/>
  <c r="AH72" i="13"/>
  <c r="AR72" i="13" s="1"/>
  <c r="AG84" i="13"/>
  <c r="AQ84" i="13" s="1"/>
  <c r="BE90" i="13"/>
  <c r="AG98" i="13"/>
  <c r="AQ98" i="13" s="1"/>
  <c r="BB100" i="13"/>
  <c r="AG104" i="13"/>
  <c r="AQ104" i="13" s="1"/>
  <c r="AJ110" i="13"/>
  <c r="AT110" i="13"/>
  <c r="BE116" i="13"/>
  <c r="AR47" i="13"/>
  <c r="AO48" i="13"/>
  <c r="AY48" i="13" s="1"/>
  <c r="AJ49" i="13"/>
  <c r="AT49" i="13" s="1"/>
  <c r="AT56" i="13"/>
  <c r="BC57" i="13"/>
  <c r="BG58" i="13"/>
  <c r="AO61" i="13"/>
  <c r="AY61" i="13" s="1"/>
  <c r="AI64" i="13"/>
  <c r="AS64" i="13" s="1"/>
  <c r="BI65" i="13"/>
  <c r="AI72" i="13"/>
  <c r="AS72" i="13" s="1"/>
  <c r="BD80" i="13"/>
  <c r="BE95" i="13"/>
  <c r="AH104" i="13"/>
  <c r="AR104" i="13" s="1"/>
  <c r="AG116" i="13"/>
  <c r="AQ116" i="13" s="1"/>
  <c r="D30" i="14"/>
  <c r="D97" i="14"/>
  <c r="D43" i="14"/>
  <c r="D110" i="14"/>
  <c r="AI45" i="13"/>
  <c r="AS45" i="13" s="1"/>
  <c r="AL53" i="13"/>
  <c r="AV53" i="13" s="1"/>
  <c r="BI54" i="13"/>
  <c r="BW54" i="13" s="1"/>
  <c r="AU56" i="13"/>
  <c r="AO57" i="13"/>
  <c r="AY57" i="13" s="1"/>
  <c r="BH58" i="13"/>
  <c r="AG60" i="13"/>
  <c r="AQ60" i="13" s="1"/>
  <c r="AJ64" i="13"/>
  <c r="AT64" i="13" s="1"/>
  <c r="AJ72" i="13"/>
  <c r="AT72" i="13" s="1"/>
  <c r="BD113" i="13"/>
  <c r="D100" i="14"/>
  <c r="D33" i="14"/>
  <c r="D104" i="14"/>
  <c r="D37" i="14"/>
  <c r="AL49" i="13"/>
  <c r="AV49" i="13" s="1"/>
  <c r="BJ54" i="13"/>
  <c r="BI58" i="13"/>
  <c r="AH60" i="13"/>
  <c r="AR60" i="13" s="1"/>
  <c r="BE62" i="13"/>
  <c r="BJ63" i="13"/>
  <c r="AL64" i="13"/>
  <c r="AV64" i="13" s="1"/>
  <c r="BC87" i="13"/>
  <c r="BB92" i="13"/>
  <c r="BE100" i="13"/>
  <c r="BS100" i="13" s="1"/>
  <c r="BE106" i="13"/>
  <c r="BE113" i="13"/>
  <c r="AJ129" i="13"/>
  <c r="AT129" i="13" s="1"/>
  <c r="D40" i="14"/>
  <c r="D107" i="14"/>
  <c r="BF51" i="13"/>
  <c r="BJ58" i="13"/>
  <c r="BB60" i="13"/>
  <c r="AI60" i="13"/>
  <c r="AS60" i="13" s="1"/>
  <c r="BB61" i="13"/>
  <c r="AH65" i="13"/>
  <c r="AR65" i="13" s="1"/>
  <c r="AH75" i="13"/>
  <c r="AR75" i="13"/>
  <c r="AJ78" i="13"/>
  <c r="AT78" i="13" s="1"/>
  <c r="AH84" i="13"/>
  <c r="AR84" i="13" s="1"/>
  <c r="BE97" i="13"/>
  <c r="AG106" i="13"/>
  <c r="AQ106" i="13" s="1"/>
  <c r="BC112" i="13"/>
  <c r="BQ112" i="13" s="1"/>
  <c r="AT116" i="13"/>
  <c r="AJ116" i="13"/>
  <c r="AJ118" i="13"/>
  <c r="AT118" i="13" s="1"/>
  <c r="D116" i="14"/>
  <c r="D49" i="14"/>
  <c r="AG58" i="13"/>
  <c r="AQ58" i="13" s="1"/>
  <c r="BC60" i="13"/>
  <c r="BG62" i="13"/>
  <c r="AH78" i="13"/>
  <c r="AR78" i="13" s="1"/>
  <c r="AI84" i="13"/>
  <c r="AS84" i="13" s="1"/>
  <c r="BB102" i="13"/>
  <c r="D112" i="14"/>
  <c r="D45" i="14"/>
  <c r="AH58" i="13"/>
  <c r="AR58" i="13" s="1"/>
  <c r="BD61" i="13"/>
  <c r="AR62" i="13"/>
  <c r="BB70" i="13"/>
  <c r="BP70" i="13" s="1"/>
  <c r="AJ75" i="13"/>
  <c r="AT75" i="13" s="1"/>
  <c r="AJ80" i="13"/>
  <c r="AT80" i="13" s="1"/>
  <c r="BC102" i="13"/>
  <c r="BE112" i="13"/>
  <c r="BI57" i="13"/>
  <c r="BE60" i="13"/>
  <c r="BS60" i="13" s="1"/>
  <c r="BE61" i="13"/>
  <c r="BG64" i="13"/>
  <c r="BC70" i="13"/>
  <c r="BB73" i="13"/>
  <c r="BD102" i="13"/>
  <c r="AU54" i="13"/>
  <c r="AO56" i="13"/>
  <c r="AY56" i="13" s="1"/>
  <c r="BJ57" i="13"/>
  <c r="AX57" i="13"/>
  <c r="BF60" i="13"/>
  <c r="BT60" i="13" s="1"/>
  <c r="AL61" i="13"/>
  <c r="AV61" i="13" s="1"/>
  <c r="AK63" i="13"/>
  <c r="AU63" i="13" s="1"/>
  <c r="BE74" i="13"/>
  <c r="AI87" i="13"/>
  <c r="AS87" i="13" s="1"/>
  <c r="AH92" i="13"/>
  <c r="AR92" i="13" s="1"/>
  <c r="BC99" i="13"/>
  <c r="BQ99" i="13" s="1"/>
  <c r="BE102" i="13"/>
  <c r="BB105" i="13"/>
  <c r="BB108" i="13"/>
  <c r="BB117" i="13"/>
  <c r="BB119" i="13"/>
  <c r="D34" i="14"/>
  <c r="D101" i="14"/>
  <c r="AW52" i="13"/>
  <c r="AL54" i="13"/>
  <c r="AV54" i="13"/>
  <c r="AI59" i="13"/>
  <c r="AS59" i="13" s="1"/>
  <c r="BG60" i="13"/>
  <c r="BG61" i="13"/>
  <c r="AL63" i="13"/>
  <c r="AV63" i="13" s="1"/>
  <c r="BI64" i="13"/>
  <c r="AJ87" i="13"/>
  <c r="AT87" i="13" s="1"/>
  <c r="BD89" i="13"/>
  <c r="BR89" i="13" s="1"/>
  <c r="AI92" i="13"/>
  <c r="AS92" i="13"/>
  <c r="AG94" i="13"/>
  <c r="AQ94" i="13" s="1"/>
  <c r="BC105" i="13"/>
  <c r="D105" i="14"/>
  <c r="D38" i="14"/>
  <c r="D50" i="14"/>
  <c r="D117" i="14"/>
  <c r="AM54" i="13"/>
  <c r="AW54" i="13"/>
  <c r="AQ57" i="13"/>
  <c r="AJ59" i="13"/>
  <c r="AT59" i="13" s="1"/>
  <c r="BH60" i="13"/>
  <c r="AM63" i="13"/>
  <c r="AW63" i="13" s="1"/>
  <c r="AN65" i="13"/>
  <c r="AX65" i="13" s="1"/>
  <c r="AR74" i="13"/>
  <c r="BC79" i="13"/>
  <c r="BE89" i="13"/>
  <c r="BE96" i="13"/>
  <c r="BS96" i="13" s="1"/>
  <c r="BE99" i="13"/>
  <c r="BD108" i="13"/>
  <c r="D108" i="14"/>
  <c r="D41" i="14"/>
  <c r="D46" i="14"/>
  <c r="D113" i="14"/>
  <c r="BG48" i="13"/>
  <c r="AN54" i="13"/>
  <c r="AX54" i="13" s="1"/>
  <c r="AR57" i="13"/>
  <c r="AK59" i="13"/>
  <c r="AU59" i="13" s="1"/>
  <c r="AN63" i="13"/>
  <c r="AX63" i="13" s="1"/>
  <c r="BB76" i="13"/>
  <c r="BB91" i="13"/>
  <c r="BE105" i="13"/>
  <c r="BS105" i="13" s="1"/>
  <c r="BE117" i="13"/>
  <c r="BC125" i="13"/>
  <c r="BQ125" i="13" s="1"/>
  <c r="AY54" i="13"/>
  <c r="BE56" i="13"/>
  <c r="AM56" i="13"/>
  <c r="AW56" i="13" s="1"/>
  <c r="AS57" i="13"/>
  <c r="BD59" i="13"/>
  <c r="AO63" i="13"/>
  <c r="AY63" i="13" s="1"/>
  <c r="AR70" i="13"/>
  <c r="AH70" i="13"/>
  <c r="AR71" i="13"/>
  <c r="BC76" i="13"/>
  <c r="AJ94" i="13"/>
  <c r="AT94" i="13" s="1"/>
  <c r="BB114" i="13"/>
  <c r="BD125" i="13"/>
  <c r="BF56" i="13"/>
  <c r="BE59" i="13"/>
  <c r="AI65" i="13"/>
  <c r="AS65" i="13" s="1"/>
  <c r="AI70" i="13"/>
  <c r="AS70" i="13" s="1"/>
  <c r="AG79" i="13"/>
  <c r="AQ79" i="13" s="1"/>
  <c r="BB81" i="13"/>
  <c r="BD91" i="13"/>
  <c r="AH108" i="13"/>
  <c r="AR108" i="13" s="1"/>
  <c r="BB110" i="13"/>
  <c r="BC121" i="13"/>
  <c r="BQ121" i="13" s="1"/>
  <c r="BB101" i="13"/>
  <c r="BB112" i="13"/>
  <c r="BC115" i="13"/>
  <c r="BC116" i="13"/>
  <c r="BE126" i="13"/>
  <c r="BB99" i="13"/>
  <c r="BB106" i="13"/>
  <c r="BB113" i="13"/>
  <c r="BD116" i="13"/>
  <c r="AQ117" i="13"/>
  <c r="AI120" i="13"/>
  <c r="AS120" i="13" s="1"/>
  <c r="AH87" i="13"/>
  <c r="AR87" i="13"/>
  <c r="BC92" i="13"/>
  <c r="BC98" i="13"/>
  <c r="BC100" i="13"/>
  <c r="BD101" i="13"/>
  <c r="BC106" i="13"/>
  <c r="BB107" i="13"/>
  <c r="BP107" i="13" s="1"/>
  <c r="BC108" i="13"/>
  <c r="BE109" i="13"/>
  <c r="BC110" i="13"/>
  <c r="BQ110" i="13" s="1"/>
  <c r="BD112" i="13"/>
  <c r="BC114" i="13"/>
  <c r="BE115" i="13"/>
  <c r="BS115" i="13" s="1"/>
  <c r="AH117" i="13"/>
  <c r="AR117" i="13" s="1"/>
  <c r="BD129" i="13"/>
  <c r="AG89" i="13"/>
  <c r="AQ89" i="13" s="1"/>
  <c r="BD92" i="13"/>
  <c r="BE93" i="13"/>
  <c r="BD95" i="13"/>
  <c r="BC97" i="13"/>
  <c r="BD99" i="13"/>
  <c r="BR99" i="13" s="1"/>
  <c r="BD100" i="13"/>
  <c r="BE104" i="13"/>
  <c r="BD105" i="13"/>
  <c r="BD106" i="13"/>
  <c r="BD110" i="13"/>
  <c r="BR110" i="13" s="1"/>
  <c r="BD114" i="13"/>
  <c r="BR114" i="13" s="1"/>
  <c r="AG120" i="13"/>
  <c r="AQ120" i="13" s="1"/>
  <c r="AI121" i="13"/>
  <c r="AS121" i="13" s="1"/>
  <c r="BB125" i="13"/>
  <c r="BB128" i="13"/>
  <c r="BE129" i="13"/>
  <c r="BD60" i="13"/>
  <c r="AG62" i="13"/>
  <c r="AQ62" i="13" s="1"/>
  <c r="BG65" i="13"/>
  <c r="BE92" i="13"/>
  <c r="BD97" i="13"/>
  <c r="BE98" i="13"/>
  <c r="BD107" i="13"/>
  <c r="BE108" i="13"/>
  <c r="BE114" i="13"/>
  <c r="AJ120" i="13"/>
  <c r="AT120" i="13"/>
  <c r="BC128" i="13"/>
  <c r="BB131" i="13"/>
  <c r="AN64" i="13"/>
  <c r="AX64" i="13" s="1"/>
  <c r="BH65" i="13"/>
  <c r="AI78" i="13"/>
  <c r="AS78" i="13" s="1"/>
  <c r="AG105" i="13"/>
  <c r="AQ105" i="13" s="1"/>
  <c r="AG117" i="13"/>
  <c r="AH118" i="13"/>
  <c r="AR118" i="13" s="1"/>
  <c r="AH120" i="13"/>
  <c r="AR120" i="13" s="1"/>
  <c r="BC131" i="13"/>
  <c r="BC62" i="13"/>
  <c r="AG110" i="13"/>
  <c r="AQ110" i="13" s="1"/>
  <c r="AI117" i="13"/>
  <c r="AS117" i="13" s="1"/>
  <c r="BB124" i="13"/>
  <c r="BP124" i="13" s="1"/>
  <c r="AI126" i="13"/>
  <c r="AS126" i="13" s="1"/>
  <c r="BE128" i="13"/>
  <c r="BS128" i="13" s="1"/>
  <c r="AI129" i="13"/>
  <c r="AS129" i="13" s="1"/>
  <c r="BD62" i="13"/>
  <c r="BR62" i="13" s="1"/>
  <c r="BB77" i="13"/>
  <c r="AI79" i="13"/>
  <c r="AS79" i="13" s="1"/>
  <c r="BC82" i="13"/>
  <c r="AH88" i="13"/>
  <c r="AR88" i="13" s="1"/>
  <c r="AR94" i="13"/>
  <c r="AH100" i="13"/>
  <c r="AR100" i="13" s="1"/>
  <c r="AI102" i="13"/>
  <c r="AS102" i="13" s="1"/>
  <c r="AI108" i="13"/>
  <c r="AS108" i="13" s="1"/>
  <c r="AR110" i="13"/>
  <c r="AT112" i="13"/>
  <c r="AI118" i="13"/>
  <c r="AS118" i="13" s="1"/>
  <c r="AJ119" i="13"/>
  <c r="AT119" i="13" s="1"/>
  <c r="AG125" i="13"/>
  <c r="AQ125" i="13"/>
  <c r="AJ126" i="13"/>
  <c r="AT126" i="13" s="1"/>
  <c r="D57" i="14"/>
  <c r="D124" i="14"/>
  <c r="D65" i="14"/>
  <c r="D132" i="14"/>
  <c r="AI75" i="13"/>
  <c r="AS75" i="13" s="1"/>
  <c r="AR80" i="13"/>
  <c r="AT85" i="13"/>
  <c r="AI88" i="13"/>
  <c r="AS88" i="13" s="1"/>
  <c r="AG115" i="13"/>
  <c r="AQ115" i="13"/>
  <c r="AT117" i="13"/>
  <c r="AQ118" i="13"/>
  <c r="AQ119" i="13"/>
  <c r="BD124" i="13"/>
  <c r="AH126" i="13"/>
  <c r="AR126" i="13" s="1"/>
  <c r="AG129" i="13"/>
  <c r="AQ129" i="13" s="1"/>
  <c r="BJ64" i="13"/>
  <c r="BX64" i="13" s="1"/>
  <c r="BD71" i="13"/>
  <c r="BD77" i="13"/>
  <c r="BR77" i="13" s="1"/>
  <c r="AT79" i="13"/>
  <c r="BE82" i="13"/>
  <c r="AH89" i="13"/>
  <c r="AR89" i="13" s="1"/>
  <c r="AG90" i="13"/>
  <c r="AQ90" i="13" s="1"/>
  <c r="AG93" i="13"/>
  <c r="AQ93" i="13"/>
  <c r="AG95" i="13"/>
  <c r="AQ95" i="13" s="1"/>
  <c r="AR101" i="13"/>
  <c r="AT106" i="13"/>
  <c r="AR109" i="13"/>
  <c r="AR112" i="13"/>
  <c r="AH114" i="13"/>
  <c r="AR114" i="13"/>
  <c r="AH115" i="13"/>
  <c r="AR115" i="13" s="1"/>
  <c r="BE124" i="13"/>
  <c r="AI125" i="13"/>
  <c r="AS125" i="13" s="1"/>
  <c r="AQ126" i="13"/>
  <c r="BB56" i="13"/>
  <c r="D58" i="14"/>
  <c r="D125" i="14"/>
  <c r="AM65" i="13"/>
  <c r="AW65" i="13" s="1"/>
  <c r="BB74" i="13"/>
  <c r="BB84" i="13"/>
  <c r="AQ88" i="13"/>
  <c r="AH90" i="13"/>
  <c r="AR90" i="13" s="1"/>
  <c r="AJ91" i="13"/>
  <c r="AT91" i="13"/>
  <c r="AH93" i="13"/>
  <c r="AR93" i="13" s="1"/>
  <c r="AH95" i="13"/>
  <c r="AR95" i="13" s="1"/>
  <c r="AH96" i="13"/>
  <c r="AR96" i="13" s="1"/>
  <c r="AJ102" i="13"/>
  <c r="AT102" i="13" s="1"/>
  <c r="AH105" i="13"/>
  <c r="AR105" i="13" s="1"/>
  <c r="AG108" i="13"/>
  <c r="AQ108" i="13" s="1"/>
  <c r="AH113" i="13"/>
  <c r="AR113" i="13" s="1"/>
  <c r="AJ125" i="13"/>
  <c r="AT125" i="13" s="1"/>
  <c r="BH61" i="13"/>
  <c r="AK64" i="13"/>
  <c r="AH80" i="13"/>
  <c r="BD83" i="13"/>
  <c r="BC84" i="13"/>
  <c r="AQ91" i="13"/>
  <c r="AT92" i="13"/>
  <c r="AI95" i="13"/>
  <c r="AS95" i="13" s="1"/>
  <c r="AG100" i="13"/>
  <c r="AQ100" i="13" s="1"/>
  <c r="AG101" i="13"/>
  <c r="AQ101" i="13" s="1"/>
  <c r="AQ102" i="13"/>
  <c r="AH106" i="13"/>
  <c r="AR106" i="13" s="1"/>
  <c r="AJ108" i="13"/>
  <c r="AT108" i="13" s="1"/>
  <c r="AT109" i="13"/>
  <c r="AJ113" i="13"/>
  <c r="AT113" i="13"/>
  <c r="AT114" i="13"/>
  <c r="AS115" i="13"/>
  <c r="BC123" i="13"/>
  <c r="D126" i="14"/>
  <c r="D59" i="14"/>
  <c r="AG61" i="13"/>
  <c r="AQ61" i="13" s="1"/>
  <c r="AM64" i="13"/>
  <c r="AW64" i="13" s="1"/>
  <c r="BD74" i="13"/>
  <c r="BR74" i="13" s="1"/>
  <c r="AI80" i="13"/>
  <c r="AS80" i="13" s="1"/>
  <c r="BD84" i="13"/>
  <c r="AJ90" i="13"/>
  <c r="AT90" i="13" s="1"/>
  <c r="AR91" i="13"/>
  <c r="AG92" i="13"/>
  <c r="AQ92" i="13" s="1"/>
  <c r="AJ93" i="13"/>
  <c r="AT93" i="13" s="1"/>
  <c r="AI96" i="13"/>
  <c r="AS96" i="13" s="1"/>
  <c r="AT97" i="13"/>
  <c r="AH98" i="13"/>
  <c r="AR98" i="13" s="1"/>
  <c r="AS100" i="13"/>
  <c r="AJ104" i="13"/>
  <c r="AT104" i="13" s="1"/>
  <c r="AH110" i="13"/>
  <c r="AQ113" i="13"/>
  <c r="AG114" i="13"/>
  <c r="AQ114" i="13" s="1"/>
  <c r="AS116" i="13"/>
  <c r="BB121" i="13"/>
  <c r="BP121" i="13" s="1"/>
  <c r="BD123" i="13"/>
  <c r="BC127" i="13"/>
  <c r="D53" i="14"/>
  <c r="D120" i="14"/>
  <c r="BI63" i="13"/>
  <c r="BC78" i="13"/>
  <c r="AT81" i="13"/>
  <c r="AG83" i="13"/>
  <c r="AQ83" i="13"/>
  <c r="AS91" i="13"/>
  <c r="AT95" i="13"/>
  <c r="AS98" i="13"/>
  <c r="AJ99" i="13"/>
  <c r="AT99" i="13" s="1"/>
  <c r="AI101" i="13"/>
  <c r="AS101" i="13" s="1"/>
  <c r="AQ107" i="13"/>
  <c r="BE123" i="13"/>
  <c r="BD127" i="13"/>
  <c r="AS128" i="13"/>
  <c r="AO59" i="13"/>
  <c r="AY59" i="13" s="1"/>
  <c r="AQ97" i="13"/>
  <c r="BD121" i="13"/>
  <c r="D127" i="14"/>
  <c r="D60" i="14"/>
  <c r="D61" i="14"/>
  <c r="D128" i="14"/>
  <c r="BB72" i="13"/>
  <c r="BE78" i="13"/>
  <c r="BC88" i="13"/>
  <c r="BB118" i="13"/>
  <c r="BP118" i="13" s="1"/>
  <c r="BC120" i="13"/>
  <c r="AQ123" i="13"/>
  <c r="AG127" i="13"/>
  <c r="AQ127" i="13" s="1"/>
  <c r="D62" i="14"/>
  <c r="D129" i="14"/>
  <c r="D130" i="14"/>
  <c r="D63" i="14"/>
  <c r="AH123" i="13"/>
  <c r="AR123" i="13" s="1"/>
  <c r="AQ73" i="13"/>
  <c r="AQ78" i="13"/>
  <c r="AS81" i="13"/>
  <c r="BE87" i="13"/>
  <c r="BE88" i="13"/>
  <c r="BD118" i="13"/>
  <c r="BC119" i="13"/>
  <c r="BQ119" i="13" s="1"/>
  <c r="BE120" i="13"/>
  <c r="BB126" i="13"/>
  <c r="BP126" i="13" s="1"/>
  <c r="AI127" i="13"/>
  <c r="AS127" i="13"/>
  <c r="BE72" i="13"/>
  <c r="AG77" i="13"/>
  <c r="AQ77" i="13" s="1"/>
  <c r="BB80" i="13"/>
  <c r="BP80" i="13" s="1"/>
  <c r="AT82" i="13"/>
  <c r="AH83" i="13"/>
  <c r="AR83" i="13" s="1"/>
  <c r="AT84" i="13"/>
  <c r="AQ87" i="13"/>
  <c r="BB90" i="13"/>
  <c r="BD119" i="13"/>
  <c r="BR119" i="13" s="1"/>
  <c r="AJ123" i="13"/>
  <c r="AT123" i="13"/>
  <c r="AI124" i="13"/>
  <c r="AS124" i="13" s="1"/>
  <c r="AJ127" i="13"/>
  <c r="AT127" i="13" s="1"/>
  <c r="AH130" i="13"/>
  <c r="AR130" i="13"/>
  <c r="D54" i="14"/>
  <c r="D121" i="14"/>
  <c r="AQ74" i="13"/>
  <c r="BE75" i="13"/>
  <c r="AH82" i="13"/>
  <c r="AR82" i="13" s="1"/>
  <c r="BC89" i="13"/>
  <c r="BB116" i="13"/>
  <c r="BD117" i="13"/>
  <c r="AT121" i="13"/>
  <c r="AI123" i="13"/>
  <c r="AS123" i="13" s="1"/>
  <c r="AI130" i="13"/>
  <c r="AS130" i="13"/>
  <c r="AI132" i="13"/>
  <c r="AS132" i="13" s="1"/>
  <c r="AR128" i="13"/>
  <c r="BB130" i="13"/>
  <c r="BD131" i="13"/>
  <c r="AJ132" i="13"/>
  <c r="AT132" i="13" s="1"/>
  <c r="BC130" i="13"/>
  <c r="AG132" i="13"/>
  <c r="AQ132" i="13" s="1"/>
  <c r="BD130" i="13"/>
  <c r="BR130" i="13" s="1"/>
  <c r="AH132" i="13"/>
  <c r="AR132" i="13" s="1"/>
  <c r="AG128" i="13"/>
  <c r="AQ128" i="13" s="1"/>
  <c r="AG131" i="13"/>
  <c r="AQ131" i="13"/>
  <c r="AS131" i="13"/>
  <c r="D64" i="14"/>
  <c r="D131" i="14"/>
  <c r="AR129" i="13"/>
  <c r="AT131" i="13"/>
  <c r="BC109" i="13"/>
  <c r="BQ109" i="13" s="1"/>
  <c r="AQ130" i="13"/>
  <c r="BB132" i="13"/>
  <c r="BC132" i="13"/>
  <c r="BC104" i="13"/>
  <c r="BC126" i="13"/>
  <c r="AT130" i="13"/>
  <c r="BD132" i="13"/>
  <c r="AH127" i="13"/>
  <c r="AR127" i="13" s="1"/>
  <c r="AH131" i="13"/>
  <c r="AR131" i="13" s="1"/>
  <c r="BP112" i="13" l="1"/>
  <c r="BR106" i="13"/>
  <c r="BP74" i="13"/>
  <c r="BR105" i="13"/>
  <c r="BS88" i="13"/>
  <c r="BR91" i="13"/>
  <c r="BQ130" i="13"/>
  <c r="BR83" i="13"/>
  <c r="BS114" i="13"/>
  <c r="BP81" i="13"/>
  <c r="BR71" i="13"/>
  <c r="BR131" i="13"/>
  <c r="BR107" i="13"/>
  <c r="BQ97" i="13"/>
  <c r="BQ81" i="13"/>
  <c r="BS98" i="13"/>
  <c r="BP91" i="13"/>
  <c r="BR97" i="13"/>
  <c r="BS124" i="13"/>
  <c r="BS92" i="13"/>
  <c r="BP73" i="13"/>
  <c r="BR80" i="13"/>
  <c r="BQ70" i="13"/>
  <c r="BP113" i="13"/>
  <c r="BR113" i="13"/>
  <c r="BP106" i="13"/>
  <c r="BP99" i="13"/>
  <c r="BP78" i="13"/>
  <c r="BQ114" i="13"/>
  <c r="BR112" i="13"/>
  <c r="BQ116" i="13"/>
  <c r="BQ102" i="13"/>
  <c r="BQ7" i="13"/>
  <c r="BW48" i="13"/>
  <c r="BW30" i="13"/>
  <c r="BR23" i="13"/>
  <c r="BP26" i="13"/>
  <c r="BT31" i="13"/>
  <c r="BW57" i="13"/>
  <c r="BT41" i="13"/>
  <c r="BX54" i="13"/>
  <c r="BQ62" i="13"/>
  <c r="BT34" i="13"/>
  <c r="BT56" i="13"/>
  <c r="BX58" i="13"/>
  <c r="BR31" i="13"/>
  <c r="BR60" i="13"/>
  <c r="BS62" i="13"/>
  <c r="BW38" i="13"/>
  <c r="BS20" i="13"/>
  <c r="BU27" i="13"/>
  <c r="BT14" i="13"/>
  <c r="BU56" i="13"/>
  <c r="BW51" i="13"/>
  <c r="BW64" i="13"/>
  <c r="BP43" i="13"/>
  <c r="BT23" i="13"/>
  <c r="BQ26" i="13"/>
  <c r="BX52" i="13"/>
  <c r="BP3" i="13"/>
  <c r="BR24" i="13"/>
  <c r="BQ48" i="13"/>
  <c r="BS54" i="13"/>
  <c r="BR61" i="13"/>
  <c r="BV58" i="13"/>
  <c r="BU54" i="13"/>
  <c r="BV35" i="13"/>
  <c r="BT28" i="13"/>
  <c r="BU11" i="13"/>
  <c r="BU58" i="13"/>
  <c r="BU48" i="13"/>
  <c r="BQ60" i="13"/>
  <c r="BS61" i="13"/>
  <c r="BP31" i="13"/>
  <c r="BQ16" i="13"/>
  <c r="BQ24" i="13"/>
  <c r="BU50" i="13"/>
  <c r="BX26" i="13"/>
  <c r="BP46" i="13"/>
  <c r="BU47" i="13"/>
  <c r="BQ57" i="13"/>
  <c r="BS25" i="13"/>
  <c r="BQ35" i="13"/>
  <c r="BR25" i="13"/>
  <c r="BQ23" i="13"/>
  <c r="BT11" i="13"/>
  <c r="BR54" i="13"/>
  <c r="BV24" i="13"/>
  <c r="BX33" i="13"/>
  <c r="BV60" i="13"/>
  <c r="BU60" i="13"/>
  <c r="BP57" i="13"/>
  <c r="BU41" i="13"/>
  <c r="BX15" i="13"/>
  <c r="BV37" i="13"/>
  <c r="BT25" i="13"/>
  <c r="BN79" i="13"/>
  <c r="BE79" i="13"/>
  <c r="BS79" i="13" s="1"/>
  <c r="BN38" i="13"/>
  <c r="BJ38" i="13"/>
  <c r="BX38" i="13" s="1"/>
  <c r="BD38" i="13"/>
  <c r="BR38" i="13" s="1"/>
  <c r="BN59" i="13"/>
  <c r="BG59" i="13"/>
  <c r="BU59" i="13" s="1"/>
  <c r="BE107" i="13"/>
  <c r="BS107" i="13" s="1"/>
  <c r="BN107" i="13"/>
  <c r="BC107" i="13"/>
  <c r="BQ107" i="13" s="1"/>
  <c r="BN76" i="13"/>
  <c r="BD76" i="13"/>
  <c r="BR76" i="13" s="1"/>
  <c r="BX45" i="13"/>
  <c r="BN85" i="13"/>
  <c r="BE85" i="13"/>
  <c r="BS85" i="13" s="1"/>
  <c r="BC85" i="13"/>
  <c r="BQ85" i="13" s="1"/>
  <c r="BN96" i="13"/>
  <c r="BC96" i="13"/>
  <c r="BQ96" i="13" s="1"/>
  <c r="BU43" i="13"/>
  <c r="BW9" i="13"/>
  <c r="BN70" i="13"/>
  <c r="BE70" i="13"/>
  <c r="BS70" i="13" s="1"/>
  <c r="BN40" i="13"/>
  <c r="BJ40" i="13"/>
  <c r="BX40" i="13" s="1"/>
  <c r="BF40" i="13"/>
  <c r="BT40" i="13" s="1"/>
  <c r="BE40" i="13"/>
  <c r="BS40" i="13" s="1"/>
  <c r="BC40" i="13"/>
  <c r="BQ40" i="13" s="1"/>
  <c r="BB40" i="13"/>
  <c r="BP40" i="13" s="1"/>
  <c r="BN41" i="13"/>
  <c r="BJ41" i="13"/>
  <c r="BX41" i="13" s="1"/>
  <c r="BI41" i="13"/>
  <c r="BW41" i="13" s="1"/>
  <c r="BC41" i="13"/>
  <c r="BQ41" i="13" s="1"/>
  <c r="BN64" i="13"/>
  <c r="BD64" i="13"/>
  <c r="BR64" i="13" s="1"/>
  <c r="BB64" i="13"/>
  <c r="BP64" i="13" s="1"/>
  <c r="BP84" i="13"/>
  <c r="BV53" i="13"/>
  <c r="BV31" i="13"/>
  <c r="BW49" i="13"/>
  <c r="BE29" i="13"/>
  <c r="BS29" i="13" s="1"/>
  <c r="BF29" i="13"/>
  <c r="BT29" i="13" s="1"/>
  <c r="BN29" i="13"/>
  <c r="BJ29" i="13"/>
  <c r="BX29" i="13" s="1"/>
  <c r="BG29" i="13"/>
  <c r="BU29" i="13" s="1"/>
  <c r="BV28" i="13"/>
  <c r="BR117" i="13"/>
  <c r="BS82" i="13"/>
  <c r="BX63" i="13"/>
  <c r="BS90" i="13"/>
  <c r="BQ95" i="13"/>
  <c r="BP51" i="13"/>
  <c r="BS37" i="13"/>
  <c r="BW43" i="13"/>
  <c r="BV43" i="13"/>
  <c r="BP63" i="13"/>
  <c r="BU28" i="13"/>
  <c r="BB29" i="13"/>
  <c r="BP29" i="13" s="1"/>
  <c r="BH40" i="13"/>
  <c r="BV40" i="13" s="1"/>
  <c r="BW21" i="13"/>
  <c r="BW33" i="13"/>
  <c r="Y31" i="11"/>
  <c r="AA31" i="11" s="1"/>
  <c r="BY28" i="13" s="1"/>
  <c r="BP18" i="13"/>
  <c r="Y82" i="11"/>
  <c r="AA82" i="11" s="1"/>
  <c r="BT107" i="13" s="1"/>
  <c r="BP35" i="13"/>
  <c r="BD32" i="13"/>
  <c r="BR32" i="13" s="1"/>
  <c r="BN32" i="13"/>
  <c r="BJ32" i="13"/>
  <c r="BX32" i="13" s="1"/>
  <c r="BI32" i="13"/>
  <c r="BW32" i="13" s="1"/>
  <c r="BF32" i="13"/>
  <c r="BT32" i="13" s="1"/>
  <c r="BE32" i="13"/>
  <c r="BS32" i="13" s="1"/>
  <c r="BN50" i="13"/>
  <c r="BJ50" i="13"/>
  <c r="BX50" i="13" s="1"/>
  <c r="BI50" i="13"/>
  <c r="BW50" i="13" s="1"/>
  <c r="BH50" i="13"/>
  <c r="BV50" i="13" s="1"/>
  <c r="BC50" i="13"/>
  <c r="BQ50" i="13" s="1"/>
  <c r="BN60" i="13"/>
  <c r="BJ60" i="13"/>
  <c r="BX60" i="13" s="1"/>
  <c r="BI60" i="13"/>
  <c r="BW60" i="13" s="1"/>
  <c r="BN119" i="13"/>
  <c r="BE119" i="13"/>
  <c r="BS119" i="13" s="1"/>
  <c r="Y42" i="11"/>
  <c r="AA42" i="11" s="1"/>
  <c r="BY4" i="13" s="1"/>
  <c r="AA26" i="11"/>
  <c r="BY24" i="13" s="1"/>
  <c r="AA21" i="11"/>
  <c r="BY37" i="13" s="1"/>
  <c r="BR92" i="13"/>
  <c r="BD29" i="13"/>
  <c r="BR29" i="13" s="1"/>
  <c r="BS129" i="13"/>
  <c r="BP61" i="13"/>
  <c r="BW65" i="13"/>
  <c r="BS28" i="13"/>
  <c r="BS49" i="13"/>
  <c r="BW37" i="13"/>
  <c r="BT8" i="13"/>
  <c r="BX53" i="13"/>
  <c r="BS30" i="13"/>
  <c r="BW17" i="13"/>
  <c r="Y19" i="11"/>
  <c r="AA19" i="11" s="1"/>
  <c r="BY57" i="13" s="1"/>
  <c r="BF52" i="13"/>
  <c r="BT52" i="13" s="1"/>
  <c r="BE52" i="13"/>
  <c r="BS52" i="13" s="1"/>
  <c r="BC52" i="13"/>
  <c r="BQ52" i="13" s="1"/>
  <c r="BB52" i="13"/>
  <c r="BP52" i="13" s="1"/>
  <c r="BN52" i="13"/>
  <c r="BI52" i="13"/>
  <c r="BW52" i="13" s="1"/>
  <c r="BH52" i="13"/>
  <c r="BV52" i="13" s="1"/>
  <c r="BG52" i="13"/>
  <c r="BU52" i="13" s="1"/>
  <c r="BN46" i="13"/>
  <c r="BJ46" i="13"/>
  <c r="BX46" i="13" s="1"/>
  <c r="BI46" i="13"/>
  <c r="BW46" i="13" s="1"/>
  <c r="BH46" i="13"/>
  <c r="BV46" i="13" s="1"/>
  <c r="BG46" i="13"/>
  <c r="BU46" i="13" s="1"/>
  <c r="BN54" i="13"/>
  <c r="BH54" i="13"/>
  <c r="BV54" i="13" s="1"/>
  <c r="BI4" i="13"/>
  <c r="BW4" i="13" s="1"/>
  <c r="BQ120" i="13"/>
  <c r="BR129" i="13"/>
  <c r="BQ89" i="13"/>
  <c r="BS123" i="13"/>
  <c r="BV61" i="13"/>
  <c r="BP128" i="13"/>
  <c r="BS56" i="13"/>
  <c r="BR108" i="13"/>
  <c r="BQ105" i="13"/>
  <c r="BF64" i="13"/>
  <c r="BT64" i="13" s="1"/>
  <c r="BR78" i="13"/>
  <c r="BH59" i="13"/>
  <c r="BV59" i="13" s="1"/>
  <c r="BU39" i="13"/>
  <c r="BR50" i="13"/>
  <c r="BN8" i="13"/>
  <c r="BJ8" i="13"/>
  <c r="BX8" i="13" s="1"/>
  <c r="BI8" i="13"/>
  <c r="BW8" i="13" s="1"/>
  <c r="BE8" i="13"/>
  <c r="BS8" i="13" s="1"/>
  <c r="BD8" i="13"/>
  <c r="BR8" i="13" s="1"/>
  <c r="BC8" i="13"/>
  <c r="BQ8" i="13" s="1"/>
  <c r="BB8" i="13"/>
  <c r="BP8" i="13" s="1"/>
  <c r="BN14" i="13"/>
  <c r="BJ14" i="13"/>
  <c r="BX14" i="13" s="1"/>
  <c r="BI14" i="13"/>
  <c r="BW14" i="13" s="1"/>
  <c r="BE14" i="13"/>
  <c r="BS14" i="13" s="1"/>
  <c r="BD14" i="13"/>
  <c r="BC14" i="13"/>
  <c r="BQ14" i="13" s="1"/>
  <c r="BB14" i="13"/>
  <c r="BP14" i="13" s="1"/>
  <c r="BN13" i="13"/>
  <c r="BJ13" i="13"/>
  <c r="BX13" i="13" s="1"/>
  <c r="BI13" i="13"/>
  <c r="BW13" i="13" s="1"/>
  <c r="BH13" i="13"/>
  <c r="BV13" i="13" s="1"/>
  <c r="BG13" i="13"/>
  <c r="BU13" i="13" s="1"/>
  <c r="BF13" i="13"/>
  <c r="BT13" i="13" s="1"/>
  <c r="BS42" i="13"/>
  <c r="BQ18" i="13"/>
  <c r="BI15" i="13"/>
  <c r="BW15" i="13" s="1"/>
  <c r="BN22" i="13"/>
  <c r="BI22" i="13"/>
  <c r="BW22" i="13" s="1"/>
  <c r="BH22" i="13"/>
  <c r="BV22" i="13" s="1"/>
  <c r="BG22" i="13"/>
  <c r="BU22" i="13" s="1"/>
  <c r="BF22" i="13"/>
  <c r="BT22" i="13" s="1"/>
  <c r="BE22" i="13"/>
  <c r="BS22" i="13" s="1"/>
  <c r="BD22" i="13"/>
  <c r="BR22" i="13" s="1"/>
  <c r="BD7" i="13"/>
  <c r="BR7" i="13" s="1"/>
  <c r="BE35" i="13"/>
  <c r="BS35" i="13" s="1"/>
  <c r="BD35" i="13"/>
  <c r="BR35" i="13" s="1"/>
  <c r="BN35" i="13"/>
  <c r="BJ35" i="13"/>
  <c r="BX35" i="13" s="1"/>
  <c r="BI35" i="13"/>
  <c r="BW35" i="13" s="1"/>
  <c r="BF35" i="13"/>
  <c r="BT35" i="13" s="1"/>
  <c r="BN61" i="13"/>
  <c r="BJ61" i="13"/>
  <c r="BX61" i="13" s="1"/>
  <c r="BI61" i="13"/>
  <c r="BW61" i="13" s="1"/>
  <c r="BF61" i="13"/>
  <c r="BT61" i="13" s="1"/>
  <c r="BC61" i="13"/>
  <c r="BQ61" i="13" s="1"/>
  <c r="AA119" i="11"/>
  <c r="BT115" i="13" s="1"/>
  <c r="BQ84" i="13"/>
  <c r="BR59" i="13"/>
  <c r="BP116" i="13"/>
  <c r="BR127" i="13"/>
  <c r="BV65" i="13"/>
  <c r="BR132" i="13"/>
  <c r="BS72" i="13"/>
  <c r="BQ123" i="13"/>
  <c r="BP56" i="13"/>
  <c r="BP125" i="13"/>
  <c r="BS99" i="13"/>
  <c r="BD96" i="13"/>
  <c r="BR96" i="13" s="1"/>
  <c r="BX57" i="13"/>
  <c r="BS65" i="13"/>
  <c r="BC64" i="13"/>
  <c r="BQ64" i="13" s="1"/>
  <c r="BH38" i="13"/>
  <c r="BV38" i="13" s="1"/>
  <c r="BF38" i="13"/>
  <c r="BT38" i="13" s="1"/>
  <c r="BE38" i="13"/>
  <c r="BS38" i="13" s="1"/>
  <c r="BV25" i="13"/>
  <c r="BQ27" i="13"/>
  <c r="BP15" i="13"/>
  <c r="BQ34" i="13"/>
  <c r="BN75" i="13"/>
  <c r="BD75" i="13"/>
  <c r="BR75" i="13" s="1"/>
  <c r="BC75" i="13"/>
  <c r="BQ75" i="13" s="1"/>
  <c r="BN81" i="13"/>
  <c r="BE81" i="13"/>
  <c r="BS81" i="13" s="1"/>
  <c r="BD81" i="13"/>
  <c r="BR81" i="13" s="1"/>
  <c r="BN80" i="13"/>
  <c r="BE80" i="13"/>
  <c r="BS80" i="13" s="1"/>
  <c r="BC80" i="13"/>
  <c r="BQ80" i="13" s="1"/>
  <c r="BE13" i="13"/>
  <c r="BS13" i="13" s="1"/>
  <c r="BU24" i="13"/>
  <c r="BN89" i="13"/>
  <c r="BB89" i="13"/>
  <c r="BP89" i="13" s="1"/>
  <c r="BG4" i="13"/>
  <c r="BU4" i="13" s="1"/>
  <c r="BI5" i="13"/>
  <c r="BW5" i="13" s="1"/>
  <c r="BN30" i="13"/>
  <c r="BD30" i="13"/>
  <c r="BR30" i="13" s="1"/>
  <c r="BC30" i="13"/>
  <c r="BQ30" i="13" s="1"/>
  <c r="BH30" i="13"/>
  <c r="BV30" i="13" s="1"/>
  <c r="BG30" i="13"/>
  <c r="BU30" i="13" s="1"/>
  <c r="BN51" i="13"/>
  <c r="BH51" i="13"/>
  <c r="BV51" i="13" s="1"/>
  <c r="BG51" i="13"/>
  <c r="BU51" i="13" s="1"/>
  <c r="BE51" i="13"/>
  <c r="BS51" i="13" s="1"/>
  <c r="BD51" i="13"/>
  <c r="BR51" i="13" s="1"/>
  <c r="BC51" i="13"/>
  <c r="BQ51" i="13" s="1"/>
  <c r="BN62" i="13"/>
  <c r="BJ62" i="13"/>
  <c r="BX62" i="13" s="1"/>
  <c r="BI62" i="13"/>
  <c r="BW62" i="13" s="1"/>
  <c r="BH62" i="13"/>
  <c r="BV62" i="13" s="1"/>
  <c r="BF62" i="13"/>
  <c r="BT62" i="13" s="1"/>
  <c r="AA86" i="11"/>
  <c r="BT116" i="13" s="1"/>
  <c r="AA107" i="11"/>
  <c r="BT102" i="13" s="1"/>
  <c r="AA66" i="11"/>
  <c r="BT70" i="13" s="1"/>
  <c r="BG38" i="13"/>
  <c r="BU38" i="13" s="1"/>
  <c r="BR65" i="13"/>
  <c r="BV49" i="13"/>
  <c r="BV14" i="13"/>
  <c r="BP27" i="13"/>
  <c r="BT42" i="13"/>
  <c r="BN11" i="13"/>
  <c r="BJ11" i="13"/>
  <c r="BX11" i="13" s="1"/>
  <c r="BI11" i="13"/>
  <c r="BW11" i="13" s="1"/>
  <c r="BH11" i="13"/>
  <c r="BV11" i="13" s="1"/>
  <c r="BD11" i="13"/>
  <c r="BC11" i="13"/>
  <c r="BQ11" i="13" s="1"/>
  <c r="BB11" i="13"/>
  <c r="BP11" i="13" s="1"/>
  <c r="BG20" i="13"/>
  <c r="BU20" i="13" s="1"/>
  <c r="BD48" i="13"/>
  <c r="BR48" i="13" s="1"/>
  <c r="BN48" i="13"/>
  <c r="BH48" i="13"/>
  <c r="BV48" i="13" s="1"/>
  <c r="BF48" i="13"/>
  <c r="BT48" i="13" s="1"/>
  <c r="BE48" i="13"/>
  <c r="BS48" i="13" s="1"/>
  <c r="BN43" i="13"/>
  <c r="BF43" i="13"/>
  <c r="BT43" i="13" s="1"/>
  <c r="BE43" i="13"/>
  <c r="BS43" i="13" s="1"/>
  <c r="BD43" i="13"/>
  <c r="BR43" i="13" s="1"/>
  <c r="BC43" i="13"/>
  <c r="BQ43" i="13" s="1"/>
  <c r="BJ43" i="13"/>
  <c r="BX43" i="13" s="1"/>
  <c r="BN57" i="13"/>
  <c r="BH57" i="13"/>
  <c r="BV57" i="13" s="1"/>
  <c r="BG57" i="13"/>
  <c r="BU57" i="13" s="1"/>
  <c r="BF57" i="13"/>
  <c r="BT57" i="13" s="1"/>
  <c r="BE57" i="13"/>
  <c r="BS57" i="13" s="1"/>
  <c r="BD57" i="13"/>
  <c r="BR57" i="13" s="1"/>
  <c r="BN123" i="13"/>
  <c r="BB123" i="13"/>
  <c r="BP123" i="13" s="1"/>
  <c r="BN128" i="13"/>
  <c r="BD128" i="13"/>
  <c r="BR128" i="13" s="1"/>
  <c r="BN131" i="13"/>
  <c r="BE131" i="13"/>
  <c r="BS131" i="13" s="1"/>
  <c r="BN26" i="13"/>
  <c r="BH26" i="13"/>
  <c r="BV26" i="13" s="1"/>
  <c r="BG26" i="13"/>
  <c r="BU26" i="13" s="1"/>
  <c r="BF26" i="13"/>
  <c r="BT26" i="13" s="1"/>
  <c r="BE26" i="13"/>
  <c r="BS26" i="13" s="1"/>
  <c r="BD26" i="13"/>
  <c r="BR26" i="13" s="1"/>
  <c r="BG5" i="13"/>
  <c r="BU5" i="13" s="1"/>
  <c r="AA94" i="11"/>
  <c r="BT123" i="13" s="1"/>
  <c r="Y75" i="11"/>
  <c r="AA75" i="11" s="1"/>
  <c r="BT82" i="13" s="1"/>
  <c r="AA34" i="11"/>
  <c r="BY34" i="13" s="1"/>
  <c r="BR123" i="13"/>
  <c r="BS11" i="13"/>
  <c r="BS75" i="13"/>
  <c r="BQ82" i="13"/>
  <c r="BP131" i="13"/>
  <c r="BP119" i="13"/>
  <c r="BP60" i="13"/>
  <c r="BW58" i="13"/>
  <c r="BQ126" i="13"/>
  <c r="BQ128" i="13"/>
  <c r="BR116" i="13"/>
  <c r="BS117" i="13"/>
  <c r="BS89" i="13"/>
  <c r="BP117" i="13"/>
  <c r="BP95" i="13"/>
  <c r="BV32" i="13"/>
  <c r="BR52" i="13"/>
  <c r="BS33" i="13"/>
  <c r="BR45" i="13"/>
  <c r="BW26" i="13"/>
  <c r="BU8" i="13"/>
  <c r="BN28" i="13"/>
  <c r="BB28" i="13"/>
  <c r="BP28" i="13" s="1"/>
  <c r="BJ28" i="13"/>
  <c r="BX28" i="13" s="1"/>
  <c r="BD28" i="13"/>
  <c r="BR28" i="13" s="1"/>
  <c r="BC13" i="13"/>
  <c r="BQ13" i="13" s="1"/>
  <c r="BN4" i="13"/>
  <c r="BJ4" i="13"/>
  <c r="BX4" i="13" s="1"/>
  <c r="BC4" i="13"/>
  <c r="BQ4" i="13" s="1"/>
  <c r="BB4" i="13"/>
  <c r="BP4" i="13" s="1"/>
  <c r="BH20" i="13"/>
  <c r="BV20" i="13" s="1"/>
  <c r="BF39" i="13"/>
  <c r="BT39" i="13" s="1"/>
  <c r="BE39" i="13"/>
  <c r="BS39" i="13" s="1"/>
  <c r="BD39" i="13"/>
  <c r="BR39" i="13" s="1"/>
  <c r="BC39" i="13"/>
  <c r="BQ39" i="13" s="1"/>
  <c r="BN39" i="13"/>
  <c r="BJ39" i="13"/>
  <c r="BX39" i="13" s="1"/>
  <c r="BI39" i="13"/>
  <c r="BW39" i="13" s="1"/>
  <c r="BH39" i="13"/>
  <c r="BV39" i="13" s="1"/>
  <c r="BN63" i="13"/>
  <c r="BH63" i="13"/>
  <c r="BG63" i="13"/>
  <c r="BE63" i="13"/>
  <c r="BS63" i="13" s="1"/>
  <c r="BC63" i="13"/>
  <c r="BN101" i="13"/>
  <c r="BE101" i="13"/>
  <c r="BS101" i="13" s="1"/>
  <c r="BC101" i="13"/>
  <c r="BQ101" i="13" s="1"/>
  <c r="BN93" i="13"/>
  <c r="BD93" i="13"/>
  <c r="BR93" i="13" s="1"/>
  <c r="BT65" i="13"/>
  <c r="BP50" i="13"/>
  <c r="BP30" i="13"/>
  <c r="BX42" i="13"/>
  <c r="BR34" i="13"/>
  <c r="BG14" i="13"/>
  <c r="BU14" i="13" s="1"/>
  <c r="BH27" i="13"/>
  <c r="BV27" i="13" s="1"/>
  <c r="BN27" i="13"/>
  <c r="BI27" i="13"/>
  <c r="BW27" i="13" s="1"/>
  <c r="BD13" i="13"/>
  <c r="BN71" i="13"/>
  <c r="BE71" i="13"/>
  <c r="BS71" i="13" s="1"/>
  <c r="BC71" i="13"/>
  <c r="BQ71" i="13" s="1"/>
  <c r="BB71" i="13"/>
  <c r="BP71" i="13" s="1"/>
  <c r="BI47" i="13"/>
  <c r="BW47" i="13" s="1"/>
  <c r="BF47" i="13"/>
  <c r="BT47" i="13" s="1"/>
  <c r="BE47" i="13"/>
  <c r="BS47" i="13" s="1"/>
  <c r="BD47" i="13"/>
  <c r="BR47" i="13" s="1"/>
  <c r="BC47" i="13"/>
  <c r="BQ47" i="13" s="1"/>
  <c r="BB47" i="13"/>
  <c r="BP47" i="13" s="1"/>
  <c r="BN47" i="13"/>
  <c r="BJ47" i="13"/>
  <c r="BX47" i="13" s="1"/>
  <c r="BD120" i="13"/>
  <c r="BR120" i="13" s="1"/>
  <c r="BN120" i="13"/>
  <c r="BB120" i="13"/>
  <c r="BP120" i="13" s="1"/>
  <c r="BN124" i="13"/>
  <c r="BC124" i="13"/>
  <c r="BQ124" i="13" s="1"/>
  <c r="AA109" i="11"/>
  <c r="BT127" i="13" s="1"/>
  <c r="AA104" i="11"/>
  <c r="BT97" i="13" s="1"/>
  <c r="BS10" i="13"/>
  <c r="BU17" i="13"/>
  <c r="BF27" i="13"/>
  <c r="BT27" i="13" s="1"/>
  <c r="BD42" i="13"/>
  <c r="BR42" i="13" s="1"/>
  <c r="BC42" i="13"/>
  <c r="BQ42" i="13" s="1"/>
  <c r="BB42" i="13"/>
  <c r="BP42" i="13" s="1"/>
  <c r="BN42" i="13"/>
  <c r="BI42" i="13"/>
  <c r="BW42" i="13" s="1"/>
  <c r="BH42" i="13"/>
  <c r="BV42" i="13" s="1"/>
  <c r="BG42" i="13"/>
  <c r="BU42" i="13" s="1"/>
  <c r="BC56" i="13"/>
  <c r="BQ56" i="13" s="1"/>
  <c r="BN56" i="13"/>
  <c r="BJ56" i="13"/>
  <c r="BX56" i="13" s="1"/>
  <c r="BI56" i="13"/>
  <c r="BW56" i="13" s="1"/>
  <c r="BH56" i="13"/>
  <c r="BV56" i="13" s="1"/>
  <c r="BD56" i="13"/>
  <c r="BR56" i="13" s="1"/>
  <c r="BD4" i="13"/>
  <c r="BR4" i="13" s="1"/>
  <c r="AA97" i="11"/>
  <c r="BT88" i="13" s="1"/>
  <c r="BS120" i="13"/>
  <c r="BP62" i="13"/>
  <c r="BR124" i="13"/>
  <c r="BP76" i="13"/>
  <c r="BS102" i="13"/>
  <c r="BB96" i="13"/>
  <c r="BP96" i="13" s="1"/>
  <c r="BJ59" i="13"/>
  <c r="BX59" i="13" s="1"/>
  <c r="BP41" i="13"/>
  <c r="BI29" i="13"/>
  <c r="BW29" i="13" s="1"/>
  <c r="BF59" i="13"/>
  <c r="BT59" i="13" s="1"/>
  <c r="BT30" i="13"/>
  <c r="BH41" i="13"/>
  <c r="BV41" i="13" s="1"/>
  <c r="BV21" i="13"/>
  <c r="BN25" i="13"/>
  <c r="BC25" i="13"/>
  <c r="BQ25" i="13" s="1"/>
  <c r="BB25" i="13"/>
  <c r="BP25" i="13" s="1"/>
  <c r="BV17" i="13"/>
  <c r="BT24" i="13"/>
  <c r="BB109" i="13"/>
  <c r="BP109" i="13" s="1"/>
  <c r="BN109" i="13"/>
  <c r="BD109" i="13"/>
  <c r="BR109" i="13" s="1"/>
  <c r="BN118" i="13"/>
  <c r="BE118" i="13"/>
  <c r="BS118" i="13" s="1"/>
  <c r="BC118" i="13"/>
  <c r="BQ118" i="13" s="1"/>
  <c r="AA124" i="11"/>
  <c r="BT78" i="13" s="1"/>
  <c r="AA84" i="11"/>
  <c r="BT109" i="13" s="1"/>
  <c r="AA79" i="11"/>
  <c r="BT100" i="13" s="1"/>
  <c r="AA114" i="11"/>
  <c r="BT71" i="13" s="1"/>
  <c r="BS109" i="13"/>
  <c r="BS126" i="13"/>
  <c r="BR125" i="13"/>
  <c r="BP102" i="13"/>
  <c r="BH29" i="13"/>
  <c r="BV29" i="13" s="1"/>
  <c r="BX31" i="13"/>
  <c r="BP22" i="13"/>
  <c r="BB38" i="13"/>
  <c r="BP38" i="13" s="1"/>
  <c r="BB7" i="13"/>
  <c r="BP7" i="13" s="1"/>
  <c r="BN7" i="13"/>
  <c r="BJ7" i="13"/>
  <c r="BX7" i="13" s="1"/>
  <c r="BI7" i="13"/>
  <c r="BW7" i="13" s="1"/>
  <c r="BH7" i="13"/>
  <c r="BV7" i="13" s="1"/>
  <c r="BG7" i="13"/>
  <c r="BU7" i="13" s="1"/>
  <c r="BN6" i="13"/>
  <c r="BI6" i="13"/>
  <c r="BW6" i="13" s="1"/>
  <c r="BF6" i="13"/>
  <c r="BT6" i="13" s="1"/>
  <c r="BE6" i="13"/>
  <c r="BS6" i="13" s="1"/>
  <c r="BD6" i="13"/>
  <c r="BR6" i="13" s="1"/>
  <c r="BC6" i="13"/>
  <c r="BQ6" i="13" s="1"/>
  <c r="BH6" i="13"/>
  <c r="BV6" i="13" s="1"/>
  <c r="BG6" i="13"/>
  <c r="BU6" i="13" s="1"/>
  <c r="BN10" i="13"/>
  <c r="BJ10" i="13"/>
  <c r="BX10" i="13" s="1"/>
  <c r="BI10" i="13"/>
  <c r="BW10" i="13" s="1"/>
  <c r="BH10" i="13"/>
  <c r="BV10" i="13" s="1"/>
  <c r="BG10" i="13"/>
  <c r="BU10" i="13" s="1"/>
  <c r="BF10" i="13"/>
  <c r="BT10" i="13" s="1"/>
  <c r="BN115" i="13"/>
  <c r="BD115" i="13"/>
  <c r="BR115" i="13" s="1"/>
  <c r="BB115" i="13"/>
  <c r="BP115" i="13" s="1"/>
  <c r="BD126" i="13"/>
  <c r="BR126" i="13" s="1"/>
  <c r="BN126" i="13"/>
  <c r="Y17" i="11"/>
  <c r="AA17" i="11" s="1"/>
  <c r="BY52" i="13" s="1"/>
  <c r="AA71" i="11"/>
  <c r="BT77" i="13" s="1"/>
  <c r="AA99" i="11"/>
  <c r="BT92" i="13" s="1"/>
  <c r="AA102" i="11"/>
  <c r="BT94" i="13" s="1"/>
  <c r="BP105" i="13"/>
  <c r="BQ108" i="13"/>
  <c r="BP114" i="13"/>
  <c r="BE94" i="13"/>
  <c r="BS94" i="13" s="1"/>
  <c r="BB94" i="13"/>
  <c r="BP94" i="13" s="1"/>
  <c r="BS97" i="13"/>
  <c r="BT58" i="13"/>
  <c r="BU53" i="13"/>
  <c r="BC29" i="13"/>
  <c r="BQ29" i="13" s="1"/>
  <c r="BV47" i="13"/>
  <c r="BP23" i="13"/>
  <c r="BP93" i="13"/>
  <c r="BX37" i="13"/>
  <c r="BR49" i="13"/>
  <c r="BQ22" i="13"/>
  <c r="BX21" i="13"/>
  <c r="BN74" i="13"/>
  <c r="BC74" i="13"/>
  <c r="BQ74" i="13" s="1"/>
  <c r="BN73" i="13"/>
  <c r="BE73" i="13"/>
  <c r="BS73" i="13" s="1"/>
  <c r="BD73" i="13"/>
  <c r="BR73" i="13" s="1"/>
  <c r="BC73" i="13"/>
  <c r="BQ73" i="13" s="1"/>
  <c r="BN77" i="13"/>
  <c r="BE77" i="13"/>
  <c r="BS77" i="13" s="1"/>
  <c r="BC77" i="13"/>
  <c r="BQ77" i="13" s="1"/>
  <c r="BD104" i="13"/>
  <c r="BR104" i="13" s="1"/>
  <c r="BB104" i="13"/>
  <c r="BP104" i="13" s="1"/>
  <c r="BN104" i="13"/>
  <c r="BH4" i="13"/>
  <c r="BV4" i="13" s="1"/>
  <c r="AA89" i="11"/>
  <c r="BT119" i="13" s="1"/>
  <c r="BS108" i="13"/>
  <c r="BB79" i="13"/>
  <c r="BP79" i="13" s="1"/>
  <c r="BU64" i="13"/>
  <c r="BT53" i="13"/>
  <c r="BP48" i="13"/>
  <c r="BI40" i="13"/>
  <c r="BW40" i="13" s="1"/>
  <c r="BU45" i="13"/>
  <c r="BD40" i="13"/>
  <c r="BR40" i="13" s="1"/>
  <c r="BT16" i="13"/>
  <c r="BC20" i="13"/>
  <c r="BQ20" i="13" s="1"/>
  <c r="BB20" i="13"/>
  <c r="BP20" i="13" s="1"/>
  <c r="BN20" i="13"/>
  <c r="BJ20" i="13"/>
  <c r="BX20" i="13" s="1"/>
  <c r="BI20" i="13"/>
  <c r="BW20" i="13" s="1"/>
  <c r="BN3" i="13"/>
  <c r="BG3" i="13"/>
  <c r="BU3" i="13" s="1"/>
  <c r="BF3" i="13"/>
  <c r="BT3" i="13" s="1"/>
  <c r="BJ3" i="13"/>
  <c r="BX3" i="13" s="1"/>
  <c r="BI3" i="13"/>
  <c r="BW3" i="13" s="1"/>
  <c r="BH3" i="13"/>
  <c r="BV3" i="13" s="1"/>
  <c r="BE3" i="13"/>
  <c r="BS3" i="13" s="1"/>
  <c r="BD3" i="13"/>
  <c r="BR3" i="13" s="1"/>
  <c r="BW12" i="13"/>
  <c r="BF20" i="13"/>
  <c r="BT20" i="13" s="1"/>
  <c r="BS127" i="13"/>
  <c r="BN33" i="13"/>
  <c r="BG33" i="13"/>
  <c r="BU33" i="13" s="1"/>
  <c r="BF33" i="13"/>
  <c r="BD33" i="13"/>
  <c r="BR33" i="13" s="1"/>
  <c r="BC33" i="13"/>
  <c r="BQ33" i="13" s="1"/>
  <c r="BB33" i="13"/>
  <c r="BP33" i="13" s="1"/>
  <c r="BD98" i="13"/>
  <c r="BR98" i="13" s="1"/>
  <c r="BN98" i="13"/>
  <c r="BN129" i="13"/>
  <c r="BC129" i="13"/>
  <c r="BQ129" i="13" s="1"/>
  <c r="BB129" i="13"/>
  <c r="BP129" i="13" s="1"/>
  <c r="BD27" i="13"/>
  <c r="BR27" i="13" s="1"/>
  <c r="AA106" i="11"/>
  <c r="BT101" i="13" s="1"/>
  <c r="BS59" i="13"/>
  <c r="BQ88" i="13"/>
  <c r="BQ106" i="13"/>
  <c r="BS113" i="13"/>
  <c r="BS116" i="13"/>
  <c r="BW28" i="13"/>
  <c r="AA69" i="11"/>
  <c r="BT75" i="13" s="1"/>
  <c r="BS16" i="13"/>
  <c r="BN87" i="13"/>
  <c r="BD87" i="13"/>
  <c r="BR87" i="13" s="1"/>
  <c r="BB87" i="13"/>
  <c r="BP87" i="13" s="1"/>
  <c r="BN5" i="13"/>
  <c r="BJ5" i="13"/>
  <c r="BX5" i="13" s="1"/>
  <c r="BF5" i="13"/>
  <c r="BT5" i="13" s="1"/>
  <c r="BE5" i="13"/>
  <c r="BS5" i="13" s="1"/>
  <c r="BD5" i="13"/>
  <c r="BR5" i="13" s="1"/>
  <c r="BC5" i="13"/>
  <c r="BQ5" i="13" s="1"/>
  <c r="BB5" i="13"/>
  <c r="BP5" i="13" s="1"/>
  <c r="BB13" i="13"/>
  <c r="BP13" i="13" s="1"/>
  <c r="BS121" i="13"/>
  <c r="BN37" i="13"/>
  <c r="BG37" i="13"/>
  <c r="BU37" i="13" s="1"/>
  <c r="BF37" i="13"/>
  <c r="BT37" i="13" s="1"/>
  <c r="BD37" i="13"/>
  <c r="BR37" i="13" s="1"/>
  <c r="BC37" i="13"/>
  <c r="BQ37" i="13" s="1"/>
  <c r="BB37" i="13"/>
  <c r="BP37" i="13" s="1"/>
  <c r="AA29" i="11"/>
  <c r="AA81" i="11"/>
  <c r="BT106" i="13" s="1"/>
  <c r="BP108" i="13"/>
  <c r="BT51" i="13"/>
  <c r="BP130" i="13"/>
  <c r="BQ115" i="13"/>
  <c r="BS110" i="13"/>
  <c r="BT46" i="13"/>
  <c r="BQ65" i="13"/>
  <c r="AA60" i="11"/>
  <c r="BY41" i="13" s="1"/>
  <c r="BN21" i="13"/>
  <c r="BG21" i="13"/>
  <c r="BU21" i="13" s="1"/>
  <c r="BF21" i="13"/>
  <c r="BT21" i="13" s="1"/>
  <c r="BE21" i="13"/>
  <c r="BS21" i="13" s="1"/>
  <c r="BD21" i="13"/>
  <c r="BR21" i="13" s="1"/>
  <c r="BC21" i="13"/>
  <c r="BQ21" i="13" s="1"/>
  <c r="BB21" i="13"/>
  <c r="BP21" i="13" s="1"/>
  <c r="BC72" i="13"/>
  <c r="BQ72" i="13" s="1"/>
  <c r="BN72" i="13"/>
  <c r="BD72" i="13"/>
  <c r="BR72" i="13" s="1"/>
  <c r="BN16" i="13"/>
  <c r="BJ16" i="13"/>
  <c r="BX16" i="13" s="1"/>
  <c r="BI16" i="13"/>
  <c r="BW16" i="13" s="1"/>
  <c r="BH16" i="13"/>
  <c r="BV16" i="13" s="1"/>
  <c r="BG16" i="13"/>
  <c r="BU16" i="13" s="1"/>
  <c r="BX12" i="13"/>
  <c r="BB10" i="13"/>
  <c r="BP10" i="13" s="1"/>
  <c r="BJ48" i="13"/>
  <c r="BX48" i="13" s="1"/>
  <c r="BN53" i="13"/>
  <c r="BI53" i="13"/>
  <c r="BW53" i="13" s="1"/>
  <c r="BE53" i="13"/>
  <c r="BS53" i="13" s="1"/>
  <c r="BC53" i="13"/>
  <c r="BQ53" i="13" s="1"/>
  <c r="BB53" i="13"/>
  <c r="BP53" i="13" s="1"/>
  <c r="AA68" i="11"/>
  <c r="BT74" i="13" s="1"/>
  <c r="AA91" i="11"/>
  <c r="BT124" i="13" s="1"/>
  <c r="BD79" i="13"/>
  <c r="BR79" i="13" s="1"/>
  <c r="BB85" i="13"/>
  <c r="BP85" i="13" s="1"/>
  <c r="BQ100" i="13"/>
  <c r="BP101" i="13"/>
  <c r="BP98" i="13"/>
  <c r="BR53" i="13"/>
  <c r="BU25" i="13"/>
  <c r="BB59" i="13"/>
  <c r="BP59" i="13" s="1"/>
  <c r="BE41" i="13"/>
  <c r="BS41" i="13" s="1"/>
  <c r="BN88" i="13"/>
  <c r="BD88" i="13"/>
  <c r="BR88" i="13" s="1"/>
  <c r="BB88" i="13"/>
  <c r="BP88" i="13" s="1"/>
  <c r="BB6" i="13"/>
  <c r="BP6" i="13" s="1"/>
  <c r="BN83" i="13"/>
  <c r="BE83" i="13"/>
  <c r="BS83" i="13" s="1"/>
  <c r="BC83" i="13"/>
  <c r="BQ83" i="13" s="1"/>
  <c r="BB83" i="13"/>
  <c r="BP83" i="13" s="1"/>
  <c r="BC10" i="13"/>
  <c r="BQ10" i="13" s="1"/>
  <c r="BX9" i="13"/>
  <c r="BE27" i="13"/>
  <c r="BS27" i="13" s="1"/>
  <c r="BE4" i="13"/>
  <c r="BS4" i="13" s="1"/>
  <c r="BN49" i="13"/>
  <c r="BG49" i="13"/>
  <c r="BU49" i="13" s="1"/>
  <c r="BF49" i="13"/>
  <c r="BT49" i="13" s="1"/>
  <c r="BC49" i="13"/>
  <c r="BQ49" i="13" s="1"/>
  <c r="BB49" i="13"/>
  <c r="BP49" i="13" s="1"/>
  <c r="BN125" i="13"/>
  <c r="BE125" i="13"/>
  <c r="BS125" i="13" s="1"/>
  <c r="AA96" i="11"/>
  <c r="BT90" i="13" s="1"/>
  <c r="AA101" i="11"/>
  <c r="BT96" i="13" s="1"/>
  <c r="BP77" i="13"/>
  <c r="BR102" i="13"/>
  <c r="BP132" i="13"/>
  <c r="BS104" i="13"/>
  <c r="BQ76" i="13"/>
  <c r="BS106" i="13"/>
  <c r="BR121" i="13"/>
  <c r="BR84" i="13"/>
  <c r="BR95" i="13"/>
  <c r="BQ98" i="13"/>
  <c r="BU61" i="13"/>
  <c r="BS74" i="13"/>
  <c r="BS112" i="13"/>
  <c r="BP92" i="13"/>
  <c r="BB97" i="13"/>
  <c r="BP97" i="13" s="1"/>
  <c r="BS46" i="13"/>
  <c r="BX34" i="13"/>
  <c r="BG40" i="13"/>
  <c r="BU40" i="13" s="1"/>
  <c r="BX51" i="13"/>
  <c r="BQ93" i="13"/>
  <c r="BU35" i="13"/>
  <c r="BQ45" i="13"/>
  <c r="BN15" i="13"/>
  <c r="BH15" i="13"/>
  <c r="BV15" i="13" s="1"/>
  <c r="BG15" i="13"/>
  <c r="BU15" i="13" s="1"/>
  <c r="BF15" i="13"/>
  <c r="BT15" i="13" s="1"/>
  <c r="BE15" i="13"/>
  <c r="BS15" i="13" s="1"/>
  <c r="BD15" i="13"/>
  <c r="BR15" i="13" s="1"/>
  <c r="BC15" i="13"/>
  <c r="BQ15" i="13" s="1"/>
  <c r="BJ6" i="13"/>
  <c r="BX6" i="13" s="1"/>
  <c r="BH8" i="13"/>
  <c r="BV8" i="13" s="1"/>
  <c r="AA32" i="11"/>
  <c r="BY30" i="13" s="1"/>
  <c r="BQ31" i="13"/>
  <c r="BF7" i="13"/>
  <c r="BT7" i="13" s="1"/>
  <c r="BE7" i="13"/>
  <c r="BS7" i="13" s="1"/>
  <c r="BN24" i="13"/>
  <c r="BJ24" i="13"/>
  <c r="BX24" i="13" s="1"/>
  <c r="BI24" i="13"/>
  <c r="BW24" i="13" s="1"/>
  <c r="BE24" i="13"/>
  <c r="BS24" i="13" s="1"/>
  <c r="BB24" i="13"/>
  <c r="BP24" i="13" s="1"/>
  <c r="BN45" i="13"/>
  <c r="BF45" i="13"/>
  <c r="BT45" i="13" s="1"/>
  <c r="BE45" i="13"/>
  <c r="BS45" i="13" s="1"/>
  <c r="BB45" i="13"/>
  <c r="BP45" i="13" s="1"/>
  <c r="BN113" i="13"/>
  <c r="BC113" i="13"/>
  <c r="BQ113" i="13" s="1"/>
  <c r="BB127" i="13"/>
  <c r="BP127" i="13" s="1"/>
  <c r="BN127" i="13"/>
  <c r="BN23" i="13"/>
  <c r="BI23" i="13"/>
  <c r="BW23" i="13" s="1"/>
  <c r="BG23" i="13"/>
  <c r="BU23" i="13" s="1"/>
  <c r="Y6" i="11"/>
  <c r="AA6" i="11" s="1"/>
  <c r="BY8" i="13" s="1"/>
  <c r="BQ104" i="13"/>
  <c r="BP72" i="13"/>
  <c r="BS87" i="13"/>
  <c r="BQ78" i="13"/>
  <c r="BR100" i="13"/>
  <c r="BW63" i="13"/>
  <c r="BC59" i="13"/>
  <c r="BQ59" i="13" s="1"/>
  <c r="BP90" i="13"/>
  <c r="BQ127" i="13"/>
  <c r="BE76" i="13"/>
  <c r="BS76" i="13" s="1"/>
  <c r="BD94" i="13"/>
  <c r="BR94" i="13" s="1"/>
  <c r="BC94" i="13"/>
  <c r="BQ94" i="13" s="1"/>
  <c r="BP110" i="13"/>
  <c r="BD70" i="13"/>
  <c r="BR70" i="13" s="1"/>
  <c r="BE64" i="13"/>
  <c r="BS64" i="13" s="1"/>
  <c r="BS95" i="13"/>
  <c r="BX25" i="13"/>
  <c r="BC38" i="13"/>
  <c r="BQ38" i="13" s="1"/>
  <c r="BS91" i="13"/>
  <c r="BS34" i="13"/>
  <c r="BD41" i="13"/>
  <c r="BR41" i="13" s="1"/>
  <c r="BD82" i="13"/>
  <c r="BR82" i="13" s="1"/>
  <c r="BN82" i="13"/>
  <c r="BB82" i="13"/>
  <c r="BP82" i="13" s="1"/>
  <c r="AA27" i="11"/>
  <c r="BY25" i="13" s="1"/>
  <c r="BX30" i="13"/>
  <c r="BN17" i="13"/>
  <c r="BJ17" i="13"/>
  <c r="BX17" i="13" s="1"/>
  <c r="BF17" i="13"/>
  <c r="BT17" i="13" s="1"/>
  <c r="BE17" i="13"/>
  <c r="BS17" i="13" s="1"/>
  <c r="BD17" i="13"/>
  <c r="BC17" i="13"/>
  <c r="BQ17" i="13" s="1"/>
  <c r="BB17" i="13"/>
  <c r="BP17" i="13" s="1"/>
  <c r="BN91" i="13"/>
  <c r="BC91" i="13"/>
  <c r="BQ91" i="13" s="1"/>
  <c r="BN58" i="13"/>
  <c r="BD58" i="13"/>
  <c r="BR58" i="13" s="1"/>
  <c r="BC58" i="13"/>
  <c r="BQ58" i="13" s="1"/>
  <c r="BB58" i="13"/>
  <c r="BP58" i="13" s="1"/>
  <c r="BN132" i="13"/>
  <c r="BE132" i="13"/>
  <c r="BS132" i="13" s="1"/>
  <c r="Y11" i="11"/>
  <c r="AA11" i="11" s="1"/>
  <c r="BY40" i="13" s="1"/>
  <c r="BQ131" i="13"/>
  <c r="BQ79" i="13"/>
  <c r="BQ132" i="13"/>
  <c r="BR118" i="13"/>
  <c r="BR101" i="13"/>
  <c r="BD85" i="13"/>
  <c r="BR85" i="13" s="1"/>
  <c r="BU65" i="13"/>
  <c r="BS93" i="13"/>
  <c r="BQ92" i="13"/>
  <c r="BH64" i="13"/>
  <c r="BV64" i="13" s="1"/>
  <c r="BU62" i="13"/>
  <c r="BQ87" i="13"/>
  <c r="BP100" i="13"/>
  <c r="BU32" i="13"/>
  <c r="BV34" i="13"/>
  <c r="BP34" i="13"/>
  <c r="AA22" i="11"/>
  <c r="BY56" i="13" s="1"/>
  <c r="BN18" i="13"/>
  <c r="BI18" i="13"/>
  <c r="BW18" i="13" s="1"/>
  <c r="BH18" i="13"/>
  <c r="BV18" i="13" s="1"/>
  <c r="BG18" i="13"/>
  <c r="BU18" i="13" s="1"/>
  <c r="BF18" i="13"/>
  <c r="BT18" i="13" s="1"/>
  <c r="BE18" i="13"/>
  <c r="BS18" i="13" s="1"/>
  <c r="BD18" i="13"/>
  <c r="BN12" i="13"/>
  <c r="BG12" i="13"/>
  <c r="BU12" i="13" s="1"/>
  <c r="BF12" i="13"/>
  <c r="BT12" i="13" s="1"/>
  <c r="BE12" i="13"/>
  <c r="BS12" i="13" s="1"/>
  <c r="BD12" i="13"/>
  <c r="BR12" i="13" s="1"/>
  <c r="BC12" i="13"/>
  <c r="BQ12" i="13" s="1"/>
  <c r="BB12" i="13"/>
  <c r="BP12" i="13" s="1"/>
  <c r="BN84" i="13"/>
  <c r="BE84" i="13"/>
  <c r="BS84" i="13" s="1"/>
  <c r="BD20" i="13"/>
  <c r="BR20" i="13" s="1"/>
  <c r="BN65" i="13"/>
  <c r="BJ65" i="13"/>
  <c r="BX65" i="13" s="1"/>
  <c r="BB65" i="13"/>
  <c r="BP65" i="13" s="1"/>
  <c r="BN117" i="13"/>
  <c r="BC117" i="13"/>
  <c r="BQ117" i="13" s="1"/>
  <c r="BN9" i="13"/>
  <c r="BG9" i="13"/>
  <c r="BU9" i="13" s="1"/>
  <c r="BF9" i="13"/>
  <c r="BT9" i="13" s="1"/>
  <c r="BE9" i="13"/>
  <c r="BS9" i="13" s="1"/>
  <c r="BD9" i="13"/>
  <c r="BR9" i="13" s="1"/>
  <c r="BC9" i="13"/>
  <c r="BQ9" i="13" s="1"/>
  <c r="BB9" i="13"/>
  <c r="BP9" i="13" s="1"/>
  <c r="BN90" i="13"/>
  <c r="BC90" i="13"/>
  <c r="BQ90" i="13" s="1"/>
</calcChain>
</file>

<file path=xl/sharedStrings.xml><?xml version="1.0" encoding="utf-8"?>
<sst xmlns="http://schemas.openxmlformats.org/spreadsheetml/2006/main" count="3549" uniqueCount="499">
  <si>
    <t>Indicator</t>
  </si>
  <si>
    <t>Worst Ranking</t>
  </si>
  <si>
    <t>Best Ranking</t>
  </si>
  <si>
    <t>Cost of healthy diet</t>
  </si>
  <si>
    <t>Jamaica, Japan, Grenada, Suriname, Republic of Korea</t>
  </si>
  <si>
    <t>United Kingdom of Great Britain and Northern Ireland, Democratic Republic of the Congo, Belize, Ireland, Senegal</t>
  </si>
  <si>
    <t>Fruit availability</t>
  </si>
  <si>
    <t>Burkina Faso, Gambia (Republic of The), Chad, Zambia, Togo</t>
  </si>
  <si>
    <t>Dominica, Dominican Republic, Papua New Guinea, Sao Tome and Principe, Ghana</t>
  </si>
  <si>
    <t>Vegetable availability</t>
  </si>
  <si>
    <t>Chad, Democratic Republic of the Congo, Comoros, Solomon Islands, Ethiopia</t>
  </si>
  <si>
    <t>China, Albania, Guyana, Croatia, Tunisia</t>
  </si>
  <si>
    <t>Ultra-processed foods value</t>
  </si>
  <si>
    <t>Norway, Finland, Ireland, Japan, Denmark</t>
  </si>
  <si>
    <t>Mozambique, Uganda, Yemen, Burundi, Somalia</t>
  </si>
  <si>
    <t>Access to safe water</t>
  </si>
  <si>
    <t>Chad, Central African Republic, Sierra Leone, Rwanda, Ethiopia</t>
  </si>
  <si>
    <t>Belgium, Canada, Cyprus, Germany, Spain</t>
  </si>
  <si>
    <t>Prevalence of undernourishment</t>
  </si>
  <si>
    <t>Central African Republic, Madagascar, Haiti, Dem People's Rep of Korea, Yemen</t>
  </si>
  <si>
    <t>Australia, Austria, Azerbaijan, Belgium, Bosnia and Herzegovina</t>
  </si>
  <si>
    <t>FIES</t>
  </si>
  <si>
    <t>Congo, Sierra Leone, South Sudan, Haiti, Central African Republic</t>
  </si>
  <si>
    <t>Switzerland, Kazakhstan, Luxembourg, Austria, Germany</t>
  </si>
  <si>
    <t>Cannot afford healthy diet (%)</t>
  </si>
  <si>
    <t>Burundi, Madagascar, Liberia, Malawi, Nigeria</t>
  </si>
  <si>
    <t>United Arab Emirates, Azerbaijan, Switzerland, Iceland, Finland</t>
  </si>
  <si>
    <t>Min. dietary diversity, women</t>
  </si>
  <si>
    <t>United Republic of Tanzania, Burkina Faso, Sierra Leone, India, Benin</t>
  </si>
  <si>
    <t>Viet Nam, Kazakhstan, Bolivia (Plurinational State of), Tajikistan, China</t>
  </si>
  <si>
    <t>Min. dietary diversity, infant-child</t>
  </si>
  <si>
    <t>Guinea-Bissau, Liberia, Kiribati, Ethiopia, Congo</t>
  </si>
  <si>
    <t>Serbia, Peru, Sri Lanka, Costa Rica, El Salvador</t>
  </si>
  <si>
    <t>All 5 food groups</t>
  </si>
  <si>
    <t>Burkina Faso, Sierra Leone, United Republic of Tanzania, Ghana, Cambodia</t>
  </si>
  <si>
    <t>Tajikistan, Indonesia, Sri Lanka, Mexico, China</t>
  </si>
  <si>
    <t>Zero fruits or vegetables, adult</t>
  </si>
  <si>
    <t>India, United Republic of Tanzania, Nigeria, Benin, Sierra Leone</t>
  </si>
  <si>
    <t>Israel, Tajikistan, Bolivia (Plurinational State of), Viet Nam, Chile</t>
  </si>
  <si>
    <t>Zero fruits or vegetables, infant-child</t>
  </si>
  <si>
    <t>Ethiopia, Guinea-Bissau, Sudan, Yemen, Guinea</t>
  </si>
  <si>
    <t>Serbia, Belarus, Uruguay, Peru, Burundi</t>
  </si>
  <si>
    <t>NCD-Protect</t>
  </si>
  <si>
    <t>Sierra Leone, Nigeria, Gabon, Burkina Faso, Jordan</t>
  </si>
  <si>
    <t>Mexico, Bolivia (Plurinational State of), Indonesia, China, Viet Nam</t>
  </si>
  <si>
    <t>NCD-Risk</t>
  </si>
  <si>
    <t>Kazakhstan, Chile, United States of America, South Africa, Philippines</t>
  </si>
  <si>
    <t>Sierra Leone, United Republic of Tanzania, Burkina Faso, Lebanon, Benin</t>
  </si>
  <si>
    <t>Sugar-sweetened soft drink consumption</t>
  </si>
  <si>
    <t>South Africa, Nicaragua, Israel, Chile, Jordan</t>
  </si>
  <si>
    <t>Sri Lanka, Indonesia, Benin, Bangladesh, China</t>
  </si>
  <si>
    <t>Food system emissions</t>
  </si>
  <si>
    <t>China, India, Brazil, United States of America, Indonesia</t>
  </si>
  <si>
    <t>Monaco, San Marino, Liechtenstein, Nauru, Tuvalu</t>
  </si>
  <si>
    <t>Emissions intensity, cereals (excl rice)</t>
  </si>
  <si>
    <t>Suriname, Mauritius, Fiji, Guyana, Cabo Verde</t>
  </si>
  <si>
    <t>Antigua and Barbuda, Djibouti, Nauru, Saint Vincent and the Grenadines, Micronesia (Federated States of)</t>
  </si>
  <si>
    <t>Emissions intensity, beef</t>
  </si>
  <si>
    <t>Timor-Leste, Madagascar, Niger, Lesotho, Mali</t>
  </si>
  <si>
    <t>Brunei Darussalam, Mauritius, Lebanon, Jordan, Israel</t>
  </si>
  <si>
    <t>Emissions intensity, milk</t>
  </si>
  <si>
    <t>Papua New Guinea, Vanuatu, Côte D'Ivoire, Lao People's Democratic Republic, Cambodia</t>
  </si>
  <si>
    <t>Israel, Saudi Arabia, Cyprus, Jordan, Kuwait</t>
  </si>
  <si>
    <t>Emissions intensity, rice</t>
  </si>
  <si>
    <t>Jamaica, Algeria, Mauritius, South Africa, Hungary</t>
  </si>
  <si>
    <t>Panama, Nicaragua, Togo, El Salvador, Benin</t>
  </si>
  <si>
    <t>Yield, cereals</t>
  </si>
  <si>
    <t>Cabo Verde, Namibia, Sudan, Somalia, Niger</t>
  </si>
  <si>
    <t>Saint Vincent and the Grenadines, United Arab Emirates, Oman, Kuwait, Mauritius</t>
  </si>
  <si>
    <t>Yield, fruit</t>
  </si>
  <si>
    <t>Mongolia, Estonia, Tonga, Mauritania, Micronesia (Federated States of)</t>
  </si>
  <si>
    <t>Netherlands, Honduras, Costa Rica, Belgium, Kuwait</t>
  </si>
  <si>
    <t>Yield, beef</t>
  </si>
  <si>
    <t>Bangladesh, Georgia, Yemen, Nepal, Rwanda</t>
  </si>
  <si>
    <t>Iran (Islamic Republic of), Japan, Singapore, Malaysia, Canada</t>
  </si>
  <si>
    <t>Yield, milk</t>
  </si>
  <si>
    <t>Papua New Guinea, Côte D'Ivoire, Burkina Faso, Ghana, Mali</t>
  </si>
  <si>
    <t>Israel, Saudi Arabia, United States of America, Estonia, Denmark</t>
  </si>
  <si>
    <t>Yield, vegetables</t>
  </si>
  <si>
    <t>Samoa, Maldives, Brunei Darussalam, Timor-Leste, Guinea</t>
  </si>
  <si>
    <t>Kuwait, Iceland, Bahrain, Netherlands, Guyana</t>
  </si>
  <si>
    <t>Cropland expansion</t>
  </si>
  <si>
    <t>Ag water withdrawal</t>
  </si>
  <si>
    <t>Kuwait, United Arab Emirates, Saudi Arabia, Libya, Qatar</t>
  </si>
  <si>
    <t>Cyprus, Maldives, Saint Vincent and the Grenadines, Papua New Guinea, Iceland</t>
  </si>
  <si>
    <t>Functional integrity</t>
  </si>
  <si>
    <t>Republic of Moldova, Bangladesh, Ukraine, Kiribati, Nauru</t>
  </si>
  <si>
    <t>Andorra, Dominica, Grenada, Iceland, Palau</t>
  </si>
  <si>
    <t>Fisheries health index</t>
  </si>
  <si>
    <t>Djibouti, Mozambique, Eritrea, Viet Nam, Myanmar</t>
  </si>
  <si>
    <t>Latvia, Peru, Norway, Iceland, United States of America</t>
  </si>
  <si>
    <t>Pesticide use</t>
  </si>
  <si>
    <t>Saint Lucia, Maldives, Oman, Israel, Ecuador</t>
  </si>
  <si>
    <t>Congo, Comoros, Mali, Niger, United Republic of Tanzania</t>
  </si>
  <si>
    <t>Sustainable nitrogen management</t>
  </si>
  <si>
    <t>Serbia, Romania, Argentina, Paraguay, Ukraine</t>
  </si>
  <si>
    <t>Iceland, Botswana, Brunei Darussalam, Bahrain, Comoros</t>
  </si>
  <si>
    <t>Ag in GDP</t>
  </si>
  <si>
    <t>Sierra Leone, Liberia, Niger, Mali, Ethiopia</t>
  </si>
  <si>
    <t>San Marino, Singapore, Liechtenstein, Luxembourg, Qatar</t>
  </si>
  <si>
    <t>Rural unemployment</t>
  </si>
  <si>
    <t>South Africa, Lesotho, Eswatini, Djibouti, Botswana</t>
  </si>
  <si>
    <t>Qatar, Niger, Cambodia, Rwanda, Solomon Islands</t>
  </si>
  <si>
    <t>Rural underemployment</t>
  </si>
  <si>
    <t>Ethiopia, Honduras, Nicaragua, Nigeria, Belize</t>
  </si>
  <si>
    <t>Egypt, Jordan, Timor-Leste, Senegal, Sierra Leone</t>
  </si>
  <si>
    <t>Social protection coverage</t>
  </si>
  <si>
    <t>Bhutan, Uganda, Tonga, Mali, Solomon Islands</t>
  </si>
  <si>
    <t>India, Mongolia, Chile, Hungary, Slovakia</t>
  </si>
  <si>
    <t>Social protection adequacy</t>
  </si>
  <si>
    <t>Papua New Guinea, Sudan, South Sudan, Sierra Leone, Azerbaijan</t>
  </si>
  <si>
    <t>Congo, Poland, Serbia, Romania, Belarus</t>
  </si>
  <si>
    <t>Child labor</t>
  </si>
  <si>
    <t>Ethiopia, Burkina Faso, Cameroon, Togo, Chad</t>
  </si>
  <si>
    <t>Turkmenistan, Trinidad and Tobago, Sri Lanka, Philippines, Barbados</t>
  </si>
  <si>
    <t>Female landholdings</t>
  </si>
  <si>
    <t>Lao People's Democratic Republic, Bangladesh, Mali, Fiji, Egypt</t>
  </si>
  <si>
    <t>Cabo Verde, Lithuania, Latvia, Eswatini, Republic of Moldova</t>
  </si>
  <si>
    <t>Civil society participation</t>
  </si>
  <si>
    <t>Dem People's Rep of Korea, Eritrea, Turkmenistan, Cuba, Syrian Arab Republic</t>
  </si>
  <si>
    <t>Denmark, United States of America, Germany, Norway, Finland</t>
  </si>
  <si>
    <t>Urban food policy pact</t>
  </si>
  <si>
    <t>Afghanistan, Andorra, Armenia, Antigua and Barbuda, Azerbaijan</t>
  </si>
  <si>
    <t>Latvia, Mongolia, Argentina, Peru, Congo</t>
  </si>
  <si>
    <t>Right to food</t>
  </si>
  <si>
    <t>Antigua and Barbuda, Australia, Bahamas, Barbados, Brunei Darussalam</t>
  </si>
  <si>
    <t>Burundi, Bangladesh, Belarus, Bolivia (Plurinational State of), Brazil</t>
  </si>
  <si>
    <t>Food system pathway</t>
  </si>
  <si>
    <t>Afghanistan, Andorra, Argentina, Antigua and Barbuda, Australia</t>
  </si>
  <si>
    <t>Angola, Albania, United Arab Emirates, Armenia, Azerbaijan</t>
  </si>
  <si>
    <t>Govt effectiveness index</t>
  </si>
  <si>
    <t>South Sudan, Yemen, Somalia, Haiti, Libya</t>
  </si>
  <si>
    <t>Singapore, Switzerland, Finland, Norway, Denmark</t>
  </si>
  <si>
    <t>Food safety capacity</t>
  </si>
  <si>
    <t>Central African Republic, Côte D'Ivoire, Poland, Afghanistan, Bolivia (Plurinational State of)</t>
  </si>
  <si>
    <t>United Arab Emirates, Australia, Austria, Belgium, Bahrain</t>
  </si>
  <si>
    <t>Health-related food tax</t>
  </si>
  <si>
    <t>Afghanistan, Angola, Albania, Andorra, Argentina</t>
  </si>
  <si>
    <t>United Arab Emirates, Belgium, Bahrain, Barbados, Brunei Darussalam</t>
  </si>
  <si>
    <t>Accountability index</t>
  </si>
  <si>
    <t>Eritrea, Dem People's Rep of Korea, Syrian Arab Republic, Turkmenistan, Saudi Arabia</t>
  </si>
  <si>
    <t>Denmark, Sweden, Norway, Costa Rica, Estonia</t>
  </si>
  <si>
    <t>Open budget index</t>
  </si>
  <si>
    <t>Comoros, Equatorial Guinea, Venezuela, Bolivarian Republic of, Yemen, Sudan</t>
  </si>
  <si>
    <t>Georgia, South Africa, New Zealand, Sweden, Mexico</t>
  </si>
  <si>
    <t>Access to information</t>
  </si>
  <si>
    <t>United Arab Emirates, Burundi, Bahrain, Barbados, Brunei Darussalam</t>
  </si>
  <si>
    <t>Damages to GDP</t>
  </si>
  <si>
    <t>Dominica, Saint Vincent and the Grenadines, Bahamas, Tonga, Antigua and Barbuda</t>
  </si>
  <si>
    <t>Afghanistan, Angola, Albania, United Arab Emirates, Argentina</t>
  </si>
  <si>
    <t>Dietary sourcing flexibility (kcal)</t>
  </si>
  <si>
    <t>Comoros, Seychelles, Kiribati, Cambodia, Eswatini</t>
  </si>
  <si>
    <t>Netherlands, Belgium, Italy, Portugal, Switzerland</t>
  </si>
  <si>
    <t>Mobile phones per 100 people</t>
  </si>
  <si>
    <t>South Sudan, Micronesia (Federated States of), Dem People's Rep of Korea, Marshall Islands, Liberia</t>
  </si>
  <si>
    <t>Antigua and Barbuda, Seychelles, United Arab Emirates, Montenegro, Thailand</t>
  </si>
  <si>
    <t>Social capital index</t>
  </si>
  <si>
    <t>Lebanon, Zimbabwe, Brazil, Central African Republic, Nicaragua</t>
  </si>
  <si>
    <t>Norway, Finland, New Zealand, Switzerland, Netherlands</t>
  </si>
  <si>
    <t>Min. species diversity</t>
  </si>
  <si>
    <t>Albania, Andorra, United Arab Emirates, Armenia, Antigua and Barbuda</t>
  </si>
  <si>
    <t>Grenada, Saint Vincent and the Grenadines, Jamaica, Ukraine, Haiti</t>
  </si>
  <si>
    <t>Genetic resources, plants</t>
  </si>
  <si>
    <t>Malta, Honduras, Mauritania, Suriname, Guinea</t>
  </si>
  <si>
    <t>United Kingdom of Great Britain and Northern Ireland, United States of America, India, Australia, Japan</t>
  </si>
  <si>
    <t>Genetic resources, animals</t>
  </si>
  <si>
    <t>Argentina, Azerbaijan, Burundi, Benin, Burkina Faso</t>
  </si>
  <si>
    <t>Spain, India, Portugal, Republic of Korea, Norway</t>
  </si>
  <si>
    <t>Reduced coping strategies</t>
  </si>
  <si>
    <t>Zimbabwe, Afghanistan, Yemen, Central African Republic, Syrian Arab Republic</t>
  </si>
  <si>
    <t>Iraq, United Republic of Tanzania, El Salvador, Burkina Faso, Nicaragua</t>
  </si>
  <si>
    <t>Food price volatility</t>
  </si>
  <si>
    <t>Côte D'Ivoire, Austria, Guinea-Bissau, Equatorial Guinea, San Marino</t>
  </si>
  <si>
    <t>Kiribati, Democratic Republic of the Congo, Micronesia (Federated States of), Eswatini, Djibouti</t>
  </si>
  <si>
    <t>Food supply variability</t>
  </si>
  <si>
    <t>Benin, Republic of Moldova, Trinidad and Tobago, Viet Nam, Sweden</t>
  </si>
  <si>
    <t>Lesotho, Venezuela, Bolivarian Republic of, Central African Republic, Montenegro, Zimbabwe</t>
  </si>
  <si>
    <t>cohd</t>
  </si>
  <si>
    <t>avail_fruits</t>
  </si>
  <si>
    <t>avail_veg</t>
  </si>
  <si>
    <t>UPFretailval_percap</t>
  </si>
  <si>
    <t>safeh20</t>
  </si>
  <si>
    <t>pou</t>
  </si>
  <si>
    <t>fies_modsev</t>
  </si>
  <si>
    <t>pctcantafford</t>
  </si>
  <si>
    <t>MDD_W</t>
  </si>
  <si>
    <t>MDD_iycf</t>
  </si>
  <si>
    <t>All5</t>
  </si>
  <si>
    <t>zeroFV</t>
  </si>
  <si>
    <t>zeroFV_iycf</t>
  </si>
  <si>
    <t>NCD_P</t>
  </si>
  <si>
    <t>NCD_R</t>
  </si>
  <si>
    <t>SSSD</t>
  </si>
  <si>
    <t>fs_emissions</t>
  </si>
  <si>
    <t>emint_cerealsnorice</t>
  </si>
  <si>
    <t>emint_beef</t>
  </si>
  <si>
    <t>emint_cowmilk</t>
  </si>
  <si>
    <t>emint_rice</t>
  </si>
  <si>
    <t>yield_cereals</t>
  </si>
  <si>
    <t>yield_fruit</t>
  </si>
  <si>
    <t>yield_beef</t>
  </si>
  <si>
    <t>yield_cowmilk</t>
  </si>
  <si>
    <t>yield_vegetables</t>
  </si>
  <si>
    <t>croplandchange_pct</t>
  </si>
  <si>
    <t>agwaterdraw</t>
  </si>
  <si>
    <t>functionalintegrity</t>
  </si>
  <si>
    <t>fishhealth</t>
  </si>
  <si>
    <t>pesticides</t>
  </si>
  <si>
    <t>sustNO2mgmt</t>
  </si>
  <si>
    <t>aginGDP</t>
  </si>
  <si>
    <t>unemp_r</t>
  </si>
  <si>
    <t>underemp_r</t>
  </si>
  <si>
    <t>spcoverage</t>
  </si>
  <si>
    <t>spadequacy</t>
  </si>
  <si>
    <t>childlabor</t>
  </si>
  <si>
    <t>landholding_fem</t>
  </si>
  <si>
    <t>cspart</t>
  </si>
  <si>
    <t>mufppurbshare</t>
  </si>
  <si>
    <t>righttofood</t>
  </si>
  <si>
    <t>fspathway</t>
  </si>
  <si>
    <t>govteffect</t>
  </si>
  <si>
    <t>foodsafety</t>
  </si>
  <si>
    <t>healthtax</t>
  </si>
  <si>
    <t>accountability</t>
  </si>
  <si>
    <t>open_budget_index</t>
  </si>
  <si>
    <t>accessinfo</t>
  </si>
  <si>
    <t>damages_gdp</t>
  </si>
  <si>
    <t>kcal_total</t>
  </si>
  <si>
    <t>mobile</t>
  </si>
  <si>
    <t>soccapindex</t>
  </si>
  <si>
    <t>pctagland_minspecies</t>
  </si>
  <si>
    <t>genres_plant</t>
  </si>
  <si>
    <t>genres_animal</t>
  </si>
  <si>
    <t>rcsi_prevalence</t>
  </si>
  <si>
    <t>fpi_cv</t>
  </si>
  <si>
    <t>foodsupplyvar</t>
  </si>
  <si>
    <t>p50</t>
  </si>
  <si>
    <t>Summary statistics, Latest year per country-indicator</t>
  </si>
  <si>
    <t>Minimum</t>
  </si>
  <si>
    <t>25th percentile</t>
  </si>
  <si>
    <t>Median</t>
  </si>
  <si>
    <t>75th percentile</t>
  </si>
  <si>
    <t>Maximum</t>
  </si>
  <si>
    <t>Population-weighted Mean</t>
  </si>
  <si>
    <t>Population-weighted SD</t>
  </si>
  <si>
    <t>GDP-weighted Mean</t>
  </si>
  <si>
    <t>GDP-weighted SD</t>
  </si>
  <si>
    <t>emint_eggs</t>
  </si>
  <si>
    <t>emint_chickenmeat</t>
  </si>
  <si>
    <t>emint_pork</t>
  </si>
  <si>
    <t>Production-weighted Mean</t>
  </si>
  <si>
    <t>Production-weighted SD</t>
  </si>
  <si>
    <t>yield_eggs</t>
  </si>
  <si>
    <t>yield_chickenmeat</t>
  </si>
  <si>
    <t>yield_pork</t>
  </si>
  <si>
    <t>yield_citrus</t>
  </si>
  <si>
    <t>yield_pulses</t>
  </si>
  <si>
    <t>yield_roottuber</t>
  </si>
  <si>
    <t>yield_treenuts</t>
  </si>
  <si>
    <t>Area harvested/ Producing animals-weighted Mean</t>
  </si>
  <si>
    <t>Area harvested/ Producing animals-weighted SD</t>
  </si>
  <si>
    <t>Agland-weighted Mean</t>
  </si>
  <si>
    <t>Agland-weighted SD</t>
  </si>
  <si>
    <t>Cropland-weighted Mean</t>
  </si>
  <si>
    <t>Cropland-weighted SD</t>
  </si>
  <si>
    <t>Total land area-weighted Mean</t>
  </si>
  <si>
    <t>Total land area-weighted SD</t>
  </si>
  <si>
    <t>Unweighted Mean</t>
  </si>
  <si>
    <t>Unweighted SD</t>
  </si>
  <si>
    <t>Urban population-weighted Mean</t>
  </si>
  <si>
    <t>Urban population-weighted SD</t>
  </si>
  <si>
    <t>Central Asia</t>
  </si>
  <si>
    <t>Eastern Asia</t>
  </si>
  <si>
    <t>Latin America &amp; Caribbean</t>
  </si>
  <si>
    <t>Northern Africa &amp; Western Asia</t>
  </si>
  <si>
    <t>Northern America &amp; Europe</t>
  </si>
  <si>
    <t>Oceania</t>
  </si>
  <si>
    <t>South-eastern Asia</t>
  </si>
  <si>
    <t>Southern Asia</t>
  </si>
  <si>
    <t>Sub-Saharan Africa</t>
  </si>
  <si>
    <t>Global</t>
  </si>
  <si>
    <t>Low income</t>
  </si>
  <si>
    <t>Lower middle income</t>
  </si>
  <si>
    <t>Upper middle income</t>
  </si>
  <si>
    <t>High income</t>
  </si>
  <si>
    <t>Summary statistics, Regional weighted means, Latest year per country-indicator</t>
  </si>
  <si>
    <t>Summary statistics, Income Group weighted means, Latest year per country-indicator</t>
  </si>
  <si>
    <t>Test of equivalence of variance assumption for ANOVA (Levene's test) - By REGION</t>
  </si>
  <si>
    <t>Highlighted cells reject H0 of equivalence of variances</t>
  </si>
  <si>
    <t>Test at mean</t>
  </si>
  <si>
    <t>Test at median</t>
  </si>
  <si>
    <t>Test at trimmed meat (top and bottom 5% removed)</t>
  </si>
  <si>
    <t>Cost of a healthy diet (current PPP$/cap/day)</t>
  </si>
  <si>
    <t>Fruits availability (grams/capita/day)</t>
  </si>
  <si>
    <t>Vegetables availability (grams/capita/day)</t>
  </si>
  <si>
    <t>Retail value of ultra-processed foods per capita, US$ (current dollars)</t>
  </si>
  <si>
    <t>Proportion of population using safely managed drinking water source (SDG 6.1.1)</t>
  </si>
  <si>
    <t>Prevalence of undernourishment (% population)</t>
  </si>
  <si>
    <t>Percent of the population who cannot afford a healthy diet</t>
  </si>
  <si>
    <t>Minimum Dietary Diversity-Women (%)</t>
  </si>
  <si>
    <t>MDD, children 6-23 months (%)</t>
  </si>
  <si>
    <t>All-5 (%)</t>
  </si>
  <si>
    <t>Zero fruit or vegetables (%)</t>
  </si>
  <si>
    <t>Zero fruits and vegetables, children 6-23 months (%)</t>
  </si>
  <si>
    <t>NCD-Protect Score (0-9)</t>
  </si>
  <si>
    <t>NCD-Risk Score (0-9)</t>
  </si>
  <si>
    <t>Sugar-sweetened soft drink consumption (%)</t>
  </si>
  <si>
    <t>Agri-food systems greenhouse gas emissions (kT CO2eq) (AR5)</t>
  </si>
  <si>
    <t>Cereals (excl rice) emissions intensity, kgCO2eq/kg product</t>
  </si>
  <si>
    <t>Beef emissions intensity, kgCO2eq/kg product</t>
  </si>
  <si>
    <t>Milk emissions intensity, kgCO2eq/kg product</t>
  </si>
  <si>
    <t>Rice emissions intensity, kgCO2eq/kg product</t>
  </si>
  <si>
    <t>Cereal yield, total (tonnes/ha)</t>
  </si>
  <si>
    <t>Fruit yield, primary (tonnes/ha)</t>
  </si>
  <si>
    <t>Beef (meat) yield, primary (kg/animal)</t>
  </si>
  <si>
    <t>Milk yield, total (kg/animal)</t>
  </si>
  <si>
    <t>Cropland change, 5-year average (%)</t>
  </si>
  <si>
    <t>Agricultural water withdrawal as % of total renewable resources</t>
  </si>
  <si>
    <t xml:space="preserve">Share of agricultural land with an integrity value equal to or greater than 10% </t>
  </si>
  <si>
    <t>Fisheries health progress score</t>
  </si>
  <si>
    <t>Total pesticides per unit of land (kg/ha)</t>
  </si>
  <si>
    <t>Sustainable nitrogen management index</t>
  </si>
  <si>
    <t>Agriculture value added share of GDP (%) (SDG 2.a.1)</t>
  </si>
  <si>
    <t>Unemployment rate, age 15+, rural</t>
  </si>
  <si>
    <t>Time-related underemployment rate, age 15+, rural</t>
  </si>
  <si>
    <t>Coverage of social protection and labor programs (% population)</t>
  </si>
  <si>
    <t>% children (aged 5-17 years) engaged in child labour (economic activities)</t>
  </si>
  <si>
    <t>Share of landholdings operated by women (% holdings)</t>
  </si>
  <si>
    <t>Civil society participation index</t>
  </si>
  <si>
    <t>Share of urban population living in MUFPP signatory municipalities (%)</t>
  </si>
  <si>
    <t>Degree of legal recognition of the Right to Food</t>
  </si>
  <si>
    <t>Presence of a national food systems transformation pathway</t>
  </si>
  <si>
    <t>Government Effectiveness Index, World Governance Indicators</t>
  </si>
  <si>
    <t>Food Safety Capacity Score</t>
  </si>
  <si>
    <t>Presence of any health-related food taxes at the national level</t>
  </si>
  <si>
    <t>Open Budget Index Score</t>
  </si>
  <si>
    <t>Country has adopted and implemented constitutional, statutory and/or policy guar</t>
  </si>
  <si>
    <t>Ratio of total damages to GDP</t>
  </si>
  <si>
    <t>Dietary sourcing flexibility index, calories (all sources)</t>
  </si>
  <si>
    <t>Mobile cellular subscriptions (number, per 100 people)</t>
  </si>
  <si>
    <t>Social capital (index)</t>
  </si>
  <si>
    <t>Percent of agricultural land with minimum species diversity (24 or more species)</t>
  </si>
  <si>
    <t>Plant genetic resources accessions stored ex situ (thousands)</t>
  </si>
  <si>
    <t>Number of local breeds for which sufficient genetic resources are stored for rec</t>
  </si>
  <si>
    <t>Annual maximum prevalence of use of severe coping strategies (%)</t>
  </si>
  <si>
    <t>Food price volatility (CV of first difference logged food price index), annual</t>
  </si>
  <si>
    <t>Per capita food supply variability (kcal/cap/day)</t>
  </si>
  <si>
    <t>Test of equivalence of variance assumption for ANOVA (Levene's test) - By INCOME GROUP</t>
  </si>
  <si>
    <t>One-way ANOVA - by REGION</t>
  </si>
  <si>
    <t>F-stat</t>
  </si>
  <si>
    <t>p-val F-test</t>
  </si>
  <si>
    <t>Bartlett's equal variances p-val</t>
  </si>
  <si>
    <t>One-way ANOVA - by INCOME GROUP</t>
  </si>
  <si>
    <t>Nonparametric K-sample test on the equality of medians - by REGION</t>
  </si>
  <si>
    <t>p-value</t>
  </si>
  <si>
    <t>Nonparametric K-sample test on the equality of medians - By INCOME GROUP</t>
  </si>
  <si>
    <t>Nonparametric Kruskal-Wallis H test on the equality of means - By REGION</t>
  </si>
  <si>
    <t>Nonparametric Kruskal-Wallis H test on the equality of means - By INCOME GROUP</t>
  </si>
  <si>
    <t>Weighted Least Squares - by REGION</t>
  </si>
  <si>
    <t>Deviation from global mean (aligned to desirable direction of change)</t>
  </si>
  <si>
    <t>Northern America and Europe</t>
  </si>
  <si>
    <t>P-val</t>
  </si>
  <si>
    <t>Variable name</t>
  </si>
  <si>
    <t>Unit</t>
  </si>
  <si>
    <t>Min.</t>
  </si>
  <si>
    <t>25th</t>
  </si>
  <si>
    <t>75th</t>
  </si>
  <si>
    <t>Max</t>
  </si>
  <si>
    <t>Weighted Mean</t>
  </si>
  <si>
    <t>Weighted SD</t>
  </si>
  <si>
    <t>Weighted by</t>
  </si>
  <si>
    <t>Population</t>
  </si>
  <si>
    <t>grams/capita/day</t>
  </si>
  <si>
    <t>(unweighted)</t>
  </si>
  <si>
    <t>kg CO2eq/kg product</t>
  </si>
  <si>
    <t>Area harvested</t>
  </si>
  <si>
    <t>Animals slaughtered</t>
  </si>
  <si>
    <t>Producing animals</t>
  </si>
  <si>
    <t>tonnes/ha</t>
  </si>
  <si>
    <t>kg/animal</t>
  </si>
  <si>
    <t>Cropland expansion 2003-2019 (%)</t>
  </si>
  <si>
    <t>%</t>
  </si>
  <si>
    <t>Cropland</t>
  </si>
  <si>
    <t>Agricultural land (2015)</t>
  </si>
  <si>
    <t>GDP</t>
  </si>
  <si>
    <t>Land area</t>
  </si>
  <si>
    <t>Urban population</t>
  </si>
  <si>
    <t>Agricultural land (2010)</t>
  </si>
  <si>
    <t>thousands</t>
  </si>
  <si>
    <t>number</t>
  </si>
  <si>
    <t>Percent difference from global mean</t>
  </si>
  <si>
    <t>Desirable direction of change</t>
  </si>
  <si>
    <t>Joint-sign (F-test)</t>
  </si>
  <si>
    <t>weighted mean</t>
  </si>
  <si>
    <t>weighted SD</t>
  </si>
  <si>
    <t>check</t>
  </si>
  <si>
    <t>Year range</t>
  </si>
  <si>
    <t>Year (lower bound)</t>
  </si>
  <si>
    <t>Year (upper bound)</t>
  </si>
  <si>
    <t>Single year</t>
  </si>
  <si>
    <t>Countries present</t>
  </si>
  <si>
    <t>Short_label</t>
  </si>
  <si>
    <t>Theme</t>
  </si>
  <si>
    <t>Domain</t>
  </si>
  <si>
    <t>Unit_group</t>
  </si>
  <si>
    <t>mean_weighting</t>
  </si>
  <si>
    <t>Desirable_direction</t>
  </si>
  <si>
    <t>last updated: 7/5/2023</t>
  </si>
  <si>
    <t>Diets, Nutrition, and Health</t>
  </si>
  <si>
    <t>Food environments</t>
  </si>
  <si>
    <t>current PPP dollar/person/day</t>
  </si>
  <si>
    <t>totalpop</t>
  </si>
  <si>
    <t>Methodology note: territories have been dropped from dataset.</t>
  </si>
  <si>
    <t>unweighted</t>
  </si>
  <si>
    <t>updated by: Kate Schneider</t>
  </si>
  <si>
    <t>current (nominal) US$ / capita</t>
  </si>
  <si>
    <t>% population</t>
  </si>
  <si>
    <t>percent</t>
  </si>
  <si>
    <t>Food security</t>
  </si>
  <si>
    <t>Diet quality</t>
  </si>
  <si>
    <t>% population, women 15-49</t>
  </si>
  <si>
    <t>% population, 6-23 months</t>
  </si>
  <si>
    <t>% adult population (≥15 y)</t>
  </si>
  <si>
    <t>% adult population  (≥15 y)</t>
  </si>
  <si>
    <t>% population 6-23 months</t>
  </si>
  <si>
    <t>Score</t>
  </si>
  <si>
    <t>Environment, natural resources, and production</t>
  </si>
  <si>
    <t>Greenhouse gas emissions</t>
  </si>
  <si>
    <t xml:space="preserve">kT CO2eq </t>
  </si>
  <si>
    <t>production</t>
  </si>
  <si>
    <t>Biosphere integrity</t>
  </si>
  <si>
    <t>index</t>
  </si>
  <si>
    <t xml:space="preserve">% agricultural land </t>
  </si>
  <si>
    <t>agland_area2015</t>
  </si>
  <si>
    <t>Emissions intensity, chicken</t>
  </si>
  <si>
    <t>Emissions intensity, eggs</t>
  </si>
  <si>
    <t>Emissions intensity, pork</t>
  </si>
  <si>
    <t>Cropland expansion (% change)</t>
  </si>
  <si>
    <t>Land</t>
  </si>
  <si>
    <t>cropland</t>
  </si>
  <si>
    <t>Pollution</t>
  </si>
  <si>
    <t>kg/ha/yr</t>
  </si>
  <si>
    <t>Production</t>
  </si>
  <si>
    <t>producinganimals</t>
  </si>
  <si>
    <t>areaharvested</t>
  </si>
  <si>
    <t>Yield, chicken</t>
  </si>
  <si>
    <t>Yield, citrus</t>
  </si>
  <si>
    <t>Yield, eggs</t>
  </si>
  <si>
    <t>Yield, pork</t>
  </si>
  <si>
    <t>Yield, pulses</t>
  </si>
  <si>
    <t>Yield, roots and tubers</t>
  </si>
  <si>
    <t>Yield, treenuts</t>
  </si>
  <si>
    <t>Water</t>
  </si>
  <si>
    <t>% total renewable</t>
  </si>
  <si>
    <t>Governance</t>
  </si>
  <si>
    <t>Accountability</t>
  </si>
  <si>
    <t>Binary</t>
  </si>
  <si>
    <t>binary</t>
  </si>
  <si>
    <t>Effective implementation</t>
  </si>
  <si>
    <t xml:space="preserve">Score </t>
  </si>
  <si>
    <t>Shared vision and strategic planning</t>
  </si>
  <si>
    <t>% urban population</t>
  </si>
  <si>
    <t>pop_u</t>
  </si>
  <si>
    <t>Categorical</t>
  </si>
  <si>
    <t>Livelihoods, Poverty, and Equity</t>
  </si>
  <si>
    <t>Employment</t>
  </si>
  <si>
    <t>% working age population</t>
  </si>
  <si>
    <t>Poverty and income</t>
  </si>
  <si>
    <t>% GDP</t>
  </si>
  <si>
    <t>Rights</t>
  </si>
  <si>
    <t>% children 5-17 (sex specific is % children 5-17 of that sex)</t>
  </si>
  <si>
    <t>% landholdings by sex of operator</t>
  </si>
  <si>
    <t>landarea</t>
  </si>
  <si>
    <t>Social protection</t>
  </si>
  <si>
    <t>% welfare of beneficiary households</t>
  </si>
  <si>
    <t>Resilience</t>
  </si>
  <si>
    <t>Agro- and Food Diversity</t>
  </si>
  <si>
    <t>Number</t>
  </si>
  <si>
    <t>Thousands</t>
  </si>
  <si>
    <t>agland_area2010</t>
  </si>
  <si>
    <t>Exposure to shocks</t>
  </si>
  <si>
    <t>Ratio</t>
  </si>
  <si>
    <t>Long-term outcomes</t>
  </si>
  <si>
    <t>kcal/capita/day</t>
  </si>
  <si>
    <t>Resilience capacities</t>
  </si>
  <si>
    <t>Number per 100 people</t>
  </si>
  <si>
    <t>Resilience responses/strategies</t>
  </si>
  <si>
    <t>GDP_percap</t>
  </si>
  <si>
    <t>GDP per capita</t>
  </si>
  <si>
    <t>agland_area</t>
  </si>
  <si>
    <t>Agricultural land</t>
  </si>
  <si>
    <t>Carry through p-val for vlookup</t>
  </si>
  <si>
    <t>--</t>
  </si>
  <si>
    <t>Lesotho, Colombia, Oman, Israel, Qatar</t>
  </si>
  <si>
    <t>Samoa, Lao People's Democratic Republic, Uruguay, Bhutan, Barbados</t>
  </si>
  <si>
    <t xml:space="preserve">Country has adopted and implemented constitutional, statutory and/or policy guarantees for public access to information </t>
  </si>
  <si>
    <t>Country has adopted and implemented constitutional, statutory and/or policy guarantees for public access to information</t>
  </si>
  <si>
    <t>p-val F-test - If blank, there are regions or income groups missing for this indicator and f-test is not computed</t>
  </si>
  <si>
    <t>Vegetables yield, primary (tonnes/ha)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</si>
</sst>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0"/>
    <numFmt numFmtId="165" formatCode="#,##0.0"/>
    <numFmt numFmtId="166" formatCode="0.0"/>
    <numFmt numFmtId="167" formatCode="0.000"/>
    <numFmt numFmtId="168" formatCode="\1"/>
  </numFmts>
  <fonts count="2479" x14ac:knownFonts="1">
    <font>
      <sz val="11"/>
      <color rgb="FF000000"/>
      <name val="Calibri"/>
      <family val="2"/>
      <scheme val="minor"/>
    </font>
    <font>
      <sz val="11"/>
      <color theme="1"/>
      <name val="Calibri"/>
      <family val="2"/>
      <scheme val="minor"/>
    </font>
    <font>
      <sz val="11"/>
      <name val="Calibri"/>
      <family val="2"/>
    </font>
    <font>
      <sz val="11"/>
      <name val="Calibri"/>
      <family val="2"/>
    </font>
    <font>
      <b/>
      <sz val="9"/>
      <color rgb="FF000000"/>
      <name val="Times New Roman"/>
      <family val="1"/>
    </font>
    <font>
      <sz val="12"/>
      <color theme="1"/>
      <name val="Times New Roman"/>
      <family val="1"/>
    </font>
    <font>
      <b/>
      <sz val="8"/>
      <color rgb="FF000000"/>
      <name val="Times New Roman"/>
      <family val="1"/>
    </font>
    <font>
      <b/>
      <sz val="11"/>
      <name val="Calibri"/>
      <family val="2"/>
    </font>
    <font>
      <b/>
      <sz val="11"/>
      <color rgb="FF000000"/>
      <name val="Calibri"/>
      <family val="2"/>
      <scheme val="minor"/>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theme="1"/>
      <name val="Times New Roman"/>
      <family val="1"/>
    </font>
    <font>
      <b/>
      <sz val="11"/>
      <name val="Times New Roman"/>
      <family val="1"/>
    </font>
    <font>
      <sz val="11"/>
      <color theme="1"/>
      <name val="Times New Roman"/>
      <family val="1"/>
    </font>
    <font>
      <sz val="11"/>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2471">
    <border>
      <left/>
      <right/>
      <top/>
      <bottom/>
      <diagonal/>
    </border>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0" fontId="2" fillId="0" borderId="1"/>
    <xf numFmtId="9" fontId="3" fillId="0" borderId="1" applyFont="0" applyFill="0" applyBorder="0" applyAlignment="0" applyProtection="0"/>
    <xf numFmtId="43" fontId="3" fillId="0" borderId="1" applyFont="0" applyFill="0" applyBorder="0" applyAlignment="0" applyProtection="0"/>
    <xf numFmtId="0" fontId="1" fillId="0" borderId="2469"/>
    <xf numFmtId="0" fontId="3" fillId="0" borderId="2469"/>
  </cellStyleXfs>
  <cellXfs count="2532">
    <xf numFmtId="0" fontId="0" fillId="0" borderId="0" xfId="0"/>
    <xf numFmtId="2" fontId="0" fillId="0" borderId="0" xfId="0" applyNumberFormat="1"/>
    <xf numFmtId="164" fontId="0" fillId="0" borderId="0" xfId="0" applyNumberFormat="1"/>
    <xf numFmtId="0" fontId="3" fillId="0" borderId="1" xfId="1" applyFont="1"/>
    <xf numFmtId="0" fontId="4" fillId="0" borderId="2" xfId="1" applyFont="1" applyBorder="1" applyAlignment="1">
      <alignment vertical="center"/>
    </xf>
    <xf numFmtId="0" fontId="4" fillId="0" borderId="2" xfId="1" applyFont="1" applyBorder="1" applyAlignment="1">
      <alignment vertical="center" wrapText="1"/>
    </xf>
    <xf numFmtId="0" fontId="4" fillId="0" borderId="2" xfId="1" applyFont="1" applyBorder="1" applyAlignment="1">
      <alignment horizontal="right" vertical="center" wrapText="1"/>
    </xf>
    <xf numFmtId="0" fontId="4" fillId="0" borderId="3" xfId="1" applyFont="1" applyBorder="1" applyAlignment="1">
      <alignment horizontal="right" vertical="center" wrapText="1"/>
    </xf>
    <xf numFmtId="165" fontId="4" fillId="0" borderId="2" xfId="1" applyNumberFormat="1" applyFont="1" applyBorder="1" applyAlignment="1">
      <alignment horizontal="right" vertical="center" wrapText="1"/>
    </xf>
    <xf numFmtId="165" fontId="4" fillId="0" borderId="3" xfId="1" applyNumberFormat="1" applyFont="1" applyBorder="1" applyAlignment="1">
      <alignment horizontal="right" vertical="center" wrapText="1"/>
    </xf>
    <xf numFmtId="0" fontId="2" fillId="0" borderId="1" xfId="1"/>
    <xf numFmtId="165" fontId="2" fillId="0" borderId="1" xfId="1" applyNumberFormat="1"/>
    <xf numFmtId="0" fontId="5" fillId="0" borderId="1" xfId="1" applyFont="1" applyAlignment="1">
      <alignment horizontal="left" vertical="top"/>
    </xf>
    <xf numFmtId="166" fontId="6" fillId="0" borderId="2" xfId="1" applyNumberFormat="1" applyFont="1" applyBorder="1" applyAlignment="1">
      <alignment horizontal="center" vertical="center" wrapText="1"/>
    </xf>
    <xf numFmtId="0" fontId="7" fillId="2" borderId="1" xfId="1" applyFont="1" applyFill="1"/>
    <xf numFmtId="166" fontId="6" fillId="0" borderId="4" xfId="1" applyNumberFormat="1" applyFont="1" applyBorder="1" applyAlignment="1">
      <alignment horizontal="center" vertical="center" wrapText="1"/>
    </xf>
    <xf numFmtId="167" fontId="6" fillId="0" borderId="2" xfId="1" applyNumberFormat="1" applyFont="1" applyBorder="1" applyAlignment="1">
      <alignment horizontal="center" vertical="center" wrapText="1"/>
    </xf>
    <xf numFmtId="0" fontId="7" fillId="0" borderId="1" xfId="1" applyFont="1"/>
    <xf numFmtId="166" fontId="2" fillId="0" borderId="1" xfId="1" applyNumberFormat="1"/>
    <xf numFmtId="164" fontId="2" fillId="0" borderId="1" xfId="1" applyNumberFormat="1"/>
    <xf numFmtId="1" fontId="2" fillId="0" borderId="1" xfId="1" applyNumberFormat="1"/>
    <xf numFmtId="9" fontId="0" fillId="0" borderId="1" xfId="2" applyFont="1"/>
    <xf numFmtId="9" fontId="0" fillId="0" borderId="1" xfId="2" applyFont="1" applyFill="1"/>
    <xf numFmtId="167" fontId="2" fillId="0" borderId="1" xfId="1" applyNumberFormat="1"/>
    <xf numFmtId="4" fontId="0" fillId="0" borderId="1" xfId="3" applyNumberFormat="1" applyFont="1"/>
    <xf numFmtId="4" fontId="0" fillId="0" borderId="1" xfId="3" applyNumberFormat="1" applyFont="1" applyFill="1"/>
    <xf numFmtId="165" fontId="6" fillId="0" borderId="4" xfId="1" applyNumberFormat="1" applyFont="1" applyBorder="1" applyAlignment="1">
      <alignment horizontal="center" vertical="center" wrapText="1"/>
    </xf>
    <xf numFmtId="165" fontId="6" fillId="0" borderId="2" xfId="1" applyNumberFormat="1" applyFont="1" applyBorder="1" applyAlignment="1">
      <alignment horizontal="center" vertical="center" wrapText="1"/>
    </xf>
    <xf numFmtId="165" fontId="0" fillId="0" borderId="1" xfId="2" applyNumberFormat="1" applyFont="1"/>
    <xf numFmtId="0" fontId="0" fillId="0" borderId="1" xfId="1" applyFont="1"/>
    <xf numFmtId="165" fontId="0" fillId="0" borderId="0" xfId="0" applyNumberFormat="1"/>
    <xf numFmtId="165" fontId="3" fillId="0" borderId="1" xfId="0" applyNumberFormat="1" applyFont="1" applyBorder="1"/>
    <xf numFmtId="165" fontId="3" fillId="0" borderId="1" xfId="3" applyNumberFormat="1" applyFont="1" applyBorder="1"/>
    <xf numFmtId="165" fontId="0" fillId="0" borderId="1" xfId="3" applyNumberFormat="1" applyFont="1"/>
    <xf numFmtId="165" fontId="3" fillId="0" borderId="0" xfId="0" applyNumberFormat="1" applyFont="1"/>
    <xf numFmtId="165" fontId="0" fillId="0" borderId="1" xfId="3" applyNumberFormat="1" applyFont="1" applyFill="1"/>
    <xf numFmtId="0" fontId="8" fillId="0" borderId="0" xfId="0" applyFont="1"/>
    <xf numFmtId="0" fontId="9" fillId="0" borderId="5" xfId="0" applyFont="1" applyBorder="1"/>
    <xf numFmtId="0" fontId="10" fillId="0" borderId="6" xfId="0" applyFont="1" applyBorder="1"/>
    <xf numFmtId="0" fontId="11" fillId="0" borderId="7" xfId="0" applyFont="1" applyBorder="1"/>
    <xf numFmtId="0" fontId="12" fillId="0" borderId="8" xfId="0" applyFont="1" applyBorder="1"/>
    <xf numFmtId="0" fontId="13" fillId="0" borderId="9" xfId="0" applyFont="1" applyBorder="1"/>
    <xf numFmtId="0" fontId="14" fillId="0" borderId="10" xfId="0" applyFont="1" applyBorder="1"/>
    <xf numFmtId="0" fontId="15" fillId="0" borderId="11" xfId="0" applyFont="1" applyBorder="1"/>
    <xf numFmtId="0" fontId="16" fillId="0" borderId="12" xfId="0" applyFont="1" applyBorder="1"/>
    <xf numFmtId="0" fontId="17" fillId="0" borderId="13" xfId="0" applyFont="1" applyBorder="1"/>
    <xf numFmtId="0" fontId="18" fillId="0" borderId="14" xfId="0" applyFont="1" applyBorder="1"/>
    <xf numFmtId="0" fontId="19" fillId="0" borderId="15" xfId="0" applyFont="1" applyBorder="1"/>
    <xf numFmtId="0" fontId="20" fillId="0" borderId="16" xfId="0" applyFont="1" applyBorder="1"/>
    <xf numFmtId="0" fontId="21" fillId="0" borderId="17" xfId="0" applyFont="1" applyBorder="1"/>
    <xf numFmtId="0" fontId="22" fillId="0" borderId="18" xfId="0" applyFont="1" applyBorder="1"/>
    <xf numFmtId="0" fontId="23" fillId="0" borderId="19" xfId="0" applyFont="1" applyBorder="1"/>
    <xf numFmtId="0" fontId="24" fillId="0" borderId="20" xfId="0" applyFont="1" applyBorder="1"/>
    <xf numFmtId="0" fontId="25" fillId="0" borderId="21" xfId="0" applyFont="1" applyBorder="1"/>
    <xf numFmtId="0" fontId="26" fillId="0" borderId="22" xfId="0" applyFont="1" applyBorder="1"/>
    <xf numFmtId="0" fontId="27" fillId="0" borderId="23" xfId="0" applyFont="1" applyBorder="1"/>
    <xf numFmtId="0" fontId="28" fillId="0" borderId="24" xfId="0" applyFont="1" applyBorder="1"/>
    <xf numFmtId="0" fontId="29" fillId="0" borderId="25" xfId="0" applyFont="1" applyBorder="1"/>
    <xf numFmtId="0" fontId="30" fillId="0" borderId="26" xfId="0" applyFont="1" applyBorder="1"/>
    <xf numFmtId="0" fontId="31" fillId="0" borderId="27" xfId="0" applyFont="1" applyBorder="1"/>
    <xf numFmtId="0" fontId="32" fillId="0" borderId="28" xfId="0" applyFont="1" applyBorder="1"/>
    <xf numFmtId="0" fontId="33" fillId="0" borderId="29" xfId="0" applyFont="1" applyBorder="1"/>
    <xf numFmtId="0" fontId="34" fillId="0" borderId="30" xfId="0" applyFont="1" applyBorder="1"/>
    <xf numFmtId="0" fontId="35" fillId="0" borderId="31" xfId="0" applyFont="1" applyBorder="1"/>
    <xf numFmtId="0" fontId="36" fillId="0" borderId="32" xfId="0" applyFont="1" applyBorder="1"/>
    <xf numFmtId="0" fontId="37" fillId="0" borderId="33" xfId="0" applyFont="1" applyBorder="1"/>
    <xf numFmtId="0" fontId="38" fillId="0" borderId="34" xfId="0" applyFont="1" applyBorder="1"/>
    <xf numFmtId="0" fontId="39" fillId="0" borderId="35" xfId="0" applyFont="1" applyBorder="1"/>
    <xf numFmtId="0" fontId="40" fillId="0" borderId="36" xfId="0" applyFont="1" applyBorder="1"/>
    <xf numFmtId="0" fontId="41" fillId="0" borderId="37" xfId="0" applyFont="1" applyBorder="1"/>
    <xf numFmtId="0" fontId="42" fillId="0" borderId="38" xfId="0" applyFont="1" applyBorder="1"/>
    <xf numFmtId="0" fontId="43" fillId="0" borderId="39" xfId="0" applyFont="1" applyBorder="1"/>
    <xf numFmtId="0" fontId="44" fillId="0" borderId="40" xfId="0" applyFont="1" applyBorder="1"/>
    <xf numFmtId="0" fontId="45" fillId="0" borderId="41" xfId="0" applyFont="1" applyBorder="1"/>
    <xf numFmtId="0" fontId="46" fillId="0" borderId="42" xfId="0" applyFont="1" applyBorder="1"/>
    <xf numFmtId="0" fontId="47" fillId="0" borderId="43" xfId="0" applyFont="1" applyBorder="1"/>
    <xf numFmtId="0" fontId="48" fillId="0" borderId="44" xfId="0" applyFont="1" applyBorder="1"/>
    <xf numFmtId="0" fontId="49" fillId="0" borderId="45" xfId="0" applyFont="1" applyBorder="1"/>
    <xf numFmtId="0" fontId="50" fillId="0" borderId="46" xfId="0" applyFont="1" applyBorder="1"/>
    <xf numFmtId="0" fontId="51" fillId="0" borderId="47" xfId="0" applyFont="1" applyBorder="1"/>
    <xf numFmtId="0" fontId="52" fillId="0" borderId="48" xfId="0" applyFont="1" applyBorder="1"/>
    <xf numFmtId="0" fontId="53" fillId="0" borderId="49" xfId="0" applyFont="1" applyBorder="1"/>
    <xf numFmtId="0" fontId="54" fillId="0" borderId="50" xfId="0" applyFont="1" applyBorder="1"/>
    <xf numFmtId="0" fontId="55" fillId="0" borderId="51" xfId="0" applyFont="1" applyBorder="1"/>
    <xf numFmtId="0" fontId="56" fillId="0" borderId="52" xfId="0" applyFont="1" applyBorder="1"/>
    <xf numFmtId="0" fontId="57" fillId="0" borderId="53" xfId="0" applyFont="1" applyBorder="1"/>
    <xf numFmtId="0" fontId="58" fillId="0" borderId="54" xfId="0" applyFont="1" applyBorder="1"/>
    <xf numFmtId="0" fontId="59" fillId="0" borderId="55" xfId="0" applyFont="1" applyBorder="1"/>
    <xf numFmtId="0" fontId="60" fillId="0" borderId="56" xfId="0" applyFont="1" applyBorder="1"/>
    <xf numFmtId="0" fontId="61" fillId="0" borderId="57" xfId="0" applyFont="1" applyBorder="1"/>
    <xf numFmtId="0" fontId="62" fillId="0" borderId="58" xfId="0" applyFont="1" applyBorder="1"/>
    <xf numFmtId="0" fontId="63" fillId="0" borderId="59" xfId="0" applyFont="1" applyBorder="1"/>
    <xf numFmtId="0" fontId="64" fillId="0" borderId="60" xfId="0" applyFont="1" applyBorder="1"/>
    <xf numFmtId="0" fontId="65" fillId="0" borderId="61" xfId="0" applyFont="1" applyBorder="1"/>
    <xf numFmtId="0" fontId="66" fillId="0" borderId="62" xfId="0" applyFont="1" applyBorder="1"/>
    <xf numFmtId="0" fontId="67" fillId="0" borderId="63" xfId="0" applyFont="1" applyBorder="1"/>
    <xf numFmtId="0" fontId="68" fillId="0" borderId="64" xfId="0" applyFont="1" applyBorder="1"/>
    <xf numFmtId="0" fontId="69" fillId="0" borderId="65" xfId="0" applyFont="1" applyBorder="1"/>
    <xf numFmtId="0" fontId="70" fillId="0" borderId="66" xfId="0" applyFont="1" applyBorder="1"/>
    <xf numFmtId="0" fontId="71" fillId="0" borderId="67" xfId="0" applyFont="1" applyBorder="1"/>
    <xf numFmtId="0" fontId="72" fillId="0" borderId="68" xfId="0" applyFont="1" applyBorder="1"/>
    <xf numFmtId="0" fontId="73" fillId="0" borderId="69" xfId="0" applyFont="1" applyBorder="1"/>
    <xf numFmtId="0" fontId="74" fillId="0" borderId="70" xfId="0" applyFont="1" applyBorder="1"/>
    <xf numFmtId="0" fontId="75" fillId="0" borderId="71" xfId="0" applyFont="1" applyBorder="1"/>
    <xf numFmtId="0" fontId="76" fillId="0" borderId="72" xfId="0" applyFont="1" applyBorder="1"/>
    <xf numFmtId="0" fontId="77" fillId="0" borderId="73" xfId="0" applyFont="1" applyBorder="1"/>
    <xf numFmtId="0" fontId="78" fillId="0" borderId="74" xfId="0" applyFont="1" applyBorder="1"/>
    <xf numFmtId="0" fontId="79" fillId="0" borderId="75" xfId="0" applyFont="1" applyBorder="1"/>
    <xf numFmtId="0" fontId="80" fillId="0" borderId="76" xfId="0" applyFont="1" applyBorder="1"/>
    <xf numFmtId="0" fontId="81" fillId="0" borderId="77" xfId="0" applyFont="1" applyBorder="1"/>
    <xf numFmtId="0" fontId="82" fillId="0" borderId="78" xfId="0" applyFont="1" applyBorder="1"/>
    <xf numFmtId="0" fontId="83" fillId="0" borderId="79" xfId="0" applyFont="1" applyBorder="1"/>
    <xf numFmtId="0" fontId="84" fillId="0" borderId="80" xfId="0" applyFont="1" applyBorder="1"/>
    <xf numFmtId="0" fontId="85" fillId="0" borderId="81" xfId="0" applyFont="1" applyBorder="1"/>
    <xf numFmtId="0" fontId="86" fillId="0" borderId="82" xfId="0" applyFont="1" applyBorder="1"/>
    <xf numFmtId="0" fontId="87" fillId="0" borderId="83" xfId="0" applyFont="1" applyBorder="1"/>
    <xf numFmtId="0" fontId="88" fillId="0" borderId="84" xfId="0" applyFont="1" applyBorder="1"/>
    <xf numFmtId="0" fontId="89" fillId="0" borderId="85" xfId="0" applyFont="1" applyBorder="1"/>
    <xf numFmtId="0" fontId="90" fillId="0" borderId="86" xfId="0" applyFont="1" applyBorder="1"/>
    <xf numFmtId="0" fontId="91" fillId="0" borderId="87" xfId="0" applyFont="1" applyBorder="1"/>
    <xf numFmtId="0" fontId="92" fillId="0" borderId="88" xfId="0" applyFont="1" applyBorder="1"/>
    <xf numFmtId="0" fontId="93" fillId="0" borderId="89" xfId="0" applyFont="1" applyBorder="1"/>
    <xf numFmtId="0" fontId="94" fillId="0" borderId="90" xfId="0" applyFont="1" applyBorder="1"/>
    <xf numFmtId="0" fontId="95" fillId="0" borderId="91" xfId="0" applyFont="1" applyBorder="1"/>
    <xf numFmtId="0" fontId="96" fillId="0" borderId="92" xfId="0" applyFont="1" applyBorder="1"/>
    <xf numFmtId="0" fontId="97" fillId="0" borderId="93" xfId="0" applyFont="1" applyBorder="1"/>
    <xf numFmtId="0" fontId="98" fillId="0" borderId="94" xfId="0" applyFont="1" applyBorder="1"/>
    <xf numFmtId="0" fontId="99" fillId="0" borderId="95" xfId="0" applyFont="1" applyBorder="1"/>
    <xf numFmtId="0" fontId="100" fillId="0" borderId="96" xfId="0" applyFont="1" applyBorder="1"/>
    <xf numFmtId="0" fontId="101" fillId="0" borderId="97" xfId="0" applyFont="1" applyBorder="1"/>
    <xf numFmtId="0" fontId="102" fillId="0" borderId="98" xfId="0" applyFont="1" applyBorder="1"/>
    <xf numFmtId="0" fontId="103" fillId="0" borderId="99" xfId="0" applyFont="1" applyBorder="1"/>
    <xf numFmtId="0" fontId="104" fillId="0" borderId="100" xfId="0" applyFont="1" applyBorder="1"/>
    <xf numFmtId="0" fontId="105" fillId="0" borderId="101" xfId="0" applyFont="1" applyBorder="1"/>
    <xf numFmtId="0" fontId="106" fillId="0" borderId="102" xfId="0" applyFont="1" applyBorder="1"/>
    <xf numFmtId="0" fontId="107" fillId="0" borderId="103" xfId="0" applyFont="1" applyBorder="1"/>
    <xf numFmtId="0" fontId="108" fillId="0" borderId="104" xfId="0" applyFont="1" applyBorder="1"/>
    <xf numFmtId="0" fontId="109" fillId="0" borderId="105" xfId="0" applyFont="1" applyBorder="1"/>
    <xf numFmtId="0" fontId="110" fillId="0" borderId="106" xfId="0" applyFont="1" applyBorder="1"/>
    <xf numFmtId="0" fontId="111" fillId="0" borderId="107" xfId="0" applyFont="1" applyBorder="1"/>
    <xf numFmtId="0" fontId="112" fillId="0" borderId="108" xfId="0" applyFont="1" applyBorder="1"/>
    <xf numFmtId="0" fontId="113" fillId="0" borderId="109" xfId="0" applyFont="1" applyBorder="1"/>
    <xf numFmtId="0" fontId="114" fillId="0" borderId="110" xfId="0" applyFont="1" applyBorder="1"/>
    <xf numFmtId="0" fontId="115" fillId="0" borderId="111" xfId="0" applyFont="1" applyBorder="1"/>
    <xf numFmtId="0" fontId="116" fillId="0" borderId="112" xfId="0" applyFont="1" applyBorder="1"/>
    <xf numFmtId="0" fontId="117" fillId="0" borderId="113" xfId="0" applyFont="1" applyBorder="1"/>
    <xf numFmtId="0" fontId="118" fillId="0" borderId="114" xfId="0" applyFont="1" applyBorder="1"/>
    <xf numFmtId="0" fontId="119" fillId="0" borderId="115" xfId="0" applyFont="1" applyBorder="1"/>
    <xf numFmtId="0" fontId="120" fillId="0" borderId="116" xfId="0" applyFont="1" applyBorder="1"/>
    <xf numFmtId="0" fontId="121" fillId="0" borderId="117" xfId="0" applyFont="1" applyBorder="1"/>
    <xf numFmtId="0" fontId="122" fillId="0" borderId="118" xfId="0" applyFont="1" applyBorder="1"/>
    <xf numFmtId="0" fontId="123" fillId="0" borderId="119" xfId="0" applyFont="1" applyBorder="1"/>
    <xf numFmtId="0" fontId="124" fillId="0" borderId="120" xfId="0" applyFont="1" applyBorder="1"/>
    <xf numFmtId="0" fontId="125" fillId="0" borderId="121" xfId="0" applyFont="1" applyBorder="1"/>
    <xf numFmtId="0" fontId="126" fillId="0" borderId="122" xfId="0" applyFont="1" applyBorder="1"/>
    <xf numFmtId="0" fontId="127" fillId="0" borderId="123" xfId="0" applyFont="1" applyBorder="1"/>
    <xf numFmtId="0" fontId="128" fillId="0" borderId="124" xfId="0" applyFont="1" applyBorder="1"/>
    <xf numFmtId="0" fontId="129" fillId="0" borderId="125" xfId="0" applyFont="1" applyBorder="1"/>
    <xf numFmtId="0" fontId="130" fillId="0" borderId="126" xfId="0" applyFont="1" applyBorder="1"/>
    <xf numFmtId="0" fontId="131" fillId="0" borderId="127" xfId="0" applyFont="1" applyBorder="1"/>
    <xf numFmtId="0" fontId="132" fillId="0" borderId="128" xfId="0" applyFont="1" applyBorder="1"/>
    <xf numFmtId="0" fontId="133" fillId="0" borderId="129" xfId="0" applyFont="1" applyBorder="1"/>
    <xf numFmtId="0" fontId="134" fillId="0" borderId="130" xfId="0" applyFont="1" applyBorder="1"/>
    <xf numFmtId="0" fontId="135" fillId="0" borderId="131" xfId="0" applyFont="1" applyBorder="1"/>
    <xf numFmtId="0" fontId="136" fillId="0" borderId="132" xfId="0" applyFont="1" applyBorder="1"/>
    <xf numFmtId="0" fontId="137" fillId="0" borderId="133" xfId="0" applyFont="1" applyBorder="1"/>
    <xf numFmtId="0" fontId="138" fillId="0" borderId="134" xfId="0" applyFont="1" applyBorder="1"/>
    <xf numFmtId="0" fontId="139" fillId="0" borderId="135" xfId="0" applyFont="1" applyBorder="1"/>
    <xf numFmtId="0" fontId="140" fillId="0" borderId="136" xfId="0" applyFont="1" applyBorder="1"/>
    <xf numFmtId="0" fontId="141" fillId="0" borderId="137" xfId="0" applyFont="1" applyBorder="1"/>
    <xf numFmtId="0" fontId="142" fillId="0" borderId="138" xfId="0" applyFont="1" applyBorder="1"/>
    <xf numFmtId="0" fontId="143" fillId="0" borderId="139" xfId="0" applyFont="1" applyBorder="1"/>
    <xf numFmtId="0" fontId="144" fillId="0" borderId="140" xfId="0" applyFont="1" applyBorder="1"/>
    <xf numFmtId="0" fontId="145" fillId="0" borderId="141" xfId="0" applyFont="1" applyBorder="1"/>
    <xf numFmtId="0" fontId="146" fillId="0" borderId="142" xfId="0" applyFont="1" applyBorder="1"/>
    <xf numFmtId="0" fontId="147" fillId="0" borderId="143" xfId="0" applyFont="1" applyBorder="1"/>
    <xf numFmtId="0" fontId="148" fillId="0" borderId="144" xfId="0" applyFont="1" applyBorder="1"/>
    <xf numFmtId="0" fontId="149" fillId="0" borderId="145" xfId="0" applyFont="1" applyBorder="1"/>
    <xf numFmtId="0" fontId="150" fillId="0" borderId="146" xfId="0" applyFont="1" applyBorder="1"/>
    <xf numFmtId="0" fontId="151" fillId="0" borderId="147" xfId="0" applyFont="1" applyBorder="1"/>
    <xf numFmtId="0" fontId="152" fillId="0" borderId="148" xfId="0" applyFont="1" applyBorder="1"/>
    <xf numFmtId="0" fontId="153" fillId="0" borderId="149" xfId="0" applyFont="1" applyBorder="1"/>
    <xf numFmtId="0" fontId="154" fillId="0" borderId="150" xfId="0" applyFont="1" applyBorder="1"/>
    <xf numFmtId="0" fontId="155" fillId="0" borderId="151" xfId="0" applyFont="1" applyBorder="1"/>
    <xf numFmtId="0" fontId="156" fillId="0" borderId="152" xfId="0" applyFont="1" applyBorder="1"/>
    <xf numFmtId="0" fontId="157" fillId="0" borderId="153" xfId="0" applyFont="1" applyBorder="1"/>
    <xf numFmtId="0" fontId="158" fillId="0" borderId="154" xfId="0" applyFont="1" applyBorder="1"/>
    <xf numFmtId="0" fontId="159" fillId="0" borderId="155" xfId="0" applyFont="1" applyBorder="1"/>
    <xf numFmtId="0" fontId="160" fillId="0" borderId="156" xfId="0" applyFont="1" applyBorder="1"/>
    <xf numFmtId="0" fontId="161" fillId="0" borderId="157" xfId="0" applyFont="1" applyBorder="1"/>
    <xf numFmtId="0" fontId="162" fillId="0" borderId="158" xfId="0" applyFont="1" applyBorder="1"/>
    <xf numFmtId="0" fontId="163" fillId="0" borderId="159" xfId="0" applyFont="1" applyBorder="1"/>
    <xf numFmtId="0" fontId="164" fillId="0" borderId="160" xfId="0" applyFont="1" applyBorder="1"/>
    <xf numFmtId="0" fontId="165" fillId="0" borderId="161" xfId="0" applyFont="1" applyBorder="1"/>
    <xf numFmtId="0" fontId="166" fillId="0" borderId="162" xfId="0" applyFont="1" applyBorder="1"/>
    <xf numFmtId="0" fontId="167" fillId="0" borderId="163" xfId="0" applyFont="1" applyBorder="1"/>
    <xf numFmtId="0" fontId="168" fillId="0" borderId="164" xfId="0" applyFont="1" applyBorder="1"/>
    <xf numFmtId="0" fontId="169" fillId="0" borderId="165" xfId="0" applyFont="1" applyBorder="1"/>
    <xf numFmtId="0" fontId="170" fillId="0" borderId="166" xfId="0" applyFont="1" applyBorder="1"/>
    <xf numFmtId="0" fontId="171" fillId="0" borderId="167" xfId="0" applyFont="1" applyBorder="1"/>
    <xf numFmtId="0" fontId="172" fillId="0" borderId="168" xfId="0" applyFont="1" applyBorder="1"/>
    <xf numFmtId="0" fontId="173" fillId="0" borderId="169" xfId="0" applyFont="1" applyBorder="1"/>
    <xf numFmtId="0" fontId="174" fillId="0" borderId="170" xfId="0" applyFont="1" applyBorder="1"/>
    <xf numFmtId="0" fontId="175" fillId="0" borderId="171" xfId="0" applyFont="1" applyBorder="1"/>
    <xf numFmtId="0" fontId="176" fillId="0" borderId="172" xfId="0" applyFont="1" applyBorder="1"/>
    <xf numFmtId="0" fontId="177" fillId="0" borderId="173" xfId="0" applyFont="1" applyBorder="1"/>
    <xf numFmtId="0" fontId="178" fillId="0" borderId="174" xfId="0" applyFont="1" applyBorder="1"/>
    <xf numFmtId="0" fontId="179" fillId="0" borderId="175" xfId="0" applyFont="1" applyBorder="1"/>
    <xf numFmtId="0" fontId="180" fillId="0" borderId="176" xfId="0" applyFont="1" applyBorder="1"/>
    <xf numFmtId="0" fontId="181" fillId="0" borderId="177" xfId="0" applyFont="1" applyBorder="1"/>
    <xf numFmtId="0" fontId="182" fillId="0" borderId="178" xfId="0" applyFont="1" applyBorder="1"/>
    <xf numFmtId="0" fontId="183" fillId="0" borderId="179" xfId="0" applyFont="1" applyBorder="1"/>
    <xf numFmtId="0" fontId="184" fillId="0" borderId="180" xfId="0" applyFont="1" applyBorder="1"/>
    <xf numFmtId="0" fontId="185" fillId="0" borderId="181" xfId="0" applyFont="1" applyBorder="1"/>
    <xf numFmtId="0" fontId="186" fillId="0" borderId="182" xfId="0" applyFont="1" applyBorder="1"/>
    <xf numFmtId="0" fontId="187" fillId="0" borderId="183" xfId="0" applyFont="1" applyBorder="1"/>
    <xf numFmtId="0" fontId="188" fillId="0" borderId="184" xfId="0" applyFont="1" applyBorder="1"/>
    <xf numFmtId="0" fontId="189" fillId="0" borderId="185" xfId="0" applyFont="1" applyBorder="1"/>
    <xf numFmtId="0" fontId="190" fillId="0" borderId="186" xfId="0" applyFont="1" applyBorder="1"/>
    <xf numFmtId="0" fontId="191" fillId="0" borderId="187" xfId="0" applyFont="1" applyBorder="1"/>
    <xf numFmtId="0" fontId="192" fillId="0" borderId="188" xfId="0" applyFont="1" applyBorder="1"/>
    <xf numFmtId="0" fontId="193" fillId="0" borderId="189" xfId="0" applyFont="1" applyBorder="1"/>
    <xf numFmtId="0" fontId="194" fillId="0" borderId="190" xfId="0" applyFont="1" applyBorder="1"/>
    <xf numFmtId="0" fontId="195" fillId="0" borderId="191" xfId="0" applyFont="1" applyBorder="1"/>
    <xf numFmtId="0" fontId="196" fillId="0" borderId="192" xfId="0" applyFont="1" applyBorder="1"/>
    <xf numFmtId="0" fontId="197" fillId="0" borderId="193" xfId="0" applyFont="1" applyBorder="1"/>
    <xf numFmtId="0" fontId="198" fillId="0" borderId="194" xfId="0" applyFont="1" applyBorder="1"/>
    <xf numFmtId="0" fontId="199" fillId="0" borderId="195" xfId="0" applyFont="1" applyBorder="1"/>
    <xf numFmtId="0" fontId="200" fillId="0" borderId="196" xfId="0" applyFont="1" applyBorder="1"/>
    <xf numFmtId="0" fontId="201" fillId="0" borderId="197" xfId="0" applyFont="1" applyBorder="1"/>
    <xf numFmtId="0" fontId="202" fillId="0" borderId="198" xfId="0" applyFont="1" applyBorder="1"/>
    <xf numFmtId="0" fontId="203" fillId="0" borderId="199" xfId="0" applyFont="1" applyBorder="1"/>
    <xf numFmtId="0" fontId="204" fillId="0" borderId="200" xfId="0" applyFont="1" applyBorder="1"/>
    <xf numFmtId="0" fontId="205" fillId="0" borderId="201" xfId="0" applyFont="1" applyBorder="1"/>
    <xf numFmtId="0" fontId="206" fillId="0" borderId="202" xfId="0" applyFont="1" applyBorder="1"/>
    <xf numFmtId="0" fontId="207" fillId="0" borderId="203" xfId="0" applyFont="1" applyBorder="1"/>
    <xf numFmtId="0" fontId="208" fillId="0" borderId="204" xfId="0" applyFont="1" applyBorder="1"/>
    <xf numFmtId="0" fontId="209" fillId="0" borderId="205" xfId="0" applyFont="1" applyBorder="1"/>
    <xf numFmtId="0" fontId="210" fillId="0" borderId="206" xfId="0" applyFont="1" applyBorder="1"/>
    <xf numFmtId="0" fontId="211" fillId="0" borderId="207" xfId="0" applyFont="1" applyBorder="1"/>
    <xf numFmtId="0" fontId="212" fillId="0" borderId="208" xfId="0" applyFont="1" applyBorder="1"/>
    <xf numFmtId="0" fontId="213" fillId="0" borderId="209" xfId="0" applyFont="1" applyBorder="1"/>
    <xf numFmtId="0" fontId="214" fillId="0" borderId="210" xfId="0" applyFont="1" applyBorder="1"/>
    <xf numFmtId="0" fontId="215" fillId="0" borderId="211" xfId="0" applyFont="1" applyBorder="1"/>
    <xf numFmtId="0" fontId="216" fillId="0" borderId="212" xfId="0" applyFont="1" applyBorder="1"/>
    <xf numFmtId="0" fontId="217" fillId="0" borderId="213" xfId="0" applyFont="1" applyBorder="1"/>
    <xf numFmtId="0" fontId="218" fillId="0" borderId="214" xfId="0" applyFont="1" applyBorder="1"/>
    <xf numFmtId="0" fontId="219" fillId="0" borderId="215" xfId="0" applyFont="1" applyBorder="1"/>
    <xf numFmtId="0" fontId="220" fillId="0" borderId="216" xfId="0" applyFont="1" applyBorder="1"/>
    <xf numFmtId="0" fontId="221" fillId="0" borderId="217" xfId="0" applyFont="1" applyBorder="1"/>
    <xf numFmtId="0" fontId="222" fillId="0" borderId="218" xfId="0" applyFont="1" applyBorder="1"/>
    <xf numFmtId="0" fontId="223" fillId="0" borderId="219" xfId="0" applyFont="1" applyBorder="1"/>
    <xf numFmtId="0" fontId="224" fillId="0" borderId="220" xfId="0" applyFont="1" applyBorder="1"/>
    <xf numFmtId="0" fontId="225" fillId="0" borderId="221" xfId="0" applyFont="1" applyBorder="1"/>
    <xf numFmtId="0" fontId="226" fillId="0" borderId="222" xfId="0" applyFont="1" applyBorder="1"/>
    <xf numFmtId="0" fontId="227" fillId="0" borderId="223" xfId="0" applyFont="1" applyBorder="1"/>
    <xf numFmtId="0" fontId="228" fillId="0" borderId="224" xfId="0" applyFont="1" applyBorder="1"/>
    <xf numFmtId="0" fontId="229" fillId="0" borderId="225" xfId="0" applyFont="1" applyBorder="1"/>
    <xf numFmtId="0" fontId="230" fillId="0" borderId="226" xfId="0" applyFont="1" applyBorder="1"/>
    <xf numFmtId="0" fontId="231" fillId="0" borderId="227" xfId="0" applyFont="1" applyBorder="1"/>
    <xf numFmtId="0" fontId="232" fillId="0" borderId="228" xfId="0" applyFont="1" applyBorder="1"/>
    <xf numFmtId="0" fontId="233" fillId="0" borderId="229" xfId="0" applyFont="1" applyBorder="1"/>
    <xf numFmtId="0" fontId="234" fillId="0" borderId="230" xfId="0" applyFont="1" applyBorder="1"/>
    <xf numFmtId="0" fontId="235" fillId="0" borderId="231" xfId="0" applyFont="1" applyBorder="1"/>
    <xf numFmtId="0" fontId="236" fillId="0" borderId="232" xfId="0" applyFont="1" applyBorder="1"/>
    <xf numFmtId="0" fontId="237" fillId="0" borderId="233" xfId="0" applyFont="1" applyBorder="1"/>
    <xf numFmtId="0" fontId="238" fillId="0" borderId="234" xfId="0" applyFont="1" applyBorder="1"/>
    <xf numFmtId="0" fontId="239" fillId="0" borderId="235" xfId="0" applyFont="1" applyBorder="1"/>
    <xf numFmtId="0" fontId="240" fillId="0" borderId="236" xfId="0" applyFont="1" applyBorder="1"/>
    <xf numFmtId="0" fontId="241" fillId="0" borderId="237" xfId="0" applyFont="1" applyBorder="1"/>
    <xf numFmtId="0" fontId="242" fillId="0" borderId="238" xfId="0" applyFont="1" applyBorder="1"/>
    <xf numFmtId="0" fontId="243" fillId="0" borderId="239" xfId="0" applyFont="1" applyBorder="1"/>
    <xf numFmtId="0" fontId="244" fillId="0" borderId="240" xfId="0" applyFont="1" applyBorder="1"/>
    <xf numFmtId="0" fontId="245" fillId="0" borderId="241" xfId="0" applyFont="1" applyBorder="1"/>
    <xf numFmtId="0" fontId="246" fillId="0" borderId="242" xfId="0" applyFont="1" applyBorder="1"/>
    <xf numFmtId="0" fontId="247" fillId="0" borderId="243" xfId="0" applyFont="1" applyBorder="1"/>
    <xf numFmtId="0" fontId="248" fillId="0" borderId="244" xfId="0" applyFont="1" applyBorder="1"/>
    <xf numFmtId="0" fontId="249" fillId="0" borderId="245" xfId="0" applyFont="1" applyBorder="1"/>
    <xf numFmtId="0" fontId="250" fillId="0" borderId="246" xfId="0" applyFont="1" applyBorder="1"/>
    <xf numFmtId="0" fontId="251" fillId="0" borderId="247" xfId="0" applyFont="1" applyBorder="1"/>
    <xf numFmtId="0" fontId="252" fillId="0" borderId="248" xfId="0" applyFont="1" applyBorder="1"/>
    <xf numFmtId="0" fontId="253" fillId="0" borderId="249" xfId="0" applyFont="1" applyBorder="1"/>
    <xf numFmtId="0" fontId="254" fillId="0" borderId="250" xfId="0" applyFont="1" applyBorder="1"/>
    <xf numFmtId="0" fontId="255" fillId="0" borderId="251" xfId="0" applyFont="1" applyBorder="1"/>
    <xf numFmtId="0" fontId="256" fillId="0" borderId="252" xfId="0" applyFont="1" applyBorder="1"/>
    <xf numFmtId="0" fontId="257" fillId="0" borderId="253" xfId="0" applyFont="1" applyBorder="1"/>
    <xf numFmtId="0" fontId="258" fillId="0" borderId="254" xfId="0" applyFont="1" applyBorder="1"/>
    <xf numFmtId="0" fontId="259" fillId="0" borderId="255" xfId="0" applyFont="1" applyBorder="1"/>
    <xf numFmtId="0" fontId="260" fillId="0" borderId="256" xfId="0" applyFont="1" applyBorder="1"/>
    <xf numFmtId="0" fontId="261" fillId="0" borderId="257" xfId="0" applyFont="1" applyBorder="1"/>
    <xf numFmtId="0" fontId="262" fillId="0" borderId="258" xfId="0" applyFont="1" applyBorder="1"/>
    <xf numFmtId="0" fontId="263" fillId="0" borderId="259" xfId="0" applyFont="1" applyBorder="1"/>
    <xf numFmtId="0" fontId="264" fillId="0" borderId="260" xfId="0" applyFont="1" applyBorder="1"/>
    <xf numFmtId="0" fontId="265" fillId="0" borderId="261" xfId="0" applyFont="1" applyBorder="1"/>
    <xf numFmtId="0" fontId="266" fillId="0" borderId="262" xfId="0" applyFont="1" applyBorder="1"/>
    <xf numFmtId="0" fontId="267" fillId="0" borderId="263" xfId="0" applyFont="1" applyBorder="1"/>
    <xf numFmtId="0" fontId="268" fillId="0" borderId="264" xfId="0" applyFont="1" applyBorder="1"/>
    <xf numFmtId="0" fontId="269" fillId="0" borderId="265" xfId="0" applyFont="1" applyBorder="1"/>
    <xf numFmtId="0" fontId="270" fillId="0" borderId="266" xfId="0" applyFont="1" applyBorder="1"/>
    <xf numFmtId="0" fontId="271" fillId="0" borderId="267" xfId="0" applyFont="1" applyBorder="1"/>
    <xf numFmtId="0" fontId="272" fillId="0" borderId="268" xfId="0" applyFont="1" applyBorder="1"/>
    <xf numFmtId="0" fontId="273" fillId="0" borderId="269" xfId="0" applyFont="1" applyBorder="1"/>
    <xf numFmtId="0" fontId="274" fillId="0" borderId="270" xfId="0" applyFont="1" applyBorder="1"/>
    <xf numFmtId="0" fontId="275" fillId="0" borderId="271" xfId="0" applyFont="1" applyBorder="1"/>
    <xf numFmtId="0" fontId="276" fillId="0" borderId="272" xfId="0" applyFont="1" applyBorder="1"/>
    <xf numFmtId="0" fontId="277" fillId="0" borderId="273" xfId="0" applyFont="1" applyBorder="1"/>
    <xf numFmtId="0" fontId="278" fillId="0" borderId="274" xfId="0" applyFont="1" applyBorder="1"/>
    <xf numFmtId="0" fontId="279" fillId="0" borderId="275" xfId="0" applyFont="1" applyBorder="1"/>
    <xf numFmtId="0" fontId="280" fillId="0" borderId="276" xfId="0" applyFont="1" applyBorder="1"/>
    <xf numFmtId="0" fontId="281" fillId="0" borderId="277" xfId="0" applyFont="1" applyBorder="1"/>
    <xf numFmtId="0" fontId="282" fillId="0" borderId="278" xfId="0" applyFont="1" applyBorder="1"/>
    <xf numFmtId="0" fontId="283" fillId="0" borderId="279" xfId="0" applyFont="1" applyBorder="1"/>
    <xf numFmtId="0" fontId="284" fillId="0" borderId="280" xfId="0" applyFont="1" applyBorder="1"/>
    <xf numFmtId="0" fontId="285" fillId="0" borderId="281" xfId="0" applyFont="1" applyBorder="1"/>
    <xf numFmtId="0" fontId="286" fillId="0" borderId="282" xfId="0" applyFont="1" applyBorder="1"/>
    <xf numFmtId="0" fontId="287" fillId="0" borderId="283" xfId="0" applyFont="1" applyBorder="1"/>
    <xf numFmtId="0" fontId="288" fillId="0" borderId="284" xfId="0" applyFont="1" applyBorder="1"/>
    <xf numFmtId="0" fontId="289" fillId="0" borderId="285" xfId="0" applyFont="1" applyBorder="1"/>
    <xf numFmtId="0" fontId="290" fillId="0" borderId="286" xfId="0" applyFont="1" applyBorder="1"/>
    <xf numFmtId="0" fontId="291" fillId="0" borderId="287" xfId="0" applyFont="1" applyBorder="1"/>
    <xf numFmtId="0" fontId="292" fillId="0" borderId="288" xfId="0" applyFont="1" applyBorder="1"/>
    <xf numFmtId="0" fontId="293" fillId="0" borderId="289" xfId="0" applyFont="1" applyBorder="1"/>
    <xf numFmtId="0" fontId="294" fillId="0" borderId="290" xfId="0" applyFont="1" applyBorder="1"/>
    <xf numFmtId="0" fontId="295" fillId="0" borderId="291" xfId="0" applyFont="1" applyBorder="1"/>
    <xf numFmtId="0" fontId="296" fillId="0" borderId="292" xfId="0" applyFont="1" applyBorder="1"/>
    <xf numFmtId="0" fontId="297" fillId="0" borderId="293" xfId="0" applyFont="1" applyBorder="1"/>
    <xf numFmtId="0" fontId="298" fillId="0" borderId="294" xfId="0" applyFont="1" applyBorder="1"/>
    <xf numFmtId="0" fontId="299" fillId="0" borderId="295" xfId="0" applyFont="1" applyBorder="1"/>
    <xf numFmtId="0" fontId="300" fillId="0" borderId="296" xfId="0" applyFont="1" applyBorder="1"/>
    <xf numFmtId="0" fontId="301" fillId="0" borderId="297" xfId="0" applyFont="1" applyBorder="1"/>
    <xf numFmtId="0" fontId="302" fillId="0" borderId="298" xfId="0" applyFont="1" applyBorder="1"/>
    <xf numFmtId="0" fontId="303" fillId="0" borderId="299" xfId="0" applyFont="1" applyBorder="1"/>
    <xf numFmtId="0" fontId="304" fillId="0" borderId="300" xfId="0" applyFont="1" applyBorder="1"/>
    <xf numFmtId="0" fontId="305" fillId="0" borderId="301" xfId="0" applyFont="1" applyBorder="1"/>
    <xf numFmtId="0" fontId="306" fillId="0" borderId="302" xfId="0" applyFont="1" applyBorder="1"/>
    <xf numFmtId="0" fontId="307" fillId="0" borderId="303" xfId="0" applyFont="1" applyBorder="1"/>
    <xf numFmtId="0" fontId="308" fillId="0" borderId="304" xfId="0" applyFont="1" applyBorder="1"/>
    <xf numFmtId="0" fontId="309" fillId="0" borderId="305" xfId="0" applyFont="1" applyBorder="1"/>
    <xf numFmtId="0" fontId="310" fillId="0" borderId="306" xfId="0" applyFont="1" applyBorder="1"/>
    <xf numFmtId="0" fontId="311" fillId="0" borderId="307" xfId="0" applyFont="1" applyBorder="1"/>
    <xf numFmtId="0" fontId="312" fillId="0" borderId="308" xfId="0" applyFont="1" applyBorder="1"/>
    <xf numFmtId="0" fontId="313" fillId="0" borderId="309" xfId="0" applyFont="1" applyBorder="1"/>
    <xf numFmtId="0" fontId="314" fillId="0" borderId="310" xfId="0" applyFont="1" applyBorder="1"/>
    <xf numFmtId="0" fontId="315" fillId="0" borderId="311" xfId="0" applyFont="1" applyBorder="1"/>
    <xf numFmtId="0" fontId="316" fillId="0" borderId="312" xfId="0" applyFont="1" applyBorder="1"/>
    <xf numFmtId="0" fontId="317" fillId="0" borderId="313" xfId="0" applyFont="1" applyBorder="1"/>
    <xf numFmtId="0" fontId="318" fillId="0" borderId="314" xfId="0" applyFont="1" applyBorder="1"/>
    <xf numFmtId="0" fontId="319" fillId="0" borderId="315" xfId="0" applyFont="1" applyBorder="1"/>
    <xf numFmtId="0" fontId="320" fillId="0" borderId="316" xfId="0" applyFont="1" applyBorder="1"/>
    <xf numFmtId="0" fontId="321" fillId="0" borderId="317" xfId="0" applyFont="1" applyBorder="1"/>
    <xf numFmtId="0" fontId="322" fillId="0" borderId="318" xfId="0" applyFont="1" applyBorder="1"/>
    <xf numFmtId="0" fontId="323" fillId="0" borderId="319" xfId="0" applyFont="1" applyBorder="1"/>
    <xf numFmtId="0" fontId="324" fillId="0" borderId="320" xfId="0" applyFont="1" applyBorder="1"/>
    <xf numFmtId="0" fontId="325" fillId="0" borderId="321" xfId="0" applyFont="1" applyBorder="1"/>
    <xf numFmtId="0" fontId="326" fillId="0" borderId="322" xfId="0" applyFont="1" applyBorder="1"/>
    <xf numFmtId="0" fontId="327" fillId="0" borderId="323" xfId="0" applyFont="1" applyBorder="1"/>
    <xf numFmtId="0" fontId="328" fillId="0" borderId="324" xfId="0" applyFont="1" applyBorder="1"/>
    <xf numFmtId="0" fontId="329" fillId="0" borderId="325" xfId="0" applyFont="1" applyBorder="1"/>
    <xf numFmtId="0" fontId="330" fillId="0" borderId="326" xfId="0" applyFont="1" applyBorder="1"/>
    <xf numFmtId="0" fontId="331" fillId="0" borderId="327" xfId="0" applyFont="1" applyBorder="1"/>
    <xf numFmtId="0" fontId="332" fillId="0" borderId="328" xfId="0" applyFont="1" applyBorder="1"/>
    <xf numFmtId="0" fontId="333" fillId="0" borderId="329" xfId="0" applyFont="1" applyBorder="1"/>
    <xf numFmtId="0" fontId="334" fillId="0" borderId="330" xfId="0" applyFont="1" applyBorder="1"/>
    <xf numFmtId="0" fontId="335" fillId="0" borderId="331" xfId="0" applyFont="1" applyBorder="1"/>
    <xf numFmtId="0" fontId="336" fillId="0" borderId="332" xfId="0" applyFont="1" applyBorder="1"/>
    <xf numFmtId="0" fontId="337" fillId="0" borderId="333" xfId="0" applyFont="1" applyBorder="1"/>
    <xf numFmtId="0" fontId="338" fillId="0" borderId="334" xfId="0" applyFont="1" applyBorder="1"/>
    <xf numFmtId="0" fontId="339" fillId="0" borderId="335" xfId="0" applyFont="1" applyBorder="1"/>
    <xf numFmtId="0" fontId="340" fillId="0" borderId="336" xfId="0" applyFont="1" applyBorder="1"/>
    <xf numFmtId="0" fontId="341" fillId="0" borderId="337" xfId="0" applyFont="1" applyBorder="1"/>
    <xf numFmtId="0" fontId="342" fillId="0" borderId="338" xfId="0" applyFont="1" applyBorder="1"/>
    <xf numFmtId="0" fontId="343" fillId="0" borderId="339" xfId="0" applyFont="1" applyBorder="1"/>
    <xf numFmtId="0" fontId="344" fillId="0" borderId="340" xfId="0" applyFont="1" applyBorder="1"/>
    <xf numFmtId="0" fontId="345" fillId="0" borderId="341" xfId="0" applyFont="1" applyBorder="1"/>
    <xf numFmtId="0" fontId="346" fillId="0" borderId="342" xfId="0" applyFont="1" applyBorder="1"/>
    <xf numFmtId="0" fontId="347" fillId="0" borderId="343" xfId="0" applyFont="1" applyBorder="1"/>
    <xf numFmtId="0" fontId="348" fillId="0" borderId="344" xfId="0" applyFont="1" applyBorder="1"/>
    <xf numFmtId="0" fontId="349" fillId="0" borderId="345" xfId="0" applyFont="1" applyBorder="1"/>
    <xf numFmtId="0" fontId="350" fillId="0" borderId="346" xfId="0" applyFont="1" applyBorder="1"/>
    <xf numFmtId="0" fontId="351" fillId="0" borderId="347" xfId="0" applyFont="1" applyBorder="1"/>
    <xf numFmtId="0" fontId="352" fillId="0" borderId="348" xfId="0" applyFont="1" applyBorder="1"/>
    <xf numFmtId="0" fontId="353" fillId="0" borderId="349" xfId="0" applyFont="1" applyBorder="1"/>
    <xf numFmtId="0" fontId="354" fillId="0" borderId="350" xfId="0" applyFont="1" applyBorder="1"/>
    <xf numFmtId="0" fontId="355" fillId="0" borderId="351" xfId="0" applyFont="1" applyBorder="1"/>
    <xf numFmtId="0" fontId="356" fillId="0" borderId="352" xfId="0" applyFont="1" applyBorder="1"/>
    <xf numFmtId="0" fontId="357" fillId="0" borderId="353" xfId="0" applyFont="1" applyBorder="1"/>
    <xf numFmtId="0" fontId="358" fillId="0" borderId="354" xfId="0" applyFont="1" applyBorder="1"/>
    <xf numFmtId="0" fontId="359" fillId="0" borderId="355" xfId="0" applyFont="1" applyBorder="1"/>
    <xf numFmtId="0" fontId="360" fillId="0" borderId="356" xfId="0" applyFont="1" applyBorder="1"/>
    <xf numFmtId="0" fontId="361" fillId="0" borderId="357" xfId="0" applyFont="1" applyBorder="1"/>
    <xf numFmtId="0" fontId="362" fillId="0" borderId="358" xfId="0" applyFont="1" applyBorder="1"/>
    <xf numFmtId="0" fontId="363" fillId="0" borderId="359" xfId="0" applyFont="1" applyBorder="1"/>
    <xf numFmtId="0" fontId="364" fillId="0" borderId="360" xfId="0" applyFont="1" applyBorder="1"/>
    <xf numFmtId="0" fontId="365" fillId="0" borderId="361" xfId="0" applyFont="1" applyBorder="1"/>
    <xf numFmtId="0" fontId="366" fillId="0" borderId="362" xfId="0" applyFont="1" applyBorder="1"/>
    <xf numFmtId="0" fontId="367" fillId="0" borderId="363" xfId="0" applyFont="1" applyBorder="1"/>
    <xf numFmtId="0" fontId="368" fillId="0" borderId="364" xfId="0" applyFont="1" applyBorder="1"/>
    <xf numFmtId="0" fontId="369" fillId="0" borderId="365" xfId="0" applyFont="1" applyBorder="1"/>
    <xf numFmtId="0" fontId="370" fillId="0" borderId="366" xfId="0" applyFont="1" applyBorder="1"/>
    <xf numFmtId="0" fontId="371" fillId="0" borderId="367" xfId="0" applyFont="1" applyBorder="1"/>
    <xf numFmtId="0" fontId="372" fillId="0" borderId="368" xfId="0" applyFont="1" applyBorder="1"/>
    <xf numFmtId="0" fontId="373" fillId="0" borderId="369" xfId="0" applyFont="1" applyBorder="1"/>
    <xf numFmtId="0" fontId="374" fillId="0" borderId="370" xfId="0" applyFont="1" applyBorder="1"/>
    <xf numFmtId="0" fontId="375" fillId="0" borderId="371" xfId="0" applyFont="1" applyBorder="1"/>
    <xf numFmtId="0" fontId="376" fillId="0" borderId="372" xfId="0" applyFont="1" applyBorder="1"/>
    <xf numFmtId="0" fontId="377" fillId="0" borderId="373" xfId="0" applyFont="1" applyBorder="1"/>
    <xf numFmtId="0" fontId="378" fillId="0" borderId="374" xfId="0" applyFont="1" applyBorder="1"/>
    <xf numFmtId="0" fontId="379" fillId="0" borderId="375" xfId="0" applyFont="1" applyBorder="1"/>
    <xf numFmtId="0" fontId="380" fillId="0" borderId="376" xfId="0" applyFont="1" applyBorder="1"/>
    <xf numFmtId="0" fontId="381" fillId="0" borderId="377" xfId="0" applyFont="1" applyBorder="1"/>
    <xf numFmtId="0" fontId="382" fillId="0" borderId="378" xfId="0" applyFont="1" applyBorder="1"/>
    <xf numFmtId="0" fontId="383" fillId="0" borderId="379" xfId="0" applyFont="1" applyBorder="1"/>
    <xf numFmtId="0" fontId="384" fillId="0" borderId="380" xfId="0" applyFont="1" applyBorder="1"/>
    <xf numFmtId="0" fontId="385" fillId="0" borderId="381" xfId="0" applyFont="1" applyBorder="1"/>
    <xf numFmtId="0" fontId="386" fillId="0" borderId="382" xfId="0" applyFont="1" applyBorder="1"/>
    <xf numFmtId="0" fontId="387" fillId="0" borderId="383" xfId="0" applyFont="1" applyBorder="1"/>
    <xf numFmtId="0" fontId="388" fillId="0" borderId="384" xfId="0" applyFont="1" applyBorder="1"/>
    <xf numFmtId="0" fontId="389" fillId="0" borderId="385" xfId="0" applyFont="1" applyBorder="1"/>
    <xf numFmtId="0" fontId="390" fillId="0" borderId="386" xfId="0" applyFont="1" applyBorder="1"/>
    <xf numFmtId="0" fontId="391" fillId="0" borderId="387" xfId="0" applyFont="1" applyBorder="1"/>
    <xf numFmtId="0" fontId="392" fillId="0" borderId="388" xfId="0" applyFont="1" applyBorder="1"/>
    <xf numFmtId="0" fontId="393" fillId="0" borderId="389" xfId="0" applyFont="1" applyBorder="1"/>
    <xf numFmtId="0" fontId="394" fillId="0" borderId="390" xfId="0" applyFont="1" applyBorder="1"/>
    <xf numFmtId="0" fontId="395" fillId="0" borderId="391" xfId="0" applyFont="1" applyBorder="1"/>
    <xf numFmtId="0" fontId="396" fillId="0" borderId="392" xfId="0" applyFont="1" applyBorder="1"/>
    <xf numFmtId="0" fontId="397" fillId="0" borderId="393" xfId="0" applyFont="1" applyBorder="1"/>
    <xf numFmtId="0" fontId="398" fillId="0" borderId="394" xfId="0" applyFont="1" applyBorder="1"/>
    <xf numFmtId="0" fontId="399" fillId="0" borderId="395" xfId="0" applyFont="1" applyBorder="1"/>
    <xf numFmtId="0" fontId="400" fillId="0" borderId="396" xfId="0" applyFont="1" applyBorder="1"/>
    <xf numFmtId="0" fontId="401" fillId="0" borderId="397" xfId="0" applyFont="1" applyBorder="1"/>
    <xf numFmtId="0" fontId="402" fillId="0" borderId="398" xfId="0" applyFont="1" applyBorder="1"/>
    <xf numFmtId="0" fontId="403" fillId="0" borderId="399" xfId="0" applyFont="1" applyBorder="1"/>
    <xf numFmtId="0" fontId="404" fillId="0" borderId="400" xfId="0" applyFont="1" applyBorder="1"/>
    <xf numFmtId="0" fontId="405" fillId="0" borderId="401" xfId="0" applyFont="1" applyBorder="1"/>
    <xf numFmtId="0" fontId="406" fillId="0" borderId="402" xfId="0" applyFont="1" applyBorder="1"/>
    <xf numFmtId="0" fontId="407" fillId="0" borderId="403" xfId="0" applyFont="1" applyBorder="1"/>
    <xf numFmtId="0" fontId="408" fillId="0" borderId="404" xfId="0" applyFont="1" applyBorder="1"/>
    <xf numFmtId="0" fontId="409" fillId="0" borderId="405" xfId="0" applyFont="1" applyBorder="1"/>
    <xf numFmtId="0" fontId="410" fillId="0" borderId="406" xfId="0" applyFont="1" applyBorder="1"/>
    <xf numFmtId="0" fontId="411" fillId="0" borderId="407" xfId="0" applyFont="1" applyBorder="1"/>
    <xf numFmtId="0" fontId="412" fillId="0" borderId="408" xfId="0" applyFont="1" applyBorder="1"/>
    <xf numFmtId="0" fontId="413" fillId="0" borderId="409" xfId="0" applyFont="1" applyBorder="1"/>
    <xf numFmtId="0" fontId="414" fillId="0" borderId="410" xfId="0" applyFont="1" applyBorder="1"/>
    <xf numFmtId="0" fontId="415" fillId="0" borderId="411" xfId="0" applyFont="1" applyBorder="1"/>
    <xf numFmtId="0" fontId="416" fillId="0" borderId="412" xfId="0" applyFont="1" applyBorder="1"/>
    <xf numFmtId="0" fontId="417" fillId="0" borderId="413" xfId="0" applyFont="1" applyBorder="1"/>
    <xf numFmtId="0" fontId="418" fillId="0" borderId="414" xfId="0" applyFont="1" applyBorder="1"/>
    <xf numFmtId="0" fontId="419" fillId="0" borderId="415" xfId="0" applyFont="1" applyBorder="1"/>
    <xf numFmtId="0" fontId="420" fillId="0" borderId="416" xfId="0" applyFont="1" applyBorder="1"/>
    <xf numFmtId="0" fontId="421" fillId="0" borderId="417" xfId="0" applyFont="1" applyBorder="1"/>
    <xf numFmtId="0" fontId="422" fillId="0" borderId="418" xfId="0" applyFont="1" applyBorder="1"/>
    <xf numFmtId="0" fontId="423" fillId="0" borderId="419" xfId="0" applyFont="1" applyBorder="1"/>
    <xf numFmtId="0" fontId="424" fillId="0" borderId="420" xfId="0" applyFont="1" applyBorder="1"/>
    <xf numFmtId="0" fontId="425" fillId="0" borderId="421" xfId="0" applyFont="1" applyBorder="1"/>
    <xf numFmtId="0" fontId="426" fillId="0" borderId="422" xfId="0" applyFont="1" applyBorder="1"/>
    <xf numFmtId="0" fontId="427" fillId="0" borderId="423" xfId="0" applyFont="1" applyBorder="1"/>
    <xf numFmtId="0" fontId="428" fillId="0" borderId="424" xfId="0" applyFont="1" applyBorder="1"/>
    <xf numFmtId="0" fontId="429" fillId="0" borderId="425" xfId="0" applyFont="1" applyBorder="1"/>
    <xf numFmtId="0" fontId="430" fillId="0" borderId="426" xfId="0" applyFont="1" applyBorder="1"/>
    <xf numFmtId="0" fontId="431" fillId="0" borderId="427" xfId="0" applyFont="1" applyBorder="1"/>
    <xf numFmtId="0" fontId="432" fillId="0" borderId="428" xfId="0" applyFont="1" applyBorder="1"/>
    <xf numFmtId="0" fontId="433" fillId="0" borderId="429" xfId="0" applyFont="1" applyBorder="1"/>
    <xf numFmtId="0" fontId="434" fillId="0" borderId="430" xfId="0" applyFont="1" applyBorder="1"/>
    <xf numFmtId="0" fontId="435" fillId="0" borderId="431" xfId="0" applyFont="1" applyBorder="1"/>
    <xf numFmtId="0" fontId="436" fillId="0" borderId="432" xfId="0" applyFont="1" applyBorder="1"/>
    <xf numFmtId="0" fontId="437" fillId="0" borderId="433" xfId="0" applyFont="1" applyBorder="1"/>
    <xf numFmtId="0" fontId="438" fillId="0" borderId="434" xfId="0" applyFont="1" applyBorder="1"/>
    <xf numFmtId="0" fontId="439" fillId="0" borderId="435" xfId="0" applyFont="1" applyBorder="1"/>
    <xf numFmtId="0" fontId="440" fillId="0" borderId="436" xfId="0" applyFont="1" applyBorder="1"/>
    <xf numFmtId="0" fontId="441" fillId="0" borderId="437" xfId="0" applyFont="1" applyBorder="1"/>
    <xf numFmtId="0" fontId="442" fillId="0" borderId="438" xfId="0" applyFont="1" applyBorder="1"/>
    <xf numFmtId="0" fontId="443" fillId="0" borderId="439" xfId="0" applyFont="1" applyBorder="1"/>
    <xf numFmtId="0" fontId="444" fillId="0" borderId="440" xfId="0" applyFont="1" applyBorder="1"/>
    <xf numFmtId="0" fontId="445" fillId="0" borderId="441" xfId="0" applyFont="1" applyBorder="1"/>
    <xf numFmtId="0" fontId="446" fillId="0" borderId="442" xfId="0" applyFont="1" applyBorder="1"/>
    <xf numFmtId="0" fontId="447" fillId="0" borderId="443" xfId="0" applyFont="1" applyBorder="1"/>
    <xf numFmtId="0" fontId="448" fillId="0" borderId="444" xfId="0" applyFont="1" applyBorder="1"/>
    <xf numFmtId="0" fontId="449" fillId="0" borderId="445" xfId="0" applyFont="1" applyBorder="1"/>
    <xf numFmtId="0" fontId="450" fillId="0" borderId="446" xfId="0" applyFont="1" applyBorder="1"/>
    <xf numFmtId="0" fontId="451" fillId="0" borderId="447" xfId="0" applyFont="1" applyBorder="1"/>
    <xf numFmtId="0" fontId="452" fillId="0" borderId="448" xfId="0" applyFont="1" applyBorder="1"/>
    <xf numFmtId="0" fontId="453" fillId="0" borderId="449" xfId="0" applyFont="1" applyBorder="1"/>
    <xf numFmtId="0" fontId="454" fillId="0" borderId="450" xfId="0" applyFont="1" applyBorder="1"/>
    <xf numFmtId="0" fontId="455" fillId="0" borderId="451" xfId="0" applyFont="1" applyBorder="1"/>
    <xf numFmtId="0" fontId="456" fillId="0" borderId="452" xfId="0" applyFont="1" applyBorder="1"/>
    <xf numFmtId="0" fontId="457" fillId="0" borderId="453" xfId="0" applyFont="1" applyBorder="1"/>
    <xf numFmtId="0" fontId="458" fillId="0" borderId="454" xfId="0" applyFont="1" applyBorder="1"/>
    <xf numFmtId="0" fontId="459" fillId="0" borderId="455" xfId="0" applyFont="1" applyBorder="1"/>
    <xf numFmtId="0" fontId="460" fillId="0" borderId="456" xfId="0" applyFont="1" applyBorder="1"/>
    <xf numFmtId="0" fontId="461" fillId="0" borderId="457" xfId="0" applyFont="1" applyBorder="1"/>
    <xf numFmtId="0" fontId="462" fillId="0" borderId="458" xfId="0" applyFont="1" applyBorder="1"/>
    <xf numFmtId="0" fontId="463" fillId="0" borderId="459" xfId="0" applyFont="1" applyBorder="1"/>
    <xf numFmtId="0" fontId="464" fillId="0" borderId="460" xfId="0" applyFont="1" applyBorder="1"/>
    <xf numFmtId="0" fontId="465" fillId="0" borderId="461" xfId="0" applyFont="1" applyBorder="1"/>
    <xf numFmtId="0" fontId="466" fillId="0" borderId="462" xfId="0" applyFont="1" applyBorder="1"/>
    <xf numFmtId="0" fontId="467" fillId="0" borderId="463" xfId="0" applyFont="1" applyBorder="1"/>
    <xf numFmtId="0" fontId="468" fillId="0" borderId="464" xfId="0" applyFont="1" applyBorder="1"/>
    <xf numFmtId="0" fontId="469" fillId="0" borderId="465" xfId="0" applyFont="1" applyBorder="1"/>
    <xf numFmtId="0" fontId="470" fillId="0" borderId="466" xfId="0" applyFont="1" applyBorder="1"/>
    <xf numFmtId="0" fontId="471" fillId="0" borderId="467" xfId="0" applyFont="1" applyBorder="1"/>
    <xf numFmtId="0" fontId="472" fillId="0" borderId="468" xfId="0" applyFont="1" applyBorder="1"/>
    <xf numFmtId="0" fontId="473" fillId="0" borderId="469" xfId="0" applyFont="1" applyBorder="1"/>
    <xf numFmtId="0" fontId="474" fillId="0" borderId="470" xfId="0" applyFont="1" applyBorder="1"/>
    <xf numFmtId="0" fontId="475" fillId="0" borderId="471" xfId="0" applyFont="1" applyBorder="1"/>
    <xf numFmtId="0" fontId="476" fillId="0" borderId="472" xfId="0" applyFont="1" applyBorder="1"/>
    <xf numFmtId="0" fontId="477" fillId="0" borderId="473" xfId="0" applyFont="1" applyBorder="1"/>
    <xf numFmtId="0" fontId="478" fillId="0" borderId="474" xfId="0" applyFont="1" applyBorder="1"/>
    <xf numFmtId="0" fontId="479" fillId="0" borderId="475" xfId="0" applyFont="1" applyBorder="1"/>
    <xf numFmtId="0" fontId="480" fillId="0" borderId="476" xfId="0" applyFont="1" applyBorder="1"/>
    <xf numFmtId="0" fontId="481" fillId="0" borderId="477" xfId="0" applyFont="1" applyBorder="1"/>
    <xf numFmtId="0" fontId="482" fillId="0" borderId="478" xfId="0" applyFont="1" applyBorder="1"/>
    <xf numFmtId="0" fontId="483" fillId="0" borderId="479" xfId="0" applyFont="1" applyBorder="1"/>
    <xf numFmtId="0" fontId="484" fillId="0" borderId="480" xfId="0" applyFont="1" applyBorder="1"/>
    <xf numFmtId="0" fontId="485" fillId="0" borderId="481" xfId="0" applyFont="1" applyBorder="1"/>
    <xf numFmtId="0" fontId="486" fillId="0" borderId="482" xfId="0" applyFont="1" applyBorder="1"/>
    <xf numFmtId="0" fontId="487" fillId="0" borderId="483" xfId="0" applyFont="1" applyBorder="1"/>
    <xf numFmtId="0" fontId="488" fillId="0" borderId="484" xfId="0" applyFont="1" applyBorder="1"/>
    <xf numFmtId="0" fontId="489" fillId="0" borderId="485" xfId="0" applyFont="1" applyBorder="1"/>
    <xf numFmtId="0" fontId="490" fillId="0" borderId="486" xfId="0" applyFont="1" applyBorder="1"/>
    <xf numFmtId="0" fontId="491" fillId="0" borderId="487" xfId="0" applyFont="1" applyBorder="1"/>
    <xf numFmtId="0" fontId="492" fillId="0" borderId="488" xfId="0" applyFont="1" applyBorder="1"/>
    <xf numFmtId="0" fontId="493" fillId="0" borderId="489" xfId="0" applyFont="1" applyBorder="1"/>
    <xf numFmtId="0" fontId="494" fillId="0" borderId="490" xfId="0" applyFont="1" applyBorder="1"/>
    <xf numFmtId="0" fontId="495" fillId="0" borderId="491" xfId="0" applyFont="1" applyBorder="1"/>
    <xf numFmtId="0" fontId="496" fillId="0" borderId="492" xfId="0" applyFont="1" applyBorder="1"/>
    <xf numFmtId="0" fontId="497" fillId="0" borderId="493" xfId="0" applyFont="1" applyBorder="1"/>
    <xf numFmtId="0" fontId="498" fillId="0" borderId="494" xfId="0" applyFont="1" applyBorder="1"/>
    <xf numFmtId="0" fontId="499" fillId="0" borderId="495" xfId="0" applyFont="1" applyBorder="1"/>
    <xf numFmtId="0" fontId="500" fillId="0" borderId="496" xfId="0" applyFont="1" applyBorder="1"/>
    <xf numFmtId="0" fontId="501" fillId="0" borderId="497" xfId="0" applyFont="1" applyBorder="1"/>
    <xf numFmtId="0" fontId="502" fillId="0" borderId="498" xfId="0" applyFont="1" applyBorder="1"/>
    <xf numFmtId="0" fontId="503" fillId="0" borderId="499" xfId="0" applyFont="1" applyBorder="1"/>
    <xf numFmtId="0" fontId="504" fillId="0" borderId="500" xfId="0" applyFont="1" applyBorder="1"/>
    <xf numFmtId="0" fontId="505" fillId="0" borderId="501" xfId="0" applyFont="1" applyBorder="1"/>
    <xf numFmtId="0" fontId="506" fillId="0" borderId="502" xfId="0" applyFont="1" applyBorder="1"/>
    <xf numFmtId="0" fontId="507" fillId="0" borderId="503" xfId="0" applyFont="1" applyBorder="1"/>
    <xf numFmtId="0" fontId="508" fillId="0" borderId="504" xfId="0" applyFont="1" applyBorder="1"/>
    <xf numFmtId="0" fontId="509" fillId="0" borderId="505" xfId="0" applyFont="1" applyBorder="1"/>
    <xf numFmtId="0" fontId="510" fillId="0" borderId="506" xfId="0" applyFont="1" applyBorder="1"/>
    <xf numFmtId="0" fontId="511" fillId="0" borderId="507" xfId="0" applyFont="1" applyBorder="1"/>
    <xf numFmtId="0" fontId="512" fillId="0" borderId="508" xfId="0" applyFont="1" applyBorder="1"/>
    <xf numFmtId="0" fontId="513" fillId="0" borderId="509" xfId="0" applyFont="1" applyBorder="1"/>
    <xf numFmtId="0" fontId="514" fillId="0" borderId="510" xfId="0" applyFont="1" applyBorder="1"/>
    <xf numFmtId="0" fontId="515" fillId="0" borderId="511" xfId="0" applyFont="1" applyBorder="1"/>
    <xf numFmtId="0" fontId="516" fillId="0" borderId="512" xfId="0" applyFont="1" applyBorder="1"/>
    <xf numFmtId="0" fontId="517" fillId="0" borderId="513" xfId="0" applyFont="1" applyBorder="1"/>
    <xf numFmtId="0" fontId="518" fillId="0" borderId="514" xfId="0" applyFont="1" applyBorder="1"/>
    <xf numFmtId="0" fontId="519" fillId="0" borderId="515" xfId="0" applyFont="1" applyBorder="1"/>
    <xf numFmtId="0" fontId="520" fillId="0" borderId="516" xfId="0" applyFont="1" applyBorder="1"/>
    <xf numFmtId="0" fontId="521" fillId="0" borderId="517" xfId="0" applyFont="1" applyBorder="1"/>
    <xf numFmtId="0" fontId="522" fillId="0" borderId="518" xfId="0" applyFont="1" applyBorder="1"/>
    <xf numFmtId="0" fontId="523" fillId="0" borderId="519" xfId="0" applyFont="1" applyBorder="1"/>
    <xf numFmtId="0" fontId="524" fillId="0" borderId="520" xfId="0" applyFont="1" applyBorder="1"/>
    <xf numFmtId="0" fontId="525" fillId="0" borderId="521" xfId="0" applyFont="1" applyBorder="1"/>
    <xf numFmtId="0" fontId="526" fillId="0" borderId="522" xfId="0" applyFont="1" applyBorder="1"/>
    <xf numFmtId="0" fontId="527" fillId="0" borderId="523" xfId="0" applyFont="1" applyBorder="1"/>
    <xf numFmtId="0" fontId="528" fillId="0" borderId="524" xfId="0" applyFont="1" applyBorder="1"/>
    <xf numFmtId="0" fontId="529" fillId="0" borderId="525" xfId="0" applyFont="1" applyBorder="1"/>
    <xf numFmtId="0" fontId="530" fillId="0" borderId="526" xfId="0" applyFont="1" applyBorder="1"/>
    <xf numFmtId="0" fontId="531" fillId="0" borderId="527" xfId="0" applyFont="1" applyBorder="1"/>
    <xf numFmtId="0" fontId="532" fillId="0" borderId="528" xfId="0" applyFont="1" applyBorder="1"/>
    <xf numFmtId="0" fontId="533" fillId="0" borderId="529" xfId="0" applyFont="1" applyBorder="1"/>
    <xf numFmtId="0" fontId="534" fillId="0" borderId="530" xfId="0" applyFont="1" applyBorder="1"/>
    <xf numFmtId="0" fontId="535" fillId="0" borderId="531" xfId="0" applyFont="1" applyBorder="1"/>
    <xf numFmtId="0" fontId="536" fillId="0" borderId="532" xfId="0" applyFont="1" applyBorder="1"/>
    <xf numFmtId="0" fontId="537" fillId="0" borderId="533" xfId="0" applyFont="1" applyBorder="1"/>
    <xf numFmtId="0" fontId="538" fillId="0" borderId="534" xfId="0" applyFont="1" applyBorder="1"/>
    <xf numFmtId="0" fontId="539" fillId="0" borderId="535" xfId="0" applyFont="1" applyBorder="1"/>
    <xf numFmtId="0" fontId="540" fillId="0" borderId="536" xfId="0" applyFont="1" applyBorder="1"/>
    <xf numFmtId="0" fontId="541" fillId="0" borderId="537" xfId="0" applyFont="1" applyBorder="1"/>
    <xf numFmtId="0" fontId="542" fillId="0" borderId="538" xfId="0" applyFont="1" applyBorder="1"/>
    <xf numFmtId="0" fontId="543" fillId="0" borderId="539" xfId="0" applyFont="1" applyBorder="1"/>
    <xf numFmtId="0" fontId="544" fillId="0" borderId="540" xfId="0" applyFont="1" applyBorder="1"/>
    <xf numFmtId="0" fontId="545" fillId="0" borderId="541" xfId="0" applyFont="1" applyBorder="1"/>
    <xf numFmtId="0" fontId="546" fillId="0" borderId="542" xfId="0" applyFont="1" applyBorder="1"/>
    <xf numFmtId="0" fontId="547" fillId="0" borderId="543" xfId="0" applyFont="1" applyBorder="1"/>
    <xf numFmtId="0" fontId="548" fillId="0" borderId="544" xfId="0" applyFont="1" applyBorder="1"/>
    <xf numFmtId="0" fontId="549" fillId="0" borderId="545" xfId="0" applyFont="1" applyBorder="1"/>
    <xf numFmtId="0" fontId="550" fillId="0" borderId="546" xfId="0" applyFont="1" applyBorder="1"/>
    <xf numFmtId="0" fontId="551" fillId="0" borderId="547" xfId="0" applyFont="1" applyBorder="1"/>
    <xf numFmtId="0" fontId="552" fillId="0" borderId="548" xfId="0" applyFont="1" applyBorder="1"/>
    <xf numFmtId="0" fontId="553" fillId="0" borderId="549" xfId="0" applyFont="1" applyBorder="1"/>
    <xf numFmtId="0" fontId="554" fillId="0" borderId="550" xfId="0" applyFont="1" applyBorder="1"/>
    <xf numFmtId="0" fontId="555" fillId="0" borderId="551" xfId="0" applyFont="1" applyBorder="1"/>
    <xf numFmtId="0" fontId="556" fillId="0" borderId="552" xfId="0" applyFont="1" applyBorder="1"/>
    <xf numFmtId="0" fontId="557" fillId="0" borderId="553" xfId="0" applyFont="1" applyBorder="1"/>
    <xf numFmtId="0" fontId="558" fillId="0" borderId="554" xfId="0" applyFont="1" applyBorder="1"/>
    <xf numFmtId="0" fontId="559" fillId="0" borderId="555" xfId="0" applyFont="1" applyBorder="1"/>
    <xf numFmtId="0" fontId="560" fillId="0" borderId="556" xfId="0" applyFont="1" applyBorder="1"/>
    <xf numFmtId="0" fontId="561" fillId="0" borderId="557" xfId="0" applyFont="1" applyBorder="1"/>
    <xf numFmtId="0" fontId="562" fillId="0" borderId="558" xfId="0" applyFont="1" applyBorder="1"/>
    <xf numFmtId="0" fontId="563" fillId="0" borderId="559" xfId="0" applyFont="1" applyBorder="1"/>
    <xf numFmtId="0" fontId="564" fillId="0" borderId="560" xfId="0" applyFont="1" applyBorder="1"/>
    <xf numFmtId="0" fontId="565" fillId="0" borderId="561" xfId="0" applyFont="1" applyBorder="1"/>
    <xf numFmtId="0" fontId="566" fillId="0" borderId="562" xfId="0" applyFont="1" applyBorder="1"/>
    <xf numFmtId="0" fontId="567" fillId="0" borderId="563" xfId="0" applyFont="1" applyBorder="1"/>
    <xf numFmtId="0" fontId="568" fillId="0" borderId="564" xfId="0" applyFont="1" applyBorder="1"/>
    <xf numFmtId="0" fontId="569" fillId="0" borderId="565" xfId="0" applyFont="1" applyBorder="1"/>
    <xf numFmtId="0" fontId="570" fillId="0" borderId="566" xfId="0" applyFont="1" applyBorder="1"/>
    <xf numFmtId="0" fontId="571" fillId="0" borderId="567" xfId="0" applyFont="1" applyBorder="1"/>
    <xf numFmtId="0" fontId="572" fillId="0" borderId="568" xfId="0" applyFont="1" applyBorder="1"/>
    <xf numFmtId="0" fontId="573" fillId="0" borderId="569" xfId="0" applyFont="1" applyBorder="1"/>
    <xf numFmtId="0" fontId="574" fillId="0" borderId="570" xfId="0" applyFont="1" applyBorder="1"/>
    <xf numFmtId="0" fontId="575" fillId="0" borderId="571" xfId="0" applyFont="1" applyBorder="1"/>
    <xf numFmtId="0" fontId="576" fillId="0" borderId="572" xfId="0" applyFont="1" applyBorder="1"/>
    <xf numFmtId="0" fontId="577" fillId="0" borderId="573" xfId="0" applyFont="1" applyBorder="1"/>
    <xf numFmtId="0" fontId="578" fillId="0" borderId="574" xfId="0" applyFont="1" applyBorder="1"/>
    <xf numFmtId="0" fontId="579" fillId="0" borderId="575" xfId="0" applyFont="1" applyBorder="1"/>
    <xf numFmtId="0" fontId="580" fillId="0" borderId="576" xfId="0" applyFont="1" applyBorder="1"/>
    <xf numFmtId="0" fontId="581" fillId="0" borderId="577" xfId="0" applyFont="1" applyBorder="1"/>
    <xf numFmtId="0" fontId="582" fillId="0" borderId="578" xfId="0" applyFont="1" applyBorder="1"/>
    <xf numFmtId="0" fontId="583" fillId="0" borderId="579" xfId="0" applyFont="1" applyBorder="1"/>
    <xf numFmtId="0" fontId="584" fillId="0" borderId="580" xfId="0" applyFont="1" applyBorder="1"/>
    <xf numFmtId="0" fontId="585" fillId="0" borderId="581" xfId="0" applyFont="1" applyBorder="1"/>
    <xf numFmtId="0" fontId="586" fillId="0" borderId="582" xfId="0" applyFont="1" applyBorder="1"/>
    <xf numFmtId="0" fontId="587" fillId="0" borderId="583" xfId="0" applyFont="1" applyBorder="1"/>
    <xf numFmtId="0" fontId="588" fillId="0" borderId="584" xfId="0" applyFont="1" applyBorder="1"/>
    <xf numFmtId="0" fontId="589" fillId="0" borderId="585" xfId="0" applyFont="1" applyBorder="1"/>
    <xf numFmtId="0" fontId="590" fillId="0" borderId="586" xfId="0" applyFont="1" applyBorder="1"/>
    <xf numFmtId="0" fontId="591" fillId="0" borderId="587" xfId="0" applyFont="1" applyBorder="1"/>
    <xf numFmtId="0" fontId="592" fillId="0" borderId="588" xfId="0" applyFont="1" applyBorder="1"/>
    <xf numFmtId="0" fontId="593" fillId="0" borderId="589" xfId="0" applyFont="1" applyBorder="1"/>
    <xf numFmtId="0" fontId="594" fillId="0" borderId="590" xfId="0" applyFont="1" applyBorder="1"/>
    <xf numFmtId="0" fontId="595" fillId="0" borderId="591" xfId="0" applyFont="1" applyBorder="1"/>
    <xf numFmtId="0" fontId="596" fillId="0" borderId="592" xfId="0" applyFont="1" applyBorder="1"/>
    <xf numFmtId="0" fontId="597" fillId="0" borderId="593" xfId="0" applyFont="1" applyBorder="1"/>
    <xf numFmtId="0" fontId="598" fillId="0" borderId="594" xfId="0" applyFont="1" applyBorder="1"/>
    <xf numFmtId="0" fontId="599" fillId="0" borderId="595" xfId="0" applyFont="1" applyBorder="1"/>
    <xf numFmtId="0" fontId="600" fillId="0" borderId="596" xfId="0" applyFont="1" applyBorder="1"/>
    <xf numFmtId="0" fontId="601" fillId="0" borderId="597" xfId="0" applyFont="1" applyBorder="1"/>
    <xf numFmtId="0" fontId="602" fillId="0" borderId="598" xfId="0" applyFont="1" applyBorder="1"/>
    <xf numFmtId="0" fontId="603" fillId="0" borderId="599" xfId="0" applyFont="1" applyBorder="1"/>
    <xf numFmtId="0" fontId="604" fillId="0" borderId="600" xfId="0" applyFont="1" applyBorder="1"/>
    <xf numFmtId="0" fontId="605" fillId="0" borderId="601" xfId="0" applyFont="1" applyBorder="1"/>
    <xf numFmtId="0" fontId="606" fillId="0" borderId="602" xfId="0" applyFont="1" applyBorder="1"/>
    <xf numFmtId="0" fontId="607" fillId="0" borderId="603" xfId="0" applyFont="1" applyBorder="1"/>
    <xf numFmtId="0" fontId="608" fillId="0" borderId="604" xfId="0" applyFont="1" applyBorder="1"/>
    <xf numFmtId="0" fontId="609" fillId="0" borderId="605" xfId="0" applyFont="1" applyBorder="1"/>
    <xf numFmtId="0" fontId="610" fillId="0" borderId="606" xfId="0" applyFont="1" applyBorder="1"/>
    <xf numFmtId="0" fontId="611" fillId="0" borderId="607" xfId="0" applyFont="1" applyBorder="1"/>
    <xf numFmtId="0" fontId="612" fillId="0" borderId="608" xfId="0" applyFont="1" applyBorder="1"/>
    <xf numFmtId="0" fontId="613" fillId="0" borderId="609" xfId="0" applyFont="1" applyBorder="1"/>
    <xf numFmtId="0" fontId="614" fillId="0" borderId="610" xfId="0" applyFont="1" applyBorder="1"/>
    <xf numFmtId="0" fontId="615" fillId="0" borderId="611" xfId="0" applyFont="1" applyBorder="1"/>
    <xf numFmtId="0" fontId="616" fillId="0" borderId="612" xfId="0" applyFont="1" applyBorder="1"/>
    <xf numFmtId="0" fontId="617" fillId="0" borderId="613" xfId="0" applyFont="1" applyBorder="1"/>
    <xf numFmtId="0" fontId="618" fillId="0" borderId="614" xfId="0" applyFont="1" applyBorder="1"/>
    <xf numFmtId="0" fontId="619" fillId="0" borderId="615" xfId="0" applyFont="1" applyBorder="1"/>
    <xf numFmtId="0" fontId="620" fillId="0" borderId="616" xfId="0" applyFont="1" applyBorder="1"/>
    <xf numFmtId="0" fontId="621" fillId="0" borderId="617" xfId="0" applyFont="1" applyBorder="1"/>
    <xf numFmtId="0" fontId="622" fillId="0" borderId="618" xfId="0" applyFont="1" applyBorder="1"/>
    <xf numFmtId="0" fontId="623" fillId="0" borderId="619" xfId="0" applyFont="1" applyBorder="1"/>
    <xf numFmtId="0" fontId="624" fillId="0" borderId="620" xfId="0" applyFont="1" applyBorder="1"/>
    <xf numFmtId="0" fontId="625" fillId="0" borderId="621" xfId="0" applyFont="1" applyBorder="1"/>
    <xf numFmtId="0" fontId="626" fillId="0" borderId="622" xfId="0" applyFont="1" applyBorder="1"/>
    <xf numFmtId="0" fontId="627" fillId="0" borderId="623" xfId="0" applyFont="1" applyBorder="1"/>
    <xf numFmtId="0" fontId="628" fillId="0" borderId="624" xfId="0" applyFont="1" applyBorder="1"/>
    <xf numFmtId="0" fontId="629" fillId="0" borderId="625" xfId="0" applyFont="1" applyBorder="1"/>
    <xf numFmtId="0" fontId="630" fillId="0" borderId="626" xfId="0" applyFont="1" applyBorder="1"/>
    <xf numFmtId="0" fontId="631" fillId="0" borderId="627" xfId="0" applyFont="1" applyBorder="1"/>
    <xf numFmtId="0" fontId="632" fillId="0" borderId="628" xfId="0" applyFont="1" applyBorder="1"/>
    <xf numFmtId="0" fontId="633" fillId="0" borderId="629" xfId="0" applyFont="1" applyBorder="1"/>
    <xf numFmtId="0" fontId="634" fillId="0" borderId="630" xfId="0" applyFont="1" applyBorder="1"/>
    <xf numFmtId="0" fontId="635" fillId="0" borderId="631" xfId="0" applyFont="1" applyBorder="1"/>
    <xf numFmtId="0" fontId="636" fillId="0" borderId="632" xfId="0" applyFont="1" applyBorder="1"/>
    <xf numFmtId="0" fontId="637" fillId="0" borderId="633" xfId="0" applyFont="1" applyBorder="1"/>
    <xf numFmtId="0" fontId="638" fillId="0" borderId="634" xfId="0" applyFont="1" applyBorder="1"/>
    <xf numFmtId="0" fontId="639" fillId="0" borderId="635" xfId="0" applyFont="1" applyBorder="1"/>
    <xf numFmtId="0" fontId="640" fillId="0" borderId="636" xfId="0" applyFont="1" applyBorder="1"/>
    <xf numFmtId="0" fontId="641" fillId="0" borderId="637" xfId="0" applyFont="1" applyBorder="1"/>
    <xf numFmtId="0" fontId="642" fillId="0" borderId="638" xfId="0" applyFont="1" applyBorder="1"/>
    <xf numFmtId="0" fontId="643" fillId="0" borderId="639" xfId="0" applyFont="1" applyBorder="1"/>
    <xf numFmtId="0" fontId="644" fillId="0" borderId="640" xfId="0" applyFont="1" applyBorder="1"/>
    <xf numFmtId="0" fontId="645" fillId="0" borderId="641" xfId="0" applyFont="1" applyBorder="1"/>
    <xf numFmtId="0" fontId="646" fillId="0" borderId="642" xfId="0" applyFont="1" applyBorder="1"/>
    <xf numFmtId="0" fontId="647" fillId="0" borderId="643" xfId="0" applyFont="1" applyBorder="1"/>
    <xf numFmtId="0" fontId="648" fillId="0" borderId="644" xfId="0" applyFont="1" applyBorder="1"/>
    <xf numFmtId="0" fontId="649" fillId="0" borderId="645" xfId="0" applyFont="1" applyBorder="1"/>
    <xf numFmtId="0" fontId="650" fillId="0" borderId="646" xfId="0" applyFont="1" applyBorder="1"/>
    <xf numFmtId="0" fontId="651" fillId="0" borderId="647" xfId="0" applyFont="1" applyBorder="1"/>
    <xf numFmtId="0" fontId="652" fillId="0" borderId="648" xfId="0" applyFont="1" applyBorder="1"/>
    <xf numFmtId="0" fontId="653" fillId="0" borderId="649" xfId="0" applyFont="1" applyBorder="1"/>
    <xf numFmtId="0" fontId="654" fillId="0" borderId="650" xfId="0" applyFont="1" applyBorder="1"/>
    <xf numFmtId="0" fontId="655" fillId="0" borderId="651" xfId="0" applyFont="1" applyBorder="1"/>
    <xf numFmtId="0" fontId="656" fillId="0" borderId="652" xfId="0" applyFont="1" applyBorder="1"/>
    <xf numFmtId="0" fontId="657" fillId="0" borderId="653" xfId="0" applyFont="1" applyBorder="1"/>
    <xf numFmtId="0" fontId="658" fillId="0" borderId="654" xfId="0" applyFont="1" applyBorder="1"/>
    <xf numFmtId="0" fontId="659" fillId="0" borderId="655" xfId="0" applyFont="1" applyBorder="1"/>
    <xf numFmtId="0" fontId="660" fillId="0" borderId="656" xfId="0" applyFont="1" applyBorder="1"/>
    <xf numFmtId="0" fontId="661" fillId="0" borderId="657" xfId="0" applyFont="1" applyBorder="1"/>
    <xf numFmtId="0" fontId="662" fillId="0" borderId="658" xfId="0" applyFont="1" applyBorder="1"/>
    <xf numFmtId="0" fontId="663" fillId="0" borderId="659" xfId="0" applyFont="1" applyBorder="1"/>
    <xf numFmtId="0" fontId="664" fillId="0" borderId="660" xfId="0" applyFont="1" applyBorder="1"/>
    <xf numFmtId="0" fontId="665" fillId="0" borderId="661" xfId="0" applyFont="1" applyBorder="1"/>
    <xf numFmtId="0" fontId="666" fillId="0" borderId="662" xfId="0" applyFont="1" applyBorder="1"/>
    <xf numFmtId="0" fontId="667" fillId="0" borderId="663" xfId="0" applyFont="1" applyBorder="1"/>
    <xf numFmtId="0" fontId="668" fillId="0" borderId="664" xfId="0" applyFont="1" applyBorder="1"/>
    <xf numFmtId="0" fontId="669" fillId="0" borderId="665" xfId="0" applyFont="1" applyBorder="1"/>
    <xf numFmtId="0" fontId="670" fillId="0" borderId="666" xfId="0" applyFont="1" applyBorder="1"/>
    <xf numFmtId="0" fontId="671" fillId="0" borderId="667" xfId="0" applyFont="1" applyBorder="1"/>
    <xf numFmtId="0" fontId="672" fillId="0" borderId="668" xfId="0" applyFont="1" applyBorder="1"/>
    <xf numFmtId="0" fontId="673" fillId="0" borderId="669" xfId="0" applyFont="1" applyBorder="1"/>
    <xf numFmtId="0" fontId="674" fillId="0" borderId="670" xfId="0" applyFont="1" applyBorder="1"/>
    <xf numFmtId="0" fontId="675" fillId="0" borderId="671" xfId="0" applyFont="1" applyBorder="1"/>
    <xf numFmtId="0" fontId="676" fillId="0" borderId="672" xfId="0" applyFont="1" applyBorder="1"/>
    <xf numFmtId="0" fontId="677" fillId="0" borderId="673" xfId="0" applyFont="1" applyBorder="1"/>
    <xf numFmtId="0" fontId="678" fillId="0" borderId="674" xfId="0" applyFont="1" applyBorder="1"/>
    <xf numFmtId="0" fontId="679" fillId="0" borderId="675" xfId="0" applyFont="1" applyBorder="1"/>
    <xf numFmtId="0" fontId="680" fillId="0" borderId="676" xfId="0" applyFont="1" applyBorder="1"/>
    <xf numFmtId="0" fontId="681" fillId="0" borderId="677" xfId="0" applyFont="1" applyBorder="1"/>
    <xf numFmtId="0" fontId="682" fillId="0" borderId="678" xfId="0" applyFont="1" applyBorder="1"/>
    <xf numFmtId="0" fontId="683" fillId="0" borderId="679" xfId="0" applyFont="1" applyBorder="1"/>
    <xf numFmtId="0" fontId="684" fillId="0" borderId="680" xfId="0" applyFont="1" applyBorder="1"/>
    <xf numFmtId="0" fontId="685" fillId="0" borderId="681" xfId="0" applyFont="1" applyBorder="1"/>
    <xf numFmtId="0" fontId="686" fillId="0" borderId="682" xfId="0" applyFont="1" applyBorder="1"/>
    <xf numFmtId="0" fontId="687" fillId="0" borderId="683" xfId="0" applyFont="1" applyBorder="1"/>
    <xf numFmtId="0" fontId="688" fillId="0" borderId="684" xfId="0" applyFont="1" applyBorder="1"/>
    <xf numFmtId="0" fontId="689" fillId="0" borderId="685" xfId="0" applyFont="1" applyBorder="1"/>
    <xf numFmtId="0" fontId="690" fillId="0" borderId="686" xfId="0" applyFont="1" applyBorder="1"/>
    <xf numFmtId="0" fontId="691" fillId="0" borderId="687" xfId="0" applyFont="1" applyBorder="1"/>
    <xf numFmtId="0" fontId="692" fillId="0" borderId="688" xfId="0" applyFont="1" applyBorder="1"/>
    <xf numFmtId="0" fontId="693" fillId="0" borderId="689" xfId="0" applyFont="1" applyBorder="1"/>
    <xf numFmtId="0" fontId="694" fillId="0" borderId="690" xfId="0" applyFont="1" applyBorder="1"/>
    <xf numFmtId="0" fontId="695" fillId="0" borderId="691" xfId="0" applyFont="1" applyBorder="1"/>
    <xf numFmtId="0" fontId="696" fillId="0" borderId="692" xfId="0" applyFont="1" applyBorder="1"/>
    <xf numFmtId="0" fontId="697" fillId="0" borderId="693" xfId="0" applyFont="1" applyBorder="1"/>
    <xf numFmtId="0" fontId="698" fillId="0" borderId="694" xfId="0" applyFont="1" applyBorder="1"/>
    <xf numFmtId="0" fontId="699" fillId="0" borderId="695" xfId="0" applyFont="1" applyBorder="1"/>
    <xf numFmtId="0" fontId="700" fillId="0" borderId="696" xfId="0" applyFont="1" applyBorder="1"/>
    <xf numFmtId="0" fontId="701" fillId="0" borderId="697" xfId="0" applyFont="1" applyBorder="1"/>
    <xf numFmtId="0" fontId="702" fillId="0" borderId="698" xfId="0" applyFont="1" applyBorder="1"/>
    <xf numFmtId="0" fontId="703" fillId="0" borderId="699" xfId="0" applyFont="1" applyBorder="1"/>
    <xf numFmtId="0" fontId="704" fillId="0" borderId="700" xfId="0" applyFont="1" applyBorder="1"/>
    <xf numFmtId="0" fontId="705" fillId="0" borderId="701" xfId="0" applyFont="1" applyBorder="1"/>
    <xf numFmtId="0" fontId="706" fillId="0" borderId="702" xfId="0" applyFont="1" applyBorder="1"/>
    <xf numFmtId="0" fontId="707" fillId="0" borderId="703" xfId="0" applyFont="1" applyBorder="1"/>
    <xf numFmtId="0" fontId="708" fillId="0" borderId="704" xfId="0" applyFont="1" applyBorder="1"/>
    <xf numFmtId="0" fontId="709" fillId="0" borderId="705" xfId="0" applyFont="1" applyBorder="1"/>
    <xf numFmtId="0" fontId="710" fillId="0" borderId="706" xfId="0" applyFont="1" applyBorder="1"/>
    <xf numFmtId="0" fontId="711" fillId="0" borderId="707" xfId="0" applyFont="1" applyBorder="1"/>
    <xf numFmtId="0" fontId="712" fillId="0" borderId="708" xfId="0" applyFont="1" applyBorder="1"/>
    <xf numFmtId="0" fontId="713" fillId="0" borderId="709" xfId="0" applyFont="1" applyBorder="1"/>
    <xf numFmtId="0" fontId="714" fillId="0" borderId="710" xfId="0" applyFont="1" applyBorder="1"/>
    <xf numFmtId="0" fontId="715" fillId="0" borderId="711" xfId="0" applyFont="1" applyBorder="1"/>
    <xf numFmtId="0" fontId="716" fillId="0" borderId="712" xfId="0" applyFont="1" applyBorder="1"/>
    <xf numFmtId="0" fontId="717" fillId="0" borderId="713" xfId="0" applyFont="1" applyBorder="1"/>
    <xf numFmtId="0" fontId="718" fillId="0" borderId="714" xfId="0" applyFont="1" applyBorder="1"/>
    <xf numFmtId="0" fontId="719" fillId="0" borderId="715" xfId="0" applyFont="1" applyBorder="1"/>
    <xf numFmtId="0" fontId="720" fillId="0" borderId="716" xfId="0" applyFont="1" applyBorder="1"/>
    <xf numFmtId="0" fontId="721" fillId="0" borderId="717" xfId="0" applyFont="1" applyBorder="1"/>
    <xf numFmtId="0" fontId="722" fillId="0" borderId="718" xfId="0" applyFont="1" applyBorder="1"/>
    <xf numFmtId="0" fontId="723" fillId="0" borderId="719" xfId="0" applyFont="1" applyBorder="1"/>
    <xf numFmtId="0" fontId="724" fillId="0" borderId="720" xfId="0" applyFont="1" applyBorder="1"/>
    <xf numFmtId="0" fontId="725" fillId="0" borderId="721" xfId="0" applyFont="1" applyBorder="1"/>
    <xf numFmtId="0" fontId="726" fillId="0" borderId="722" xfId="0" applyFont="1" applyBorder="1"/>
    <xf numFmtId="0" fontId="727" fillId="0" borderId="723" xfId="0" applyFont="1" applyBorder="1"/>
    <xf numFmtId="0" fontId="728" fillId="0" borderId="724" xfId="0" applyFont="1" applyBorder="1"/>
    <xf numFmtId="0" fontId="729" fillId="0" borderId="725" xfId="0" applyFont="1" applyBorder="1"/>
    <xf numFmtId="0" fontId="730" fillId="0" borderId="726" xfId="0" applyFont="1" applyBorder="1"/>
    <xf numFmtId="0" fontId="731" fillId="0" borderId="727" xfId="0" applyFont="1" applyBorder="1"/>
    <xf numFmtId="0" fontId="732" fillId="0" borderId="728" xfId="0" applyFont="1" applyBorder="1"/>
    <xf numFmtId="0" fontId="733" fillId="0" borderId="729" xfId="0" applyFont="1" applyBorder="1"/>
    <xf numFmtId="0" fontId="734" fillId="0" borderId="730" xfId="0" applyFont="1" applyBorder="1"/>
    <xf numFmtId="0" fontId="735" fillId="0" borderId="731" xfId="0" applyFont="1" applyBorder="1"/>
    <xf numFmtId="0" fontId="736" fillId="0" borderId="732" xfId="0" applyFont="1" applyBorder="1"/>
    <xf numFmtId="0" fontId="737" fillId="0" borderId="733" xfId="0" applyFont="1" applyBorder="1"/>
    <xf numFmtId="0" fontId="738" fillId="0" borderId="734" xfId="0" applyFont="1" applyBorder="1"/>
    <xf numFmtId="0" fontId="739" fillId="0" borderId="735" xfId="0" applyFont="1" applyBorder="1"/>
    <xf numFmtId="0" fontId="740" fillId="0" borderId="736" xfId="0" applyFont="1" applyBorder="1"/>
    <xf numFmtId="0" fontId="741" fillId="0" borderId="737" xfId="0" applyFont="1" applyBorder="1"/>
    <xf numFmtId="0" fontId="742" fillId="0" borderId="738" xfId="0" applyFont="1" applyBorder="1"/>
    <xf numFmtId="0" fontId="743" fillId="0" borderId="739" xfId="0" applyFont="1" applyBorder="1"/>
    <xf numFmtId="0" fontId="744" fillId="0" borderId="740" xfId="0" applyFont="1" applyBorder="1"/>
    <xf numFmtId="0" fontId="745" fillId="0" borderId="741" xfId="0" applyFont="1" applyBorder="1"/>
    <xf numFmtId="0" fontId="746" fillId="0" borderId="742" xfId="0" applyFont="1" applyBorder="1"/>
    <xf numFmtId="0" fontId="747" fillId="0" borderId="743" xfId="0" applyFont="1" applyBorder="1"/>
    <xf numFmtId="0" fontId="748" fillId="0" borderId="744" xfId="0" applyFont="1" applyBorder="1"/>
    <xf numFmtId="0" fontId="749" fillId="0" borderId="745" xfId="0" applyFont="1" applyBorder="1"/>
    <xf numFmtId="0" fontId="750" fillId="0" borderId="746" xfId="0" applyFont="1" applyBorder="1"/>
    <xf numFmtId="0" fontId="751" fillId="0" borderId="747" xfId="0" applyFont="1" applyBorder="1"/>
    <xf numFmtId="0" fontId="752" fillId="0" borderId="748" xfId="0" applyFont="1" applyBorder="1"/>
    <xf numFmtId="0" fontId="753" fillId="0" borderId="749" xfId="0" applyFont="1" applyBorder="1"/>
    <xf numFmtId="0" fontId="754" fillId="0" borderId="750" xfId="0" applyFont="1" applyBorder="1"/>
    <xf numFmtId="0" fontId="755" fillId="0" borderId="751" xfId="0" applyFont="1" applyBorder="1"/>
    <xf numFmtId="0" fontId="756" fillId="0" borderId="752" xfId="0" applyFont="1" applyBorder="1"/>
    <xf numFmtId="0" fontId="757" fillId="0" borderId="753" xfId="0" applyFont="1" applyBorder="1"/>
    <xf numFmtId="0" fontId="758" fillId="0" borderId="754" xfId="0" applyFont="1" applyBorder="1"/>
    <xf numFmtId="0" fontId="759" fillId="0" borderId="755" xfId="0" applyFont="1" applyBorder="1"/>
    <xf numFmtId="0" fontId="760" fillId="0" borderId="756" xfId="0" applyFont="1" applyBorder="1"/>
    <xf numFmtId="0" fontId="761" fillId="0" borderId="757" xfId="0" applyFont="1" applyBorder="1"/>
    <xf numFmtId="0" fontId="762" fillId="0" borderId="758" xfId="0" applyFont="1" applyBorder="1"/>
    <xf numFmtId="0" fontId="763" fillId="0" borderId="759" xfId="0" applyFont="1" applyBorder="1"/>
    <xf numFmtId="0" fontId="764" fillId="0" borderId="760" xfId="0" applyFont="1" applyBorder="1"/>
    <xf numFmtId="0" fontId="765" fillId="0" borderId="761" xfId="0" applyFont="1" applyBorder="1"/>
    <xf numFmtId="0" fontId="766" fillId="0" borderId="762" xfId="0" applyFont="1" applyBorder="1"/>
    <xf numFmtId="0" fontId="767" fillId="0" borderId="763" xfId="0" applyFont="1" applyBorder="1"/>
    <xf numFmtId="0" fontId="768" fillId="0" borderId="764" xfId="0" applyFont="1" applyBorder="1"/>
    <xf numFmtId="0" fontId="769" fillId="0" borderId="765" xfId="0" applyFont="1" applyBorder="1"/>
    <xf numFmtId="0" fontId="770" fillId="0" borderId="766" xfId="0" applyFont="1" applyBorder="1"/>
    <xf numFmtId="0" fontId="771" fillId="0" borderId="767" xfId="0" applyFont="1" applyBorder="1"/>
    <xf numFmtId="0" fontId="772" fillId="0" borderId="768" xfId="0" applyFont="1" applyBorder="1"/>
    <xf numFmtId="0" fontId="773" fillId="0" borderId="769" xfId="0" applyFont="1" applyBorder="1"/>
    <xf numFmtId="0" fontId="774" fillId="0" borderId="770" xfId="0" applyFont="1" applyBorder="1"/>
    <xf numFmtId="0" fontId="775" fillId="0" borderId="771" xfId="0" applyFont="1" applyBorder="1"/>
    <xf numFmtId="0" fontId="776" fillId="0" borderId="772" xfId="0" applyFont="1" applyBorder="1"/>
    <xf numFmtId="0" fontId="777" fillId="0" borderId="773" xfId="0" applyFont="1" applyBorder="1"/>
    <xf numFmtId="0" fontId="778" fillId="0" borderId="774" xfId="0" applyFont="1" applyBorder="1"/>
    <xf numFmtId="0" fontId="779" fillId="0" borderId="775" xfId="0" applyFont="1" applyBorder="1"/>
    <xf numFmtId="0" fontId="780" fillId="0" borderId="776" xfId="0" applyFont="1" applyBorder="1"/>
    <xf numFmtId="0" fontId="781" fillId="0" borderId="777" xfId="0" applyFont="1" applyBorder="1"/>
    <xf numFmtId="0" fontId="782" fillId="0" borderId="778" xfId="0" applyFont="1" applyBorder="1"/>
    <xf numFmtId="0" fontId="783" fillId="0" borderId="779" xfId="0" applyFont="1" applyBorder="1"/>
    <xf numFmtId="0" fontId="784" fillId="0" borderId="780" xfId="0" applyFont="1" applyBorder="1"/>
    <xf numFmtId="0" fontId="785" fillId="0" borderId="781" xfId="0" applyFont="1" applyBorder="1"/>
    <xf numFmtId="0" fontId="786" fillId="0" borderId="782" xfId="0" applyFont="1" applyBorder="1"/>
    <xf numFmtId="0" fontId="787" fillId="0" borderId="783" xfId="0" applyFont="1" applyBorder="1"/>
    <xf numFmtId="0" fontId="788" fillId="0" borderId="784" xfId="0" applyFont="1" applyBorder="1"/>
    <xf numFmtId="0" fontId="789" fillId="0" borderId="785" xfId="0" applyFont="1" applyBorder="1"/>
    <xf numFmtId="0" fontId="790" fillId="0" borderId="786" xfId="0" applyFont="1" applyBorder="1"/>
    <xf numFmtId="0" fontId="791" fillId="0" borderId="787" xfId="0" applyFont="1" applyBorder="1"/>
    <xf numFmtId="0" fontId="792" fillId="0" borderId="788" xfId="0" applyFont="1" applyBorder="1"/>
    <xf numFmtId="0" fontId="793" fillId="0" borderId="789" xfId="0" applyFont="1" applyBorder="1"/>
    <xf numFmtId="0" fontId="794" fillId="0" borderId="790" xfId="0" applyFont="1" applyBorder="1"/>
    <xf numFmtId="0" fontId="795" fillId="0" borderId="791" xfId="0" applyFont="1" applyBorder="1"/>
    <xf numFmtId="0" fontId="796" fillId="0" borderId="792" xfId="0" applyFont="1" applyBorder="1"/>
    <xf numFmtId="0" fontId="797" fillId="0" borderId="793" xfId="0" applyFont="1" applyBorder="1"/>
    <xf numFmtId="0" fontId="798" fillId="0" borderId="794" xfId="0" applyFont="1" applyBorder="1"/>
    <xf numFmtId="0" fontId="799" fillId="0" borderId="795" xfId="0" applyFont="1" applyBorder="1"/>
    <xf numFmtId="0" fontId="800" fillId="0" borderId="796" xfId="0" applyFont="1" applyBorder="1"/>
    <xf numFmtId="0" fontId="801" fillId="0" borderId="797" xfId="0" applyFont="1" applyBorder="1"/>
    <xf numFmtId="0" fontId="802" fillId="0" borderId="798" xfId="0" applyFont="1" applyBorder="1"/>
    <xf numFmtId="0" fontId="803" fillId="0" borderId="799" xfId="0" applyFont="1" applyBorder="1"/>
    <xf numFmtId="0" fontId="804" fillId="0" borderId="800" xfId="0" applyFont="1" applyBorder="1"/>
    <xf numFmtId="0" fontId="805" fillId="0" borderId="801" xfId="0" applyFont="1" applyBorder="1"/>
    <xf numFmtId="0" fontId="806" fillId="0" borderId="802" xfId="0" applyFont="1" applyBorder="1"/>
    <xf numFmtId="0" fontId="807" fillId="0" borderId="803" xfId="0" applyFont="1" applyBorder="1"/>
    <xf numFmtId="0" fontId="808" fillId="0" borderId="804" xfId="0" applyFont="1" applyBorder="1"/>
    <xf numFmtId="0" fontId="809" fillId="0" borderId="805" xfId="0" applyFont="1" applyBorder="1"/>
    <xf numFmtId="0" fontId="810" fillId="0" borderId="806" xfId="0" applyFont="1" applyBorder="1"/>
    <xf numFmtId="0" fontId="811" fillId="0" borderId="807" xfId="0" applyFont="1" applyBorder="1"/>
    <xf numFmtId="0" fontId="812" fillId="0" borderId="808" xfId="0" applyFont="1" applyBorder="1"/>
    <xf numFmtId="0" fontId="813" fillId="0" borderId="809" xfId="0" applyFont="1" applyBorder="1"/>
    <xf numFmtId="0" fontId="814" fillId="0" borderId="810" xfId="0" applyFont="1" applyBorder="1"/>
    <xf numFmtId="0" fontId="815" fillId="0" borderId="811" xfId="0" applyFont="1" applyBorder="1"/>
    <xf numFmtId="0" fontId="816" fillId="0" borderId="812" xfId="0" applyFont="1" applyBorder="1"/>
    <xf numFmtId="0" fontId="817" fillId="0" borderId="813" xfId="0" applyFont="1" applyBorder="1"/>
    <xf numFmtId="0" fontId="818" fillId="0" borderId="814" xfId="0" applyFont="1" applyBorder="1"/>
    <xf numFmtId="0" fontId="819" fillId="0" borderId="815" xfId="0" applyFont="1" applyBorder="1"/>
    <xf numFmtId="0" fontId="820" fillId="0" borderId="816" xfId="0" applyFont="1" applyBorder="1"/>
    <xf numFmtId="0" fontId="821" fillId="0" borderId="817" xfId="0" applyFont="1" applyBorder="1"/>
    <xf numFmtId="0" fontId="822" fillId="0" borderId="818" xfId="0" applyFont="1" applyBorder="1"/>
    <xf numFmtId="0" fontId="823" fillId="0" borderId="819" xfId="0" applyFont="1" applyBorder="1"/>
    <xf numFmtId="0" fontId="824" fillId="0" borderId="820" xfId="0" applyFont="1" applyBorder="1"/>
    <xf numFmtId="0" fontId="825" fillId="0" borderId="821" xfId="0" applyFont="1" applyBorder="1"/>
    <xf numFmtId="0" fontId="826" fillId="0" borderId="822" xfId="0" applyFont="1" applyBorder="1"/>
    <xf numFmtId="0" fontId="827" fillId="0" borderId="823" xfId="0" applyFont="1" applyBorder="1"/>
    <xf numFmtId="0" fontId="828" fillId="0" borderId="824" xfId="0" applyFont="1" applyBorder="1"/>
    <xf numFmtId="0" fontId="829" fillId="0" borderId="825" xfId="0" applyFont="1" applyBorder="1"/>
    <xf numFmtId="0" fontId="830" fillId="0" borderId="826" xfId="0" applyFont="1" applyBorder="1"/>
    <xf numFmtId="0" fontId="831" fillId="0" borderId="827" xfId="0" applyFont="1" applyBorder="1"/>
    <xf numFmtId="0" fontId="832" fillId="0" borderId="828" xfId="0" applyFont="1" applyBorder="1"/>
    <xf numFmtId="0" fontId="833" fillId="0" borderId="829" xfId="0" applyFont="1" applyBorder="1"/>
    <xf numFmtId="0" fontId="834" fillId="0" borderId="830" xfId="0" applyFont="1" applyBorder="1"/>
    <xf numFmtId="0" fontId="835" fillId="0" borderId="831" xfId="0" applyFont="1" applyBorder="1"/>
    <xf numFmtId="0" fontId="836" fillId="0" borderId="832" xfId="0" applyFont="1" applyBorder="1"/>
    <xf numFmtId="0" fontId="837" fillId="0" borderId="833" xfId="0" applyFont="1" applyBorder="1"/>
    <xf numFmtId="0" fontId="838" fillId="0" borderId="834" xfId="0" applyFont="1" applyBorder="1"/>
    <xf numFmtId="0" fontId="839" fillId="0" borderId="835" xfId="0" applyFont="1" applyBorder="1"/>
    <xf numFmtId="0" fontId="840" fillId="0" borderId="836" xfId="0" applyFont="1" applyBorder="1"/>
    <xf numFmtId="0" fontId="841" fillId="0" borderId="837" xfId="0" applyFont="1" applyBorder="1"/>
    <xf numFmtId="0" fontId="842" fillId="0" borderId="838" xfId="0" applyFont="1" applyBorder="1"/>
    <xf numFmtId="0" fontId="843" fillId="0" borderId="839" xfId="0" applyFont="1" applyBorder="1"/>
    <xf numFmtId="0" fontId="844" fillId="0" borderId="840" xfId="0" applyFont="1" applyBorder="1"/>
    <xf numFmtId="0" fontId="845" fillId="0" borderId="841" xfId="0" applyFont="1" applyBorder="1"/>
    <xf numFmtId="0" fontId="846" fillId="0" borderId="842" xfId="0" applyFont="1" applyBorder="1"/>
    <xf numFmtId="0" fontId="847" fillId="0" borderId="843" xfId="0" applyFont="1" applyBorder="1"/>
    <xf numFmtId="0" fontId="848" fillId="0" borderId="844" xfId="0" applyFont="1" applyBorder="1"/>
    <xf numFmtId="0" fontId="849" fillId="0" borderId="845" xfId="0" applyFont="1" applyBorder="1"/>
    <xf numFmtId="0" fontId="850" fillId="0" borderId="846" xfId="0" applyFont="1" applyBorder="1"/>
    <xf numFmtId="0" fontId="851" fillId="0" borderId="847" xfId="0" applyFont="1" applyBorder="1"/>
    <xf numFmtId="0" fontId="852" fillId="0" borderId="848" xfId="0" applyFont="1" applyBorder="1"/>
    <xf numFmtId="0" fontId="853" fillId="0" borderId="849" xfId="0" applyFont="1" applyBorder="1"/>
    <xf numFmtId="0" fontId="854" fillId="0" borderId="850" xfId="0" applyFont="1" applyBorder="1"/>
    <xf numFmtId="0" fontId="855" fillId="0" borderId="851" xfId="0" applyFont="1" applyBorder="1"/>
    <xf numFmtId="0" fontId="856" fillId="0" borderId="852" xfId="0" applyFont="1" applyBorder="1"/>
    <xf numFmtId="0" fontId="857" fillId="0" borderId="853" xfId="0" applyFont="1" applyBorder="1"/>
    <xf numFmtId="0" fontId="858" fillId="0" borderId="854" xfId="0" applyFont="1" applyBorder="1"/>
    <xf numFmtId="0" fontId="859" fillId="0" borderId="855" xfId="0" applyFont="1" applyBorder="1"/>
    <xf numFmtId="0" fontId="860" fillId="0" borderId="856" xfId="0" applyFont="1" applyBorder="1"/>
    <xf numFmtId="0" fontId="861" fillId="0" borderId="857" xfId="0" applyFont="1" applyBorder="1"/>
    <xf numFmtId="0" fontId="862" fillId="0" borderId="858" xfId="0" applyFont="1" applyBorder="1"/>
    <xf numFmtId="0" fontId="863" fillId="0" borderId="859" xfId="0" applyFont="1" applyBorder="1"/>
    <xf numFmtId="0" fontId="864" fillId="0" borderId="860" xfId="0" applyFont="1" applyBorder="1"/>
    <xf numFmtId="0" fontId="865" fillId="0" borderId="861" xfId="0" applyFont="1" applyBorder="1"/>
    <xf numFmtId="0" fontId="866" fillId="0" borderId="862" xfId="0" applyFont="1" applyBorder="1"/>
    <xf numFmtId="0" fontId="867" fillId="0" borderId="863" xfId="0" applyFont="1" applyBorder="1"/>
    <xf numFmtId="0" fontId="868" fillId="0" borderId="864" xfId="0" applyFont="1" applyBorder="1"/>
    <xf numFmtId="0" fontId="869" fillId="0" borderId="865" xfId="0" applyFont="1" applyBorder="1"/>
    <xf numFmtId="0" fontId="870" fillId="0" borderId="866" xfId="0" applyFont="1" applyBorder="1"/>
    <xf numFmtId="0" fontId="871" fillId="0" borderId="867" xfId="0" applyFont="1" applyBorder="1"/>
    <xf numFmtId="0" fontId="872" fillId="0" borderId="868" xfId="0" applyFont="1" applyBorder="1"/>
    <xf numFmtId="0" fontId="873" fillId="0" borderId="869" xfId="0" applyFont="1" applyBorder="1"/>
    <xf numFmtId="0" fontId="874" fillId="0" borderId="870" xfId="0" applyFont="1" applyBorder="1"/>
    <xf numFmtId="0" fontId="875" fillId="0" borderId="871" xfId="0" applyFont="1" applyBorder="1"/>
    <xf numFmtId="0" fontId="876" fillId="0" borderId="872" xfId="0" applyFont="1" applyBorder="1"/>
    <xf numFmtId="0" fontId="877" fillId="0" borderId="873" xfId="0" applyFont="1" applyBorder="1"/>
    <xf numFmtId="0" fontId="878" fillId="0" borderId="874" xfId="0" applyFont="1" applyBorder="1"/>
    <xf numFmtId="0" fontId="879" fillId="0" borderId="875" xfId="0" applyFont="1" applyBorder="1"/>
    <xf numFmtId="0" fontId="880" fillId="0" borderId="876" xfId="0" applyFont="1" applyBorder="1"/>
    <xf numFmtId="0" fontId="881" fillId="0" borderId="877" xfId="0" applyFont="1" applyBorder="1"/>
    <xf numFmtId="0" fontId="882" fillId="0" borderId="878" xfId="0" applyFont="1" applyBorder="1"/>
    <xf numFmtId="0" fontId="883" fillId="0" borderId="879" xfId="0" applyFont="1" applyBorder="1"/>
    <xf numFmtId="0" fontId="884" fillId="0" borderId="880" xfId="0" applyFont="1" applyBorder="1"/>
    <xf numFmtId="0" fontId="885" fillId="0" borderId="881" xfId="0" applyFont="1" applyBorder="1"/>
    <xf numFmtId="0" fontId="886" fillId="0" borderId="882" xfId="0" applyFont="1" applyBorder="1"/>
    <xf numFmtId="0" fontId="887" fillId="0" borderId="883" xfId="0" applyFont="1" applyBorder="1"/>
    <xf numFmtId="0" fontId="888" fillId="0" borderId="884" xfId="0" applyFont="1" applyBorder="1"/>
    <xf numFmtId="0" fontId="889" fillId="0" borderId="885" xfId="0" applyFont="1" applyBorder="1"/>
    <xf numFmtId="0" fontId="890" fillId="0" borderId="886" xfId="0" applyFont="1" applyBorder="1"/>
    <xf numFmtId="0" fontId="891" fillId="0" borderId="887" xfId="0" applyFont="1" applyBorder="1"/>
    <xf numFmtId="0" fontId="892" fillId="0" borderId="888" xfId="0" applyFont="1" applyBorder="1"/>
    <xf numFmtId="0" fontId="893" fillId="0" borderId="889" xfId="0" applyFont="1" applyBorder="1"/>
    <xf numFmtId="0" fontId="894" fillId="0" borderId="890" xfId="0" applyFont="1" applyBorder="1"/>
    <xf numFmtId="0" fontId="895" fillId="0" borderId="891" xfId="0" applyFont="1" applyBorder="1"/>
    <xf numFmtId="0" fontId="896" fillId="0" borderId="892" xfId="0" applyFont="1" applyBorder="1"/>
    <xf numFmtId="0" fontId="897" fillId="0" borderId="893" xfId="0" applyFont="1" applyBorder="1"/>
    <xf numFmtId="0" fontId="898" fillId="0" borderId="894" xfId="0" applyFont="1" applyBorder="1"/>
    <xf numFmtId="0" fontId="899" fillId="0" borderId="895" xfId="0" applyFont="1" applyBorder="1"/>
    <xf numFmtId="0" fontId="900" fillId="0" borderId="896" xfId="0" applyFont="1" applyBorder="1"/>
    <xf numFmtId="0" fontId="901" fillId="0" borderId="897" xfId="0" applyFont="1" applyBorder="1"/>
    <xf numFmtId="0" fontId="902" fillId="0" borderId="898" xfId="0" applyFont="1" applyBorder="1"/>
    <xf numFmtId="0" fontId="903" fillId="0" borderId="899" xfId="0" applyFont="1" applyBorder="1"/>
    <xf numFmtId="0" fontId="904" fillId="0" borderId="900" xfId="0" applyFont="1" applyBorder="1"/>
    <xf numFmtId="0" fontId="905" fillId="0" borderId="901" xfId="0" applyFont="1" applyBorder="1"/>
    <xf numFmtId="0" fontId="906" fillId="0" borderId="902" xfId="0" applyFont="1" applyBorder="1"/>
    <xf numFmtId="0" fontId="907" fillId="0" borderId="903" xfId="0" applyFont="1" applyBorder="1"/>
    <xf numFmtId="0" fontId="908" fillId="0" borderId="904" xfId="0" applyFont="1" applyBorder="1"/>
    <xf numFmtId="0" fontId="909" fillId="0" borderId="905" xfId="0" applyFont="1" applyBorder="1"/>
    <xf numFmtId="0" fontId="910" fillId="0" borderId="906" xfId="0" applyFont="1" applyBorder="1"/>
    <xf numFmtId="0" fontId="911" fillId="0" borderId="907" xfId="0" applyFont="1" applyBorder="1"/>
    <xf numFmtId="0" fontId="912" fillId="0" borderId="908" xfId="0" applyFont="1" applyBorder="1"/>
    <xf numFmtId="0" fontId="913" fillId="0" borderId="909" xfId="0" applyFont="1" applyBorder="1"/>
    <xf numFmtId="0" fontId="914" fillId="0" borderId="910" xfId="0" applyFont="1" applyBorder="1"/>
    <xf numFmtId="0" fontId="915" fillId="0" borderId="911" xfId="0" applyFont="1" applyBorder="1"/>
    <xf numFmtId="0" fontId="916" fillId="0" borderId="912" xfId="0" applyFont="1" applyBorder="1"/>
    <xf numFmtId="0" fontId="917" fillId="0" borderId="913" xfId="0" applyFont="1" applyBorder="1"/>
    <xf numFmtId="0" fontId="918" fillId="0" borderId="914" xfId="0" applyFont="1" applyBorder="1"/>
    <xf numFmtId="0" fontId="919" fillId="0" borderId="915" xfId="0" applyFont="1" applyBorder="1"/>
    <xf numFmtId="0" fontId="920" fillId="0" borderId="916" xfId="0" applyFont="1" applyBorder="1"/>
    <xf numFmtId="0" fontId="921" fillId="0" borderId="917" xfId="0" applyFont="1" applyBorder="1"/>
    <xf numFmtId="0" fontId="922" fillId="0" borderId="918" xfId="0" applyFont="1" applyBorder="1"/>
    <xf numFmtId="0" fontId="923" fillId="0" borderId="919" xfId="0" applyFont="1" applyBorder="1"/>
    <xf numFmtId="0" fontId="924" fillId="0" borderId="920" xfId="0" applyFont="1" applyBorder="1"/>
    <xf numFmtId="0" fontId="925" fillId="0" borderId="921" xfId="0" applyFont="1" applyBorder="1"/>
    <xf numFmtId="0" fontId="926" fillId="0" borderId="922" xfId="0" applyFont="1" applyBorder="1"/>
    <xf numFmtId="0" fontId="927" fillId="0" borderId="923" xfId="0" applyFont="1" applyBorder="1"/>
    <xf numFmtId="0" fontId="928" fillId="0" borderId="924" xfId="0" applyFont="1" applyBorder="1"/>
    <xf numFmtId="0" fontId="929" fillId="0" borderId="925" xfId="0" applyFont="1" applyBorder="1"/>
    <xf numFmtId="0" fontId="930" fillId="0" borderId="926" xfId="0" applyFont="1" applyBorder="1"/>
    <xf numFmtId="0" fontId="931" fillId="0" borderId="927" xfId="0" applyFont="1" applyBorder="1"/>
    <xf numFmtId="0" fontId="932" fillId="0" borderId="928" xfId="0" applyFont="1" applyBorder="1"/>
    <xf numFmtId="0" fontId="933" fillId="0" borderId="929" xfId="0" applyFont="1" applyBorder="1"/>
    <xf numFmtId="0" fontId="934" fillId="0" borderId="930" xfId="0" applyFont="1" applyBorder="1"/>
    <xf numFmtId="0" fontId="935" fillId="0" borderId="931" xfId="0" applyFont="1" applyBorder="1"/>
    <xf numFmtId="0" fontId="936" fillId="0" borderId="932" xfId="0" applyFont="1" applyBorder="1"/>
    <xf numFmtId="0" fontId="937" fillId="0" borderId="933" xfId="0" applyFont="1" applyBorder="1"/>
    <xf numFmtId="0" fontId="938" fillId="0" borderId="934" xfId="0" applyFont="1" applyBorder="1"/>
    <xf numFmtId="0" fontId="939" fillId="0" borderId="935" xfId="0" applyFont="1" applyBorder="1"/>
    <xf numFmtId="0" fontId="940" fillId="0" borderId="936" xfId="0" applyFont="1" applyBorder="1"/>
    <xf numFmtId="0" fontId="941" fillId="0" borderId="937" xfId="0" applyFont="1" applyBorder="1"/>
    <xf numFmtId="0" fontId="942" fillId="0" borderId="938" xfId="0" applyFont="1" applyBorder="1"/>
    <xf numFmtId="0" fontId="943" fillId="0" borderId="939" xfId="0" applyFont="1" applyBorder="1"/>
    <xf numFmtId="0" fontId="944" fillId="0" borderId="940" xfId="0" applyFont="1" applyBorder="1"/>
    <xf numFmtId="0" fontId="945" fillId="0" borderId="941" xfId="0" applyFont="1" applyBorder="1"/>
    <xf numFmtId="0" fontId="946" fillId="0" borderId="942" xfId="0" applyFont="1" applyBorder="1"/>
    <xf numFmtId="0" fontId="947" fillId="0" borderId="943" xfId="0" applyFont="1" applyBorder="1"/>
    <xf numFmtId="0" fontId="948" fillId="0" borderId="944" xfId="0" applyFont="1" applyBorder="1"/>
    <xf numFmtId="0" fontId="949" fillId="0" borderId="945" xfId="0" applyFont="1" applyBorder="1"/>
    <xf numFmtId="0" fontId="950" fillId="0" borderId="946" xfId="0" applyFont="1" applyBorder="1"/>
    <xf numFmtId="0" fontId="951" fillId="0" borderId="947" xfId="0" applyFont="1" applyBorder="1"/>
    <xf numFmtId="0" fontId="952" fillId="0" borderId="948" xfId="0" applyFont="1" applyBorder="1"/>
    <xf numFmtId="0" fontId="953" fillId="0" borderId="949" xfId="0" applyFont="1" applyBorder="1"/>
    <xf numFmtId="0" fontId="954" fillId="0" borderId="950" xfId="0" applyFont="1" applyBorder="1"/>
    <xf numFmtId="0" fontId="955" fillId="0" borderId="951" xfId="0" applyFont="1" applyBorder="1"/>
    <xf numFmtId="0" fontId="956" fillId="0" borderId="952" xfId="0" applyFont="1" applyBorder="1"/>
    <xf numFmtId="0" fontId="957" fillId="0" borderId="953" xfId="0" applyFont="1" applyBorder="1"/>
    <xf numFmtId="0" fontId="958" fillId="0" borderId="954" xfId="0" applyFont="1" applyBorder="1"/>
    <xf numFmtId="0" fontId="959" fillId="0" borderId="955" xfId="0" applyFont="1" applyBorder="1"/>
    <xf numFmtId="0" fontId="960" fillId="0" borderId="956" xfId="0" applyFont="1" applyBorder="1"/>
    <xf numFmtId="0" fontId="961" fillId="0" borderId="957" xfId="0" applyFont="1" applyBorder="1"/>
    <xf numFmtId="0" fontId="962" fillId="0" borderId="958" xfId="0" applyFont="1" applyBorder="1"/>
    <xf numFmtId="0" fontId="963" fillId="0" borderId="959" xfId="0" applyFont="1" applyBorder="1"/>
    <xf numFmtId="0" fontId="964" fillId="0" borderId="960" xfId="0" applyFont="1" applyBorder="1"/>
    <xf numFmtId="0" fontId="965" fillId="0" borderId="961" xfId="0" applyFont="1" applyBorder="1"/>
    <xf numFmtId="0" fontId="966" fillId="0" borderId="962" xfId="0" applyFont="1" applyBorder="1"/>
    <xf numFmtId="0" fontId="967" fillId="0" borderId="963" xfId="0" applyFont="1" applyBorder="1"/>
    <xf numFmtId="0" fontId="968" fillId="0" borderId="964" xfId="0" applyFont="1" applyBorder="1"/>
    <xf numFmtId="0" fontId="969" fillId="0" borderId="965" xfId="0" applyFont="1" applyBorder="1"/>
    <xf numFmtId="0" fontId="970" fillId="0" borderId="966" xfId="0" applyFont="1" applyBorder="1"/>
    <xf numFmtId="0" fontId="971" fillId="0" borderId="967" xfId="0" applyFont="1" applyBorder="1"/>
    <xf numFmtId="0" fontId="972" fillId="0" borderId="968" xfId="0" applyFont="1" applyBorder="1"/>
    <xf numFmtId="0" fontId="973" fillId="0" borderId="969" xfId="0" applyFont="1" applyBorder="1"/>
    <xf numFmtId="0" fontId="974" fillId="0" borderId="970" xfId="0" applyFont="1" applyBorder="1"/>
    <xf numFmtId="0" fontId="975" fillId="0" borderId="971" xfId="0" applyFont="1" applyBorder="1"/>
    <xf numFmtId="0" fontId="976" fillId="0" borderId="972" xfId="0" applyFont="1" applyBorder="1"/>
    <xf numFmtId="0" fontId="977" fillId="0" borderId="973" xfId="0" applyFont="1" applyBorder="1"/>
    <xf numFmtId="0" fontId="978" fillId="0" borderId="974" xfId="0" applyFont="1" applyBorder="1"/>
    <xf numFmtId="0" fontId="979" fillId="0" borderId="975" xfId="0" applyFont="1" applyBorder="1"/>
    <xf numFmtId="0" fontId="980" fillId="0" borderId="976" xfId="0" applyFont="1" applyBorder="1"/>
    <xf numFmtId="0" fontId="981" fillId="0" borderId="977" xfId="0" applyFont="1" applyBorder="1"/>
    <xf numFmtId="0" fontId="982" fillId="0" borderId="978" xfId="0" applyFont="1" applyBorder="1"/>
    <xf numFmtId="0" fontId="983" fillId="0" borderId="979" xfId="0" applyFont="1" applyBorder="1"/>
    <xf numFmtId="0" fontId="984" fillId="0" borderId="980" xfId="0" applyFont="1" applyBorder="1"/>
    <xf numFmtId="0" fontId="985" fillId="0" borderId="981" xfId="0" applyFont="1" applyBorder="1"/>
    <xf numFmtId="0" fontId="986" fillId="0" borderId="982" xfId="0" applyFont="1" applyBorder="1"/>
    <xf numFmtId="0" fontId="987" fillId="0" borderId="983" xfId="0" applyFont="1" applyBorder="1"/>
    <xf numFmtId="0" fontId="988" fillId="0" borderId="984" xfId="0" applyFont="1" applyBorder="1"/>
    <xf numFmtId="0" fontId="989" fillId="0" borderId="985" xfId="0" applyFont="1" applyBorder="1"/>
    <xf numFmtId="0" fontId="990" fillId="0" borderId="986" xfId="0" applyFont="1" applyBorder="1"/>
    <xf numFmtId="0" fontId="991" fillId="0" borderId="987" xfId="0" applyFont="1" applyBorder="1"/>
    <xf numFmtId="0" fontId="992" fillId="0" borderId="988" xfId="0" applyFont="1" applyBorder="1"/>
    <xf numFmtId="0" fontId="993" fillId="0" borderId="989" xfId="0" applyFont="1" applyBorder="1"/>
    <xf numFmtId="0" fontId="994" fillId="0" borderId="990" xfId="0" applyFont="1" applyBorder="1"/>
    <xf numFmtId="0" fontId="995" fillId="0" borderId="991" xfId="0" applyFont="1" applyBorder="1"/>
    <xf numFmtId="0" fontId="996" fillId="0" borderId="992" xfId="0" applyFont="1" applyBorder="1"/>
    <xf numFmtId="0" fontId="997" fillId="0" borderId="993" xfId="0" applyFont="1" applyBorder="1"/>
    <xf numFmtId="0" fontId="998" fillId="0" borderId="994" xfId="0" applyFont="1" applyBorder="1"/>
    <xf numFmtId="0" fontId="999" fillId="0" borderId="995" xfId="0" applyFont="1" applyBorder="1"/>
    <xf numFmtId="0" fontId="1000" fillId="0" borderId="996" xfId="0" applyFont="1" applyBorder="1"/>
    <xf numFmtId="0" fontId="1001" fillId="0" borderId="997" xfId="0" applyFont="1" applyBorder="1"/>
    <xf numFmtId="0" fontId="1002" fillId="0" borderId="998" xfId="0" applyFont="1" applyBorder="1"/>
    <xf numFmtId="0" fontId="1003" fillId="0" borderId="999" xfId="0" applyFont="1" applyBorder="1"/>
    <xf numFmtId="0" fontId="1004" fillId="0" borderId="1000" xfId="0" applyFont="1" applyBorder="1"/>
    <xf numFmtId="0" fontId="1005" fillId="0" borderId="1001" xfId="0" applyFont="1" applyBorder="1"/>
    <xf numFmtId="0" fontId="1006" fillId="0" borderId="1002" xfId="0" applyFont="1" applyBorder="1"/>
    <xf numFmtId="0" fontId="1007" fillId="0" borderId="1003" xfId="0" applyFont="1" applyBorder="1"/>
    <xf numFmtId="0" fontId="1008" fillId="0" borderId="1004" xfId="0" applyFont="1" applyBorder="1"/>
    <xf numFmtId="0" fontId="1009" fillId="0" borderId="1005" xfId="0" applyFont="1" applyBorder="1"/>
    <xf numFmtId="0" fontId="1010" fillId="0" borderId="1006" xfId="0" applyFont="1" applyBorder="1"/>
    <xf numFmtId="0" fontId="1011" fillId="0" borderId="1007" xfId="0" applyFont="1" applyBorder="1"/>
    <xf numFmtId="0" fontId="1012" fillId="0" borderId="1008" xfId="0" applyFont="1" applyBorder="1"/>
    <xf numFmtId="0" fontId="1013" fillId="0" borderId="1009" xfId="0" applyFont="1" applyBorder="1"/>
    <xf numFmtId="0" fontId="1014" fillId="0" borderId="1010" xfId="0" applyFont="1" applyBorder="1"/>
    <xf numFmtId="0" fontId="1015" fillId="0" borderId="1011" xfId="0" applyFont="1" applyBorder="1"/>
    <xf numFmtId="0" fontId="1016" fillId="0" borderId="1012" xfId="0" applyFont="1" applyBorder="1"/>
    <xf numFmtId="0" fontId="1017" fillId="0" borderId="1013" xfId="0" applyFont="1" applyBorder="1"/>
    <xf numFmtId="0" fontId="1018" fillId="0" borderId="1014" xfId="0" applyFont="1" applyBorder="1"/>
    <xf numFmtId="0" fontId="1019" fillId="0" borderId="1015" xfId="0" applyFont="1" applyBorder="1"/>
    <xf numFmtId="0" fontId="1020" fillId="0" borderId="1016" xfId="0" applyFont="1" applyBorder="1"/>
    <xf numFmtId="0" fontId="1021" fillId="0" borderId="1017" xfId="0" applyFont="1" applyBorder="1"/>
    <xf numFmtId="0" fontId="1022" fillId="0" borderId="1018" xfId="0" applyFont="1" applyBorder="1"/>
    <xf numFmtId="0" fontId="1023" fillId="0" borderId="1019" xfId="0" applyFont="1" applyBorder="1"/>
    <xf numFmtId="0" fontId="1024" fillId="0" borderId="1020" xfId="0" applyFont="1" applyBorder="1"/>
    <xf numFmtId="0" fontId="1025" fillId="0" borderId="1021" xfId="0" applyFont="1" applyBorder="1"/>
    <xf numFmtId="0" fontId="1026" fillId="0" borderId="1022" xfId="0" applyFont="1" applyBorder="1"/>
    <xf numFmtId="0" fontId="1027" fillId="0" borderId="1023" xfId="0" applyFont="1" applyBorder="1"/>
    <xf numFmtId="0" fontId="1028" fillId="0" borderId="1024" xfId="0" applyFont="1" applyBorder="1"/>
    <xf numFmtId="0" fontId="1029" fillId="0" borderId="1025" xfId="0" applyFont="1" applyBorder="1"/>
    <xf numFmtId="0" fontId="1030" fillId="0" borderId="1026" xfId="0" applyFont="1" applyBorder="1"/>
    <xf numFmtId="0" fontId="1031" fillId="0" borderId="1027" xfId="0" applyFont="1" applyBorder="1"/>
    <xf numFmtId="0" fontId="1032" fillId="0" borderId="1028" xfId="0" applyFont="1" applyBorder="1"/>
    <xf numFmtId="0" fontId="1033" fillId="0" borderId="1029" xfId="0" applyFont="1" applyBorder="1"/>
    <xf numFmtId="0" fontId="1034" fillId="0" borderId="1030" xfId="0" applyFont="1" applyBorder="1"/>
    <xf numFmtId="0" fontId="1035" fillId="0" borderId="1031" xfId="0" applyFont="1" applyBorder="1"/>
    <xf numFmtId="0" fontId="1036" fillId="0" borderId="1032" xfId="0" applyFont="1" applyBorder="1"/>
    <xf numFmtId="0" fontId="1037" fillId="0" borderId="1033" xfId="0" applyFont="1" applyBorder="1"/>
    <xf numFmtId="0" fontId="1038" fillId="0" borderId="1034" xfId="0" applyFont="1" applyBorder="1"/>
    <xf numFmtId="0" fontId="1039" fillId="0" borderId="1035" xfId="0" applyFont="1" applyBorder="1"/>
    <xf numFmtId="0" fontId="1040" fillId="0" borderId="1036" xfId="0" applyFont="1" applyBorder="1"/>
    <xf numFmtId="0" fontId="1041" fillId="0" borderId="1037" xfId="0" applyFont="1" applyBorder="1"/>
    <xf numFmtId="0" fontId="1042" fillId="0" borderId="1038" xfId="0" applyFont="1" applyBorder="1"/>
    <xf numFmtId="0" fontId="1043" fillId="0" borderId="1039" xfId="0" applyFont="1" applyBorder="1"/>
    <xf numFmtId="0" fontId="1044" fillId="0" borderId="1040" xfId="0" applyFont="1" applyBorder="1"/>
    <xf numFmtId="0" fontId="1045" fillId="0" borderId="1041" xfId="0" applyFont="1" applyBorder="1"/>
    <xf numFmtId="0" fontId="1046" fillId="0" borderId="1042" xfId="0" applyFont="1" applyBorder="1"/>
    <xf numFmtId="0" fontId="1047" fillId="0" borderId="1043" xfId="0" applyFont="1" applyBorder="1"/>
    <xf numFmtId="0" fontId="1048" fillId="0" borderId="1044" xfId="0" applyFont="1" applyBorder="1"/>
    <xf numFmtId="0" fontId="1049" fillId="0" borderId="1045" xfId="0" applyFont="1" applyBorder="1"/>
    <xf numFmtId="0" fontId="1050" fillId="0" borderId="1046" xfId="0" applyFont="1" applyBorder="1"/>
    <xf numFmtId="0" fontId="1051" fillId="0" borderId="1047" xfId="0" applyFont="1" applyBorder="1"/>
    <xf numFmtId="0" fontId="1052" fillId="0" borderId="1048" xfId="0" applyFont="1" applyBorder="1"/>
    <xf numFmtId="0" fontId="1053" fillId="0" borderId="1049" xfId="0" applyFont="1" applyBorder="1"/>
    <xf numFmtId="0" fontId="1054" fillId="0" borderId="1050" xfId="0" applyFont="1" applyBorder="1"/>
    <xf numFmtId="0" fontId="1055" fillId="0" borderId="1051" xfId="0" applyFont="1" applyBorder="1"/>
    <xf numFmtId="0" fontId="1056" fillId="0" borderId="1052" xfId="0" applyFont="1" applyBorder="1"/>
    <xf numFmtId="0" fontId="1057" fillId="0" borderId="1053" xfId="0" applyFont="1" applyBorder="1"/>
    <xf numFmtId="0" fontId="1058" fillId="0" borderId="1054" xfId="0" applyFont="1" applyBorder="1"/>
    <xf numFmtId="0" fontId="1059" fillId="0" borderId="1055" xfId="0" applyFont="1" applyBorder="1"/>
    <xf numFmtId="0" fontId="1060" fillId="0" borderId="1056" xfId="0" applyFont="1" applyBorder="1"/>
    <xf numFmtId="0" fontId="1061" fillId="0" borderId="1057" xfId="0" applyFont="1" applyBorder="1"/>
    <xf numFmtId="0" fontId="1062" fillId="0" borderId="1058" xfId="0" applyFont="1" applyBorder="1"/>
    <xf numFmtId="0" fontId="1063" fillId="0" borderId="1059" xfId="0" applyFont="1" applyBorder="1"/>
    <xf numFmtId="0" fontId="1064" fillId="0" borderId="1060" xfId="0" applyFont="1" applyBorder="1"/>
    <xf numFmtId="0" fontId="1065" fillId="0" borderId="1061" xfId="0" applyFont="1" applyBorder="1"/>
    <xf numFmtId="0" fontId="1066" fillId="0" borderId="1062" xfId="0" applyFont="1" applyBorder="1"/>
    <xf numFmtId="0" fontId="1067" fillId="0" borderId="1063" xfId="0" applyFont="1" applyBorder="1"/>
    <xf numFmtId="0" fontId="1068" fillId="0" borderId="1064" xfId="0" applyFont="1" applyBorder="1"/>
    <xf numFmtId="0" fontId="1069" fillId="0" borderId="1065" xfId="0" applyFont="1" applyBorder="1"/>
    <xf numFmtId="0" fontId="1070" fillId="0" borderId="1066" xfId="0" applyFont="1" applyBorder="1"/>
    <xf numFmtId="0" fontId="1071" fillId="0" borderId="1067" xfId="0" applyFont="1" applyBorder="1"/>
    <xf numFmtId="0" fontId="1072" fillId="0" borderId="1068" xfId="0" applyFont="1" applyBorder="1"/>
    <xf numFmtId="0" fontId="1073" fillId="0" borderId="1069" xfId="0" applyFont="1" applyBorder="1"/>
    <xf numFmtId="0" fontId="1074" fillId="0" borderId="1070" xfId="0" applyFont="1" applyBorder="1"/>
    <xf numFmtId="0" fontId="1075" fillId="0" borderId="1071" xfId="0" applyFont="1" applyBorder="1"/>
    <xf numFmtId="0" fontId="1076" fillId="0" borderId="1072" xfId="0" applyFont="1" applyBorder="1"/>
    <xf numFmtId="0" fontId="1077" fillId="0" borderId="1073" xfId="0" applyFont="1" applyBorder="1"/>
    <xf numFmtId="0" fontId="1078" fillId="0" borderId="1074" xfId="0" applyFont="1" applyBorder="1"/>
    <xf numFmtId="0" fontId="1079" fillId="0" borderId="1075" xfId="0" applyFont="1" applyBorder="1"/>
    <xf numFmtId="0" fontId="1080" fillId="0" borderId="1076" xfId="0" applyFont="1" applyBorder="1"/>
    <xf numFmtId="0" fontId="1081" fillId="0" borderId="1077" xfId="0" applyFont="1" applyBorder="1"/>
    <xf numFmtId="0" fontId="1082" fillId="0" borderId="1078" xfId="0" applyFont="1" applyBorder="1"/>
    <xf numFmtId="0" fontId="1083" fillId="0" borderId="1079" xfId="0" applyFont="1" applyBorder="1"/>
    <xf numFmtId="0" fontId="1084" fillId="0" borderId="1080" xfId="0" applyFont="1" applyBorder="1"/>
    <xf numFmtId="0" fontId="1085" fillId="0" borderId="1081" xfId="0" applyFont="1" applyBorder="1"/>
    <xf numFmtId="0" fontId="1086" fillId="0" borderId="1082" xfId="0" applyFont="1" applyBorder="1"/>
    <xf numFmtId="0" fontId="1087" fillId="0" borderId="1083" xfId="0" applyFont="1" applyBorder="1"/>
    <xf numFmtId="0" fontId="1088" fillId="0" borderId="1084" xfId="0" applyFont="1" applyBorder="1"/>
    <xf numFmtId="0" fontId="1089" fillId="0" borderId="1085" xfId="0" applyFont="1" applyBorder="1"/>
    <xf numFmtId="0" fontId="1090" fillId="0" borderId="1086" xfId="0" applyFont="1" applyBorder="1"/>
    <xf numFmtId="0" fontId="1091" fillId="0" borderId="1087" xfId="0" applyFont="1" applyBorder="1"/>
    <xf numFmtId="0" fontId="1092" fillId="0" borderId="1088" xfId="0" applyFont="1" applyBorder="1"/>
    <xf numFmtId="0" fontId="1093" fillId="0" borderId="1089" xfId="0" applyFont="1" applyBorder="1"/>
    <xf numFmtId="0" fontId="1094" fillId="0" borderId="1090" xfId="0" applyFont="1" applyBorder="1"/>
    <xf numFmtId="0" fontId="1095" fillId="0" borderId="1091" xfId="0" applyFont="1" applyBorder="1"/>
    <xf numFmtId="0" fontId="1096" fillId="0" borderId="1092" xfId="0" applyFont="1" applyBorder="1"/>
    <xf numFmtId="0" fontId="1097" fillId="0" borderId="1093" xfId="0" applyFont="1" applyBorder="1"/>
    <xf numFmtId="0" fontId="1098" fillId="0" borderId="1094" xfId="0" applyFont="1" applyBorder="1"/>
    <xf numFmtId="0" fontId="1099" fillId="0" borderId="1095" xfId="0" applyFont="1" applyBorder="1"/>
    <xf numFmtId="0" fontId="1100" fillId="0" borderId="1096" xfId="0" applyFont="1" applyBorder="1"/>
    <xf numFmtId="0" fontId="1101" fillId="0" borderId="1097" xfId="0" applyFont="1" applyBorder="1"/>
    <xf numFmtId="0" fontId="1102" fillId="0" borderId="1098" xfId="0" applyFont="1" applyBorder="1"/>
    <xf numFmtId="0" fontId="1103" fillId="0" borderId="1099" xfId="0" applyFont="1" applyBorder="1"/>
    <xf numFmtId="0" fontId="1104" fillId="0" borderId="1100" xfId="0" applyFont="1" applyBorder="1"/>
    <xf numFmtId="0" fontId="1105" fillId="0" borderId="1101" xfId="0" applyFont="1" applyBorder="1"/>
    <xf numFmtId="0" fontId="1106" fillId="0" borderId="1102" xfId="0" applyFont="1" applyBorder="1"/>
    <xf numFmtId="0" fontId="1107" fillId="0" borderId="1103" xfId="0" applyFont="1" applyBorder="1"/>
    <xf numFmtId="0" fontId="1108" fillId="0" borderId="1104" xfId="0" applyFont="1" applyBorder="1"/>
    <xf numFmtId="0" fontId="1109" fillId="0" borderId="1105" xfId="0" applyFont="1" applyBorder="1"/>
    <xf numFmtId="0" fontId="1110" fillId="0" borderId="1106" xfId="0" applyFont="1" applyBorder="1"/>
    <xf numFmtId="0" fontId="1111" fillId="0" borderId="1107" xfId="0" applyFont="1" applyBorder="1"/>
    <xf numFmtId="0" fontId="1112" fillId="0" borderId="1108" xfId="0" applyFont="1" applyBorder="1"/>
    <xf numFmtId="0" fontId="1113" fillId="0" borderId="1109" xfId="0" applyFont="1" applyBorder="1"/>
    <xf numFmtId="0" fontId="1114" fillId="0" borderId="1110" xfId="0" applyFont="1" applyBorder="1"/>
    <xf numFmtId="0" fontId="1115" fillId="0" borderId="1111" xfId="0" applyFont="1" applyBorder="1"/>
    <xf numFmtId="0" fontId="1116" fillId="0" borderId="1112" xfId="0" applyFont="1" applyBorder="1"/>
    <xf numFmtId="0" fontId="1117" fillId="0" borderId="1113" xfId="0" applyFont="1" applyBorder="1"/>
    <xf numFmtId="0" fontId="1118" fillId="0" borderId="1114" xfId="0" applyFont="1" applyBorder="1"/>
    <xf numFmtId="0" fontId="1119" fillId="0" borderId="1115" xfId="0" applyFont="1" applyBorder="1"/>
    <xf numFmtId="0" fontId="1120" fillId="0" borderId="1116" xfId="0" applyFont="1" applyBorder="1"/>
    <xf numFmtId="0" fontId="1121" fillId="0" borderId="1117" xfId="0" applyFont="1" applyBorder="1"/>
    <xf numFmtId="0" fontId="1122" fillId="0" borderId="1118" xfId="0" applyFont="1" applyBorder="1"/>
    <xf numFmtId="0" fontId="1123" fillId="0" borderId="1119" xfId="0" applyFont="1" applyBorder="1"/>
    <xf numFmtId="0" fontId="1124" fillId="0" borderId="1120" xfId="0" applyFont="1" applyBorder="1"/>
    <xf numFmtId="0" fontId="1125" fillId="0" borderId="1121" xfId="0" applyFont="1" applyBorder="1"/>
    <xf numFmtId="0" fontId="1126" fillId="0" borderId="1122" xfId="0" applyFont="1" applyBorder="1"/>
    <xf numFmtId="0" fontId="1127" fillId="0" borderId="1123" xfId="0" applyFont="1" applyBorder="1"/>
    <xf numFmtId="0" fontId="1128" fillId="0" borderId="1124" xfId="0" applyFont="1" applyBorder="1"/>
    <xf numFmtId="0" fontId="1129" fillId="0" borderId="1125" xfId="0" applyFont="1" applyBorder="1"/>
    <xf numFmtId="0" fontId="1130" fillId="0" borderId="1126" xfId="0" applyFont="1" applyBorder="1"/>
    <xf numFmtId="0" fontId="1131" fillId="0" borderId="1127" xfId="0" applyFont="1" applyBorder="1"/>
    <xf numFmtId="0" fontId="1132" fillId="0" borderId="1128" xfId="0" applyFont="1" applyBorder="1"/>
    <xf numFmtId="0" fontId="1133" fillId="0" borderId="1129" xfId="0" applyFont="1" applyBorder="1"/>
    <xf numFmtId="0" fontId="1134" fillId="0" borderId="1130" xfId="0" applyFont="1" applyBorder="1"/>
    <xf numFmtId="0" fontId="1135" fillId="0" borderId="1131" xfId="0" applyFont="1" applyBorder="1"/>
    <xf numFmtId="0" fontId="1136" fillId="0" borderId="1132" xfId="0" applyFont="1" applyBorder="1"/>
    <xf numFmtId="0" fontId="1137" fillId="0" borderId="1133" xfId="0" applyFont="1" applyBorder="1"/>
    <xf numFmtId="0" fontId="1138" fillId="0" borderId="1134" xfId="0" applyFont="1" applyBorder="1"/>
    <xf numFmtId="0" fontId="1139" fillId="0" borderId="1135" xfId="0" applyFont="1" applyBorder="1"/>
    <xf numFmtId="0" fontId="1140" fillId="0" borderId="1136" xfId="0" applyFont="1" applyBorder="1"/>
    <xf numFmtId="0" fontId="1141" fillId="0" borderId="1137" xfId="0" applyFont="1" applyBorder="1"/>
    <xf numFmtId="0" fontId="1142" fillId="0" borderId="1138" xfId="0" applyFont="1" applyBorder="1"/>
    <xf numFmtId="0" fontId="1143" fillId="0" borderId="1139" xfId="0" applyFont="1" applyBorder="1"/>
    <xf numFmtId="0" fontId="1144" fillId="0" borderId="1140" xfId="0" applyFont="1" applyBorder="1"/>
    <xf numFmtId="0" fontId="1145" fillId="0" borderId="1141" xfId="0" applyFont="1" applyBorder="1"/>
    <xf numFmtId="0" fontId="1146" fillId="0" borderId="1142" xfId="0" applyFont="1" applyBorder="1"/>
    <xf numFmtId="0" fontId="1147" fillId="0" borderId="1143" xfId="0" applyFont="1" applyBorder="1"/>
    <xf numFmtId="0" fontId="1148" fillId="0" borderId="1144" xfId="0" applyFont="1" applyBorder="1"/>
    <xf numFmtId="0" fontId="1149" fillId="0" borderId="1145" xfId="0" applyFont="1" applyBorder="1"/>
    <xf numFmtId="0" fontId="1150" fillId="0" borderId="1146" xfId="0" applyFont="1" applyBorder="1"/>
    <xf numFmtId="0" fontId="1151" fillId="0" borderId="1147" xfId="0" applyFont="1" applyBorder="1"/>
    <xf numFmtId="0" fontId="1152" fillId="0" borderId="1148" xfId="0" applyFont="1" applyBorder="1"/>
    <xf numFmtId="0" fontId="1153" fillId="0" borderId="1149" xfId="0" applyFont="1" applyBorder="1"/>
    <xf numFmtId="0" fontId="1154" fillId="0" borderId="1150" xfId="0" applyFont="1" applyBorder="1"/>
    <xf numFmtId="0" fontId="1155" fillId="0" borderId="1151" xfId="0" applyFont="1" applyBorder="1"/>
    <xf numFmtId="0" fontId="1156" fillId="0" borderId="1152" xfId="0" applyFont="1" applyBorder="1"/>
    <xf numFmtId="0" fontId="1157" fillId="0" borderId="1153" xfId="0" applyFont="1" applyBorder="1"/>
    <xf numFmtId="0" fontId="1158" fillId="0" borderId="1154" xfId="0" applyFont="1" applyBorder="1"/>
    <xf numFmtId="0" fontId="1159" fillId="0" borderId="1155" xfId="0" applyFont="1" applyBorder="1"/>
    <xf numFmtId="0" fontId="1160" fillId="0" borderId="1156" xfId="0" applyFont="1" applyBorder="1"/>
    <xf numFmtId="0" fontId="1161" fillId="0" borderId="1157" xfId="0" applyFont="1" applyBorder="1"/>
    <xf numFmtId="0" fontId="1162" fillId="0" borderId="1158" xfId="0" applyFont="1" applyBorder="1"/>
    <xf numFmtId="0" fontId="1163" fillId="0" borderId="1159" xfId="0" applyFont="1" applyBorder="1"/>
    <xf numFmtId="0" fontId="1164" fillId="0" borderId="1160" xfId="0" applyFont="1" applyBorder="1"/>
    <xf numFmtId="0" fontId="1165" fillId="0" borderId="1161" xfId="0" applyFont="1" applyBorder="1"/>
    <xf numFmtId="0" fontId="1166" fillId="0" borderId="1162" xfId="0" applyFont="1" applyBorder="1"/>
    <xf numFmtId="0" fontId="1167" fillId="0" borderId="1163" xfId="0" applyFont="1" applyBorder="1"/>
    <xf numFmtId="0" fontId="1168" fillId="0" borderId="1164" xfId="0" applyFont="1" applyBorder="1"/>
    <xf numFmtId="0" fontId="1169" fillId="0" borderId="1165" xfId="0" applyFont="1" applyBorder="1"/>
    <xf numFmtId="0" fontId="1170" fillId="0" borderId="1166" xfId="0" applyFont="1" applyBorder="1"/>
    <xf numFmtId="0" fontId="1171" fillId="0" borderId="1167" xfId="0" applyFont="1" applyBorder="1"/>
    <xf numFmtId="0" fontId="1172" fillId="0" borderId="1168" xfId="0" applyFont="1" applyBorder="1"/>
    <xf numFmtId="0" fontId="1173" fillId="0" borderId="1169" xfId="0" applyFont="1" applyBorder="1"/>
    <xf numFmtId="0" fontId="1174" fillId="0" borderId="1170" xfId="0" applyFont="1" applyBorder="1"/>
    <xf numFmtId="0" fontId="1175" fillId="0" borderId="1171" xfId="0" applyFont="1" applyBorder="1"/>
    <xf numFmtId="0" fontId="1176" fillId="0" borderId="1172" xfId="0" applyFont="1" applyBorder="1"/>
    <xf numFmtId="0" fontId="1177" fillId="0" borderId="1173" xfId="0" applyFont="1" applyBorder="1"/>
    <xf numFmtId="0" fontId="1178" fillId="0" borderId="1174" xfId="0" applyFont="1" applyBorder="1"/>
    <xf numFmtId="0" fontId="1179" fillId="0" borderId="1175" xfId="0" applyFont="1" applyBorder="1"/>
    <xf numFmtId="0" fontId="1180" fillId="0" borderId="1176" xfId="0" applyFont="1" applyBorder="1"/>
    <xf numFmtId="0" fontId="1181" fillId="0" borderId="1177" xfId="0" applyFont="1" applyBorder="1"/>
    <xf numFmtId="0" fontId="1182" fillId="0" borderId="1178" xfId="0" applyFont="1" applyBorder="1"/>
    <xf numFmtId="0" fontId="1183" fillId="0" borderId="1179" xfId="0" applyFont="1" applyBorder="1"/>
    <xf numFmtId="0" fontId="1184" fillId="0" borderId="1180" xfId="0" applyFont="1" applyBorder="1"/>
    <xf numFmtId="0" fontId="1185" fillId="0" borderId="1181" xfId="0" applyFont="1" applyBorder="1"/>
    <xf numFmtId="0" fontId="1186" fillId="0" borderId="1182" xfId="0" applyFont="1" applyBorder="1"/>
    <xf numFmtId="0" fontId="1187" fillId="0" borderId="1183" xfId="0" applyFont="1" applyBorder="1"/>
    <xf numFmtId="0" fontId="1188" fillId="0" borderId="1184" xfId="0" applyFont="1" applyBorder="1"/>
    <xf numFmtId="0" fontId="1189" fillId="0" borderId="1185" xfId="0" applyFont="1" applyBorder="1"/>
    <xf numFmtId="0" fontId="1190" fillId="0" borderId="1186" xfId="0" applyFont="1" applyBorder="1"/>
    <xf numFmtId="0" fontId="1191" fillId="0" borderId="1187" xfId="0" applyFont="1" applyBorder="1"/>
    <xf numFmtId="0" fontId="1192" fillId="0" borderId="1188" xfId="0" applyFont="1" applyBorder="1"/>
    <xf numFmtId="0" fontId="1193" fillId="0" borderId="1189" xfId="0" applyFont="1" applyBorder="1"/>
    <xf numFmtId="0" fontId="1194" fillId="0" borderId="1190" xfId="0" applyFont="1" applyBorder="1"/>
    <xf numFmtId="0" fontId="1195" fillId="0" borderId="1191" xfId="0" applyFont="1" applyBorder="1"/>
    <xf numFmtId="0" fontId="1196" fillId="0" borderId="1192" xfId="0" applyFont="1" applyBorder="1"/>
    <xf numFmtId="0" fontId="1197" fillId="0" borderId="1193" xfId="0" applyFont="1" applyBorder="1"/>
    <xf numFmtId="0" fontId="1198" fillId="0" borderId="1194" xfId="0" applyFont="1" applyBorder="1"/>
    <xf numFmtId="0" fontId="1199" fillId="0" borderId="1195" xfId="0" applyFont="1" applyBorder="1"/>
    <xf numFmtId="0" fontId="1200" fillId="0" borderId="1196" xfId="0" applyFont="1" applyBorder="1"/>
    <xf numFmtId="0" fontId="1201" fillId="0" borderId="1197" xfId="0" applyFont="1" applyBorder="1"/>
    <xf numFmtId="0" fontId="1202" fillId="0" borderId="1198" xfId="0" applyFont="1" applyBorder="1"/>
    <xf numFmtId="0" fontId="1203" fillId="0" borderId="1199" xfId="0" applyFont="1" applyBorder="1"/>
    <xf numFmtId="0" fontId="1204" fillId="0" borderId="1200" xfId="0" applyFont="1" applyBorder="1"/>
    <xf numFmtId="0" fontId="1205" fillId="0" borderId="1201" xfId="0" applyFont="1" applyBorder="1"/>
    <xf numFmtId="0" fontId="1206" fillId="0" borderId="1202" xfId="0" applyFont="1" applyBorder="1"/>
    <xf numFmtId="0" fontId="1207" fillId="0" borderId="1203" xfId="0" applyFont="1" applyBorder="1"/>
    <xf numFmtId="0" fontId="1208" fillId="0" borderId="1204" xfId="0" applyFont="1" applyBorder="1"/>
    <xf numFmtId="0" fontId="1209" fillId="0" borderId="1205" xfId="0" applyFont="1" applyBorder="1"/>
    <xf numFmtId="0" fontId="1210" fillId="0" borderId="1206" xfId="0" applyFont="1" applyBorder="1"/>
    <xf numFmtId="0" fontId="1211" fillId="0" borderId="1207" xfId="0" applyFont="1" applyBorder="1"/>
    <xf numFmtId="0" fontId="1212" fillId="0" borderId="1208" xfId="0" applyFont="1" applyBorder="1"/>
    <xf numFmtId="0" fontId="1213" fillId="0" borderId="1209" xfId="0" applyFont="1" applyBorder="1"/>
    <xf numFmtId="0" fontId="1214" fillId="0" borderId="1210" xfId="0" applyFont="1" applyBorder="1"/>
    <xf numFmtId="0" fontId="1215" fillId="0" borderId="1211" xfId="0" applyFont="1" applyBorder="1"/>
    <xf numFmtId="0" fontId="1216" fillId="0" borderId="1212" xfId="0" applyFont="1" applyBorder="1"/>
    <xf numFmtId="0" fontId="1217" fillId="0" borderId="1213" xfId="0" applyFont="1" applyBorder="1"/>
    <xf numFmtId="0" fontId="1218" fillId="0" borderId="1214" xfId="0" applyFont="1" applyBorder="1"/>
    <xf numFmtId="0" fontId="1219" fillId="0" borderId="1215" xfId="0" applyFont="1" applyBorder="1"/>
    <xf numFmtId="0" fontId="1220" fillId="0" borderId="1216" xfId="0" applyFont="1" applyBorder="1"/>
    <xf numFmtId="0" fontId="1221" fillId="0" borderId="1217" xfId="0" applyFont="1" applyBorder="1"/>
    <xf numFmtId="0" fontId="1222" fillId="0" borderId="1218" xfId="0" applyFont="1" applyBorder="1"/>
    <xf numFmtId="0" fontId="1223" fillId="0" borderId="1219" xfId="0" applyFont="1" applyBorder="1"/>
    <xf numFmtId="0" fontId="1224" fillId="0" borderId="1220" xfId="0" applyFont="1" applyBorder="1"/>
    <xf numFmtId="0" fontId="1225" fillId="0" borderId="1221" xfId="0" applyFont="1" applyBorder="1"/>
    <xf numFmtId="0" fontId="1226" fillId="0" borderId="1222" xfId="0" applyFont="1" applyBorder="1"/>
    <xf numFmtId="0" fontId="1227" fillId="0" borderId="1223" xfId="0" applyFont="1" applyBorder="1"/>
    <xf numFmtId="0" fontId="1228" fillId="0" borderId="1224" xfId="0" applyFont="1" applyBorder="1"/>
    <xf numFmtId="0" fontId="1229" fillId="0" borderId="1225" xfId="0" applyFont="1" applyBorder="1"/>
    <xf numFmtId="0" fontId="1230" fillId="0" borderId="1226" xfId="0" applyFont="1" applyBorder="1"/>
    <xf numFmtId="0" fontId="1231" fillId="0" borderId="1227" xfId="0" applyFont="1" applyBorder="1"/>
    <xf numFmtId="0" fontId="1232" fillId="0" borderId="1228" xfId="0" applyFont="1" applyBorder="1"/>
    <xf numFmtId="0" fontId="1233" fillId="0" borderId="1229" xfId="0" applyFont="1" applyBorder="1"/>
    <xf numFmtId="0" fontId="1234" fillId="0" borderId="1230" xfId="0" applyFont="1" applyBorder="1"/>
    <xf numFmtId="0" fontId="1235" fillId="0" borderId="1231" xfId="0" applyFont="1" applyBorder="1"/>
    <xf numFmtId="0" fontId="1236" fillId="0" borderId="1232" xfId="0" applyFont="1" applyBorder="1"/>
    <xf numFmtId="0" fontId="1237" fillId="0" borderId="1233" xfId="0" applyFont="1" applyBorder="1"/>
    <xf numFmtId="0" fontId="1238" fillId="0" borderId="1234" xfId="0" applyFont="1" applyBorder="1"/>
    <xf numFmtId="0" fontId="1239" fillId="0" borderId="1235" xfId="0" applyFont="1" applyBorder="1"/>
    <xf numFmtId="0" fontId="1240" fillId="0" borderId="1236" xfId="0" applyFont="1" applyBorder="1"/>
    <xf numFmtId="0" fontId="1241" fillId="0" borderId="1237" xfId="0" applyFont="1" applyBorder="1"/>
    <xf numFmtId="0" fontId="1242" fillId="0" borderId="1238" xfId="0" applyFont="1" applyBorder="1"/>
    <xf numFmtId="0" fontId="1243" fillId="0" borderId="1239" xfId="0" applyFont="1" applyBorder="1"/>
    <xf numFmtId="0" fontId="1244" fillId="0" borderId="1240" xfId="0" applyFont="1" applyBorder="1"/>
    <xf numFmtId="0" fontId="1245" fillId="0" borderId="1241" xfId="0" applyFont="1" applyBorder="1"/>
    <xf numFmtId="0" fontId="1246" fillId="0" borderId="1242" xfId="0" applyFont="1" applyBorder="1"/>
    <xf numFmtId="0" fontId="1247" fillId="0" borderId="1243" xfId="0" applyFont="1" applyBorder="1"/>
    <xf numFmtId="0" fontId="1248" fillId="0" borderId="1244" xfId="0" applyFont="1" applyBorder="1"/>
    <xf numFmtId="0" fontId="1249" fillId="0" borderId="1245" xfId="0" applyFont="1" applyBorder="1"/>
    <xf numFmtId="0" fontId="1250" fillId="0" borderId="1246" xfId="0" applyFont="1" applyBorder="1"/>
    <xf numFmtId="0" fontId="1251" fillId="0" borderId="1247" xfId="0" applyFont="1" applyBorder="1"/>
    <xf numFmtId="0" fontId="1252" fillId="0" borderId="1248" xfId="0" applyFont="1" applyBorder="1"/>
    <xf numFmtId="0" fontId="1253" fillId="0" borderId="1249" xfId="0" applyFont="1" applyBorder="1"/>
    <xf numFmtId="0" fontId="1254" fillId="0" borderId="1250" xfId="0" applyFont="1" applyBorder="1"/>
    <xf numFmtId="0" fontId="1255" fillId="0" borderId="1251" xfId="0" applyFont="1" applyBorder="1"/>
    <xf numFmtId="0" fontId="1256" fillId="0" borderId="1252" xfId="0" applyFont="1" applyBorder="1"/>
    <xf numFmtId="0" fontId="1257" fillId="0" borderId="1253" xfId="0" applyFont="1" applyBorder="1"/>
    <xf numFmtId="0" fontId="1258" fillId="0" borderId="1254" xfId="0" applyFont="1" applyBorder="1"/>
    <xf numFmtId="0" fontId="1259" fillId="0" borderId="1255" xfId="0" applyFont="1" applyBorder="1"/>
    <xf numFmtId="0" fontId="1260" fillId="0" borderId="1256" xfId="0" applyFont="1" applyBorder="1"/>
    <xf numFmtId="0" fontId="1261" fillId="0" borderId="1257" xfId="0" applyFont="1" applyBorder="1"/>
    <xf numFmtId="0" fontId="1262" fillId="0" borderId="1258" xfId="0" applyFont="1" applyBorder="1"/>
    <xf numFmtId="0" fontId="1263" fillId="0" borderId="1259" xfId="0" applyFont="1" applyBorder="1"/>
    <xf numFmtId="0" fontId="1264" fillId="0" borderId="1260" xfId="0" applyFont="1" applyBorder="1"/>
    <xf numFmtId="0" fontId="1265" fillId="0" borderId="1261" xfId="0" applyFont="1" applyBorder="1"/>
    <xf numFmtId="0" fontId="1266" fillId="0" borderId="1262" xfId="0" applyFont="1" applyBorder="1"/>
    <xf numFmtId="0" fontId="1267" fillId="0" borderId="1263" xfId="0" applyFont="1" applyBorder="1"/>
    <xf numFmtId="0" fontId="1268" fillId="0" borderId="1264" xfId="0" applyFont="1" applyBorder="1"/>
    <xf numFmtId="0" fontId="1269" fillId="0" borderId="1265" xfId="0" applyFont="1" applyBorder="1"/>
    <xf numFmtId="0" fontId="1270" fillId="0" borderId="1266" xfId="0" applyFont="1" applyBorder="1"/>
    <xf numFmtId="0" fontId="1271" fillId="0" borderId="1267" xfId="0" applyFont="1" applyBorder="1"/>
    <xf numFmtId="0" fontId="1272" fillId="0" borderId="1268" xfId="0" applyFont="1" applyBorder="1"/>
    <xf numFmtId="0" fontId="1273" fillId="0" borderId="1269" xfId="0" applyFont="1" applyBorder="1"/>
    <xf numFmtId="0" fontId="1274" fillId="0" borderId="1270" xfId="0" applyFont="1" applyBorder="1"/>
    <xf numFmtId="0" fontId="1275" fillId="0" borderId="1271" xfId="0" applyFont="1" applyBorder="1"/>
    <xf numFmtId="0" fontId="1276" fillId="0" borderId="1272" xfId="0" applyFont="1" applyBorder="1"/>
    <xf numFmtId="0" fontId="1277" fillId="0" borderId="1273" xfId="0" applyFont="1" applyBorder="1"/>
    <xf numFmtId="0" fontId="1278" fillId="0" borderId="1274" xfId="0" applyFont="1" applyBorder="1"/>
    <xf numFmtId="0" fontId="1279" fillId="0" borderId="1275" xfId="0" applyFont="1" applyBorder="1"/>
    <xf numFmtId="0" fontId="1280" fillId="0" borderId="1276" xfId="0" applyFont="1" applyBorder="1"/>
    <xf numFmtId="0" fontId="1281" fillId="0" borderId="1277" xfId="0" applyFont="1" applyBorder="1"/>
    <xf numFmtId="0" fontId="1282" fillId="0" borderId="1278" xfId="0" applyFont="1" applyBorder="1"/>
    <xf numFmtId="0" fontId="1283" fillId="0" borderId="1279" xfId="0" applyFont="1" applyBorder="1"/>
    <xf numFmtId="0" fontId="1284" fillId="0" borderId="1280" xfId="0" applyFont="1" applyBorder="1"/>
    <xf numFmtId="0" fontId="1285" fillId="0" borderId="1281" xfId="0" applyFont="1" applyBorder="1"/>
    <xf numFmtId="0" fontId="1286" fillId="0" borderId="1282" xfId="0" applyFont="1" applyBorder="1"/>
    <xf numFmtId="0" fontId="1287" fillId="0" borderId="1283" xfId="0" applyFont="1" applyBorder="1"/>
    <xf numFmtId="0" fontId="1288" fillId="0" borderId="1284" xfId="0" applyFont="1" applyBorder="1"/>
    <xf numFmtId="0" fontId="1289" fillId="0" borderId="1285" xfId="0" applyFont="1" applyBorder="1"/>
    <xf numFmtId="0" fontId="1290" fillId="0" borderId="1286" xfId="0" applyFont="1" applyBorder="1"/>
    <xf numFmtId="0" fontId="1291" fillId="0" borderId="1287" xfId="0" applyFont="1" applyBorder="1"/>
    <xf numFmtId="0" fontId="1292" fillId="0" borderId="1288" xfId="0" applyFont="1" applyBorder="1"/>
    <xf numFmtId="0" fontId="1293" fillId="0" borderId="1289" xfId="0" applyFont="1" applyBorder="1"/>
    <xf numFmtId="0" fontId="1294" fillId="0" borderId="1290" xfId="0" applyFont="1" applyBorder="1"/>
    <xf numFmtId="0" fontId="1295" fillId="0" borderId="1291" xfId="0" applyFont="1" applyBorder="1"/>
    <xf numFmtId="0" fontId="1296" fillId="0" borderId="1292" xfId="0" applyFont="1" applyBorder="1"/>
    <xf numFmtId="0" fontId="1297" fillId="0" borderId="1293" xfId="0" applyFont="1" applyBorder="1"/>
    <xf numFmtId="0" fontId="1298" fillId="0" borderId="1294" xfId="0" applyFont="1" applyBorder="1"/>
    <xf numFmtId="0" fontId="1299" fillId="0" borderId="1295" xfId="0" applyFont="1" applyBorder="1"/>
    <xf numFmtId="0" fontId="1300" fillId="0" borderId="1296" xfId="0" applyFont="1" applyBorder="1"/>
    <xf numFmtId="0" fontId="1301" fillId="0" borderId="1297" xfId="0" applyFont="1" applyBorder="1"/>
    <xf numFmtId="0" fontId="1302" fillId="0" borderId="1298" xfId="0" applyFont="1" applyBorder="1"/>
    <xf numFmtId="0" fontId="1303" fillId="0" borderId="1299" xfId="0" applyFont="1" applyBorder="1"/>
    <xf numFmtId="0" fontId="1304" fillId="0" borderId="1300" xfId="0" applyFont="1" applyBorder="1"/>
    <xf numFmtId="0" fontId="1305" fillId="0" borderId="1301" xfId="0" applyFont="1" applyBorder="1"/>
    <xf numFmtId="0" fontId="1306" fillId="0" borderId="1302" xfId="0" applyFont="1" applyBorder="1"/>
    <xf numFmtId="0" fontId="1307" fillId="0" borderId="1303" xfId="0" applyFont="1" applyBorder="1"/>
    <xf numFmtId="0" fontId="1308" fillId="0" borderId="1304" xfId="0" applyFont="1" applyBorder="1"/>
    <xf numFmtId="0" fontId="1309" fillId="0" borderId="1305" xfId="0" applyFont="1" applyBorder="1"/>
    <xf numFmtId="0" fontId="1310" fillId="0" borderId="1306" xfId="0" applyFont="1" applyBorder="1"/>
    <xf numFmtId="0" fontId="1311" fillId="0" borderId="1307" xfId="0" applyFont="1" applyBorder="1"/>
    <xf numFmtId="0" fontId="1312" fillId="0" borderId="1308" xfId="0" applyFont="1" applyBorder="1"/>
    <xf numFmtId="0" fontId="1313" fillId="0" borderId="1309" xfId="0" applyFont="1" applyBorder="1"/>
    <xf numFmtId="0" fontId="1314" fillId="0" borderId="1310" xfId="0" applyFont="1" applyBorder="1"/>
    <xf numFmtId="0" fontId="1315" fillId="0" borderId="1311" xfId="0" applyFont="1" applyBorder="1"/>
    <xf numFmtId="0" fontId="1316" fillId="0" borderId="1312" xfId="0" applyFont="1" applyBorder="1"/>
    <xf numFmtId="0" fontId="1317" fillId="0" borderId="1313" xfId="0" applyFont="1" applyBorder="1"/>
    <xf numFmtId="0" fontId="1318" fillId="0" borderId="1314" xfId="0" applyFont="1" applyBorder="1"/>
    <xf numFmtId="0" fontId="1319" fillId="0" borderId="1315" xfId="0" applyFont="1" applyBorder="1"/>
    <xf numFmtId="0" fontId="1320" fillId="0" borderId="1316" xfId="0" applyFont="1" applyBorder="1"/>
    <xf numFmtId="0" fontId="1321" fillId="0" borderId="1317" xfId="0" applyFont="1" applyBorder="1"/>
    <xf numFmtId="0" fontId="1322" fillId="0" borderId="1318" xfId="0" applyFont="1" applyBorder="1"/>
    <xf numFmtId="0" fontId="1323" fillId="0" borderId="1319" xfId="0" applyFont="1" applyBorder="1"/>
    <xf numFmtId="0" fontId="1324" fillId="0" borderId="1320" xfId="0" applyFont="1" applyBorder="1"/>
    <xf numFmtId="0" fontId="1325" fillId="0" borderId="1321" xfId="0" applyFont="1" applyBorder="1"/>
    <xf numFmtId="0" fontId="1326" fillId="0" borderId="1322" xfId="0" applyFont="1" applyBorder="1"/>
    <xf numFmtId="0" fontId="1327" fillId="0" borderId="1323" xfId="0" applyFont="1" applyBorder="1"/>
    <xf numFmtId="0" fontId="1328" fillId="0" borderId="1324" xfId="0" applyFont="1" applyBorder="1"/>
    <xf numFmtId="0" fontId="1329" fillId="0" borderId="1325" xfId="0" applyFont="1" applyBorder="1"/>
    <xf numFmtId="0" fontId="1330" fillId="0" borderId="1326" xfId="0" applyFont="1" applyBorder="1"/>
    <xf numFmtId="0" fontId="1331" fillId="0" borderId="1327" xfId="0" applyFont="1" applyBorder="1"/>
    <xf numFmtId="0" fontId="1332" fillId="0" borderId="1328" xfId="0" applyFont="1" applyBorder="1"/>
    <xf numFmtId="0" fontId="1333" fillId="0" borderId="1329" xfId="0" applyFont="1" applyBorder="1"/>
    <xf numFmtId="0" fontId="1334" fillId="0" borderId="1330" xfId="0" applyFont="1" applyBorder="1"/>
    <xf numFmtId="0" fontId="1335" fillId="0" borderId="1331" xfId="0" applyFont="1" applyBorder="1"/>
    <xf numFmtId="0" fontId="1336" fillId="0" borderId="1332" xfId="0" applyFont="1" applyBorder="1"/>
    <xf numFmtId="0" fontId="1337" fillId="0" borderId="1333" xfId="0" applyFont="1" applyBorder="1"/>
    <xf numFmtId="0" fontId="1338" fillId="0" borderId="1334" xfId="0" applyFont="1" applyBorder="1"/>
    <xf numFmtId="0" fontId="1339" fillId="0" borderId="1335" xfId="0" applyFont="1" applyBorder="1"/>
    <xf numFmtId="0" fontId="1340" fillId="0" borderId="1336" xfId="0" applyFont="1" applyBorder="1"/>
    <xf numFmtId="0" fontId="1341" fillId="0" borderId="1337" xfId="0" applyFont="1" applyBorder="1"/>
    <xf numFmtId="0" fontId="1342" fillId="0" borderId="1338" xfId="0" applyFont="1" applyBorder="1"/>
    <xf numFmtId="0" fontId="1343" fillId="0" borderId="1339" xfId="0" applyFont="1" applyBorder="1"/>
    <xf numFmtId="0" fontId="1344" fillId="0" borderId="1340" xfId="0" applyFont="1" applyBorder="1"/>
    <xf numFmtId="0" fontId="1345" fillId="0" borderId="1341" xfId="0" applyFont="1" applyBorder="1"/>
    <xf numFmtId="0" fontId="1346" fillId="0" borderId="1342" xfId="0" applyFont="1" applyBorder="1"/>
    <xf numFmtId="0" fontId="1347" fillId="0" borderId="1343" xfId="0" applyFont="1" applyBorder="1"/>
    <xf numFmtId="0" fontId="1348" fillId="0" borderId="1344" xfId="0" applyFont="1" applyBorder="1"/>
    <xf numFmtId="0" fontId="1349" fillId="0" borderId="1345" xfId="0" applyFont="1" applyBorder="1"/>
    <xf numFmtId="0" fontId="1350" fillId="0" borderId="1346" xfId="0" applyFont="1" applyBorder="1"/>
    <xf numFmtId="0" fontId="1351" fillId="0" borderId="1347" xfId="0" applyFont="1" applyBorder="1"/>
    <xf numFmtId="0" fontId="1352" fillId="0" borderId="1348" xfId="0" applyFont="1" applyBorder="1"/>
    <xf numFmtId="0" fontId="1353" fillId="0" borderId="1349" xfId="0" applyFont="1" applyBorder="1"/>
    <xf numFmtId="0" fontId="1354" fillId="0" borderId="1350" xfId="0" applyFont="1" applyBorder="1"/>
    <xf numFmtId="0" fontId="1355" fillId="0" borderId="1351" xfId="0" applyFont="1" applyBorder="1"/>
    <xf numFmtId="0" fontId="1356" fillId="0" borderId="1352" xfId="0" applyFont="1" applyBorder="1"/>
    <xf numFmtId="0" fontId="1357" fillId="0" borderId="1353" xfId="0" applyFont="1" applyBorder="1"/>
    <xf numFmtId="0" fontId="1358" fillId="0" borderId="1354" xfId="0" applyFont="1" applyBorder="1"/>
    <xf numFmtId="0" fontId="1359" fillId="0" borderId="1355" xfId="0" applyFont="1" applyBorder="1"/>
    <xf numFmtId="0" fontId="1360" fillId="0" borderId="1356" xfId="0" applyFont="1" applyBorder="1"/>
    <xf numFmtId="0" fontId="1361" fillId="0" borderId="1357" xfId="0" applyFont="1" applyBorder="1"/>
    <xf numFmtId="0" fontId="1362" fillId="0" borderId="1358" xfId="0" applyFont="1" applyBorder="1"/>
    <xf numFmtId="0" fontId="1363" fillId="0" borderId="1359" xfId="0" applyFont="1" applyBorder="1"/>
    <xf numFmtId="0" fontId="1364" fillId="0" borderId="1360" xfId="0" applyFont="1" applyBorder="1"/>
    <xf numFmtId="0" fontId="1365" fillId="0" borderId="1361" xfId="0" applyFont="1" applyBorder="1"/>
    <xf numFmtId="0" fontId="1366" fillId="0" borderId="1362" xfId="0" applyFont="1" applyBorder="1"/>
    <xf numFmtId="0" fontId="1367" fillId="0" borderId="1363" xfId="0" applyFont="1" applyBorder="1"/>
    <xf numFmtId="0" fontId="1368" fillId="0" borderId="1364" xfId="0" applyFont="1" applyBorder="1"/>
    <xf numFmtId="0" fontId="1369" fillId="0" borderId="1365" xfId="0" applyFont="1" applyBorder="1"/>
    <xf numFmtId="0" fontId="1370" fillId="0" borderId="1366" xfId="0" applyFont="1" applyBorder="1"/>
    <xf numFmtId="0" fontId="1371" fillId="0" borderId="1367" xfId="0" applyFont="1" applyBorder="1"/>
    <xf numFmtId="0" fontId="1372" fillId="0" borderId="1368" xfId="0" applyFont="1" applyBorder="1"/>
    <xf numFmtId="0" fontId="1373" fillId="0" borderId="1369" xfId="0" applyFont="1" applyBorder="1"/>
    <xf numFmtId="0" fontId="1374" fillId="0" borderId="1370" xfId="0" applyFont="1" applyBorder="1"/>
    <xf numFmtId="0" fontId="1375" fillId="0" borderId="1371" xfId="0" applyFont="1" applyBorder="1"/>
    <xf numFmtId="0" fontId="1376" fillId="0" borderId="1372" xfId="0" applyFont="1" applyBorder="1"/>
    <xf numFmtId="0" fontId="1377" fillId="0" borderId="1373" xfId="0" applyFont="1" applyBorder="1"/>
    <xf numFmtId="0" fontId="1378" fillId="0" borderId="1374" xfId="0" applyFont="1" applyBorder="1"/>
    <xf numFmtId="0" fontId="1379" fillId="0" borderId="1375" xfId="0" applyFont="1" applyBorder="1"/>
    <xf numFmtId="0" fontId="1380" fillId="0" borderId="1376" xfId="0" applyFont="1" applyBorder="1"/>
    <xf numFmtId="0" fontId="1381" fillId="0" borderId="1377" xfId="0" applyFont="1" applyBorder="1"/>
    <xf numFmtId="0" fontId="1382" fillId="0" borderId="1378" xfId="0" applyFont="1" applyBorder="1"/>
    <xf numFmtId="0" fontId="1383" fillId="0" borderId="1379" xfId="0" applyFont="1" applyBorder="1"/>
    <xf numFmtId="0" fontId="1384" fillId="0" borderId="1380" xfId="0" applyFont="1" applyBorder="1"/>
    <xf numFmtId="0" fontId="1385" fillId="0" borderId="1381" xfId="0" applyFont="1" applyBorder="1"/>
    <xf numFmtId="0" fontId="1386" fillId="0" borderId="1382" xfId="0" applyFont="1" applyBorder="1"/>
    <xf numFmtId="0" fontId="1387" fillId="0" borderId="1383" xfId="0" applyFont="1" applyBorder="1"/>
    <xf numFmtId="0" fontId="1388" fillId="0" borderId="1384" xfId="0" applyFont="1" applyBorder="1"/>
    <xf numFmtId="0" fontId="1389" fillId="0" borderId="1385" xfId="0" applyFont="1" applyBorder="1"/>
    <xf numFmtId="0" fontId="1390" fillId="0" borderId="1386" xfId="0" applyFont="1" applyBorder="1"/>
    <xf numFmtId="0" fontId="1391" fillId="0" borderId="1387" xfId="0" applyFont="1" applyBorder="1"/>
    <xf numFmtId="0" fontId="1392" fillId="0" borderId="1388" xfId="0" applyFont="1" applyBorder="1"/>
    <xf numFmtId="0" fontId="1393" fillId="0" borderId="1389" xfId="0" applyFont="1" applyBorder="1"/>
    <xf numFmtId="0" fontId="1394" fillId="0" borderId="1390" xfId="0" applyFont="1" applyBorder="1"/>
    <xf numFmtId="0" fontId="1395" fillId="0" borderId="1391" xfId="0" applyFont="1" applyBorder="1"/>
    <xf numFmtId="0" fontId="1396" fillId="0" borderId="1392" xfId="0" applyFont="1" applyBorder="1"/>
    <xf numFmtId="0" fontId="1397" fillId="0" borderId="1393" xfId="0" applyFont="1" applyBorder="1"/>
    <xf numFmtId="0" fontId="1398" fillId="0" borderId="1394" xfId="0" applyFont="1" applyBorder="1"/>
    <xf numFmtId="0" fontId="1399" fillId="0" borderId="1395" xfId="0" applyFont="1" applyBorder="1"/>
    <xf numFmtId="0" fontId="1400" fillId="0" borderId="1396" xfId="0" applyFont="1" applyBorder="1"/>
    <xf numFmtId="0" fontId="1401" fillId="0" borderId="1397" xfId="0" applyFont="1" applyBorder="1"/>
    <xf numFmtId="0" fontId="1402" fillId="0" borderId="1398" xfId="0" applyFont="1" applyBorder="1"/>
    <xf numFmtId="0" fontId="1403" fillId="0" borderId="1399" xfId="0" applyFont="1" applyBorder="1"/>
    <xf numFmtId="0" fontId="1404" fillId="0" borderId="1400" xfId="0" applyFont="1" applyBorder="1"/>
    <xf numFmtId="0" fontId="1405" fillId="0" borderId="1401" xfId="0" applyFont="1" applyBorder="1"/>
    <xf numFmtId="0" fontId="1406" fillId="0" borderId="1402" xfId="0" applyFont="1" applyBorder="1"/>
    <xf numFmtId="0" fontId="1407" fillId="0" borderId="1403" xfId="0" applyFont="1" applyBorder="1"/>
    <xf numFmtId="0" fontId="1408" fillId="0" borderId="1404" xfId="0" applyFont="1" applyBorder="1"/>
    <xf numFmtId="0" fontId="1409" fillId="0" borderId="1405" xfId="0" applyFont="1" applyBorder="1"/>
    <xf numFmtId="0" fontId="1410" fillId="0" borderId="1406" xfId="0" applyFont="1" applyBorder="1"/>
    <xf numFmtId="0" fontId="1411" fillId="0" borderId="1407" xfId="0" applyFont="1" applyBorder="1"/>
    <xf numFmtId="0" fontId="1412" fillId="0" borderId="1408" xfId="0" applyFont="1" applyBorder="1"/>
    <xf numFmtId="0" fontId="1413" fillId="0" borderId="1409" xfId="0" applyFont="1" applyBorder="1"/>
    <xf numFmtId="0" fontId="1414" fillId="0" borderId="1410" xfId="0" applyFont="1" applyBorder="1"/>
    <xf numFmtId="0" fontId="1415" fillId="0" borderId="1411" xfId="0" applyFont="1" applyBorder="1"/>
    <xf numFmtId="0" fontId="1416" fillId="0" borderId="1412" xfId="0" applyFont="1" applyBorder="1"/>
    <xf numFmtId="0" fontId="1417" fillId="0" borderId="1413" xfId="0" applyFont="1" applyBorder="1"/>
    <xf numFmtId="0" fontId="1418" fillId="0" borderId="1414" xfId="0" applyFont="1" applyBorder="1"/>
    <xf numFmtId="0" fontId="1419" fillId="0" borderId="1415" xfId="0" applyFont="1" applyBorder="1"/>
    <xf numFmtId="0" fontId="1420" fillId="0" borderId="1416" xfId="0" applyFont="1" applyBorder="1"/>
    <xf numFmtId="0" fontId="1421" fillId="0" borderId="1417" xfId="0" applyFont="1" applyBorder="1"/>
    <xf numFmtId="0" fontId="1422" fillId="0" borderId="1418" xfId="0" applyFont="1" applyBorder="1"/>
    <xf numFmtId="0" fontId="1423" fillId="0" borderId="1419" xfId="0" applyFont="1" applyBorder="1"/>
    <xf numFmtId="0" fontId="1424" fillId="0" borderId="1420" xfId="0" applyFont="1" applyBorder="1"/>
    <xf numFmtId="0" fontId="1425" fillId="0" borderId="1421" xfId="0" applyFont="1" applyBorder="1"/>
    <xf numFmtId="0" fontId="1426" fillId="0" borderId="1422" xfId="0" applyFont="1" applyBorder="1"/>
    <xf numFmtId="0" fontId="1427" fillId="0" borderId="1423" xfId="0" applyFont="1" applyBorder="1"/>
    <xf numFmtId="0" fontId="1428" fillId="0" borderId="1424" xfId="0" applyFont="1" applyBorder="1"/>
    <xf numFmtId="0" fontId="1429" fillId="0" borderId="1425" xfId="0" applyFont="1" applyBorder="1"/>
    <xf numFmtId="0" fontId="1430" fillId="0" borderId="1426" xfId="0" applyFont="1" applyBorder="1"/>
    <xf numFmtId="0" fontId="1431" fillId="0" borderId="1427" xfId="0" applyFont="1" applyBorder="1"/>
    <xf numFmtId="0" fontId="1432" fillId="0" borderId="1428" xfId="0" applyFont="1" applyBorder="1"/>
    <xf numFmtId="0" fontId="1433" fillId="0" borderId="1429" xfId="0" applyFont="1" applyBorder="1"/>
    <xf numFmtId="0" fontId="1434" fillId="0" borderId="1430" xfId="0" applyFont="1" applyBorder="1"/>
    <xf numFmtId="0" fontId="1435" fillId="0" borderId="1431" xfId="0" applyFont="1" applyBorder="1"/>
    <xf numFmtId="0" fontId="1436" fillId="0" borderId="1432" xfId="0" applyFont="1" applyBorder="1"/>
    <xf numFmtId="0" fontId="1437" fillId="0" borderId="1433" xfId="0" applyFont="1" applyBorder="1"/>
    <xf numFmtId="0" fontId="1438" fillId="0" borderId="1434" xfId="0" applyFont="1" applyBorder="1"/>
    <xf numFmtId="0" fontId="1439" fillId="0" borderId="1435" xfId="0" applyFont="1" applyBorder="1"/>
    <xf numFmtId="0" fontId="1440" fillId="0" borderId="1436" xfId="0" applyFont="1" applyBorder="1"/>
    <xf numFmtId="0" fontId="1441" fillId="0" borderId="1437" xfId="0" applyFont="1" applyBorder="1"/>
    <xf numFmtId="0" fontId="1442" fillId="0" borderId="1438" xfId="0" applyFont="1" applyBorder="1"/>
    <xf numFmtId="0" fontId="1443" fillId="0" borderId="1439" xfId="0" applyFont="1" applyBorder="1"/>
    <xf numFmtId="0" fontId="1444" fillId="0" borderId="1440" xfId="0" applyFont="1" applyBorder="1"/>
    <xf numFmtId="0" fontId="1445" fillId="0" borderId="1441" xfId="0" applyFont="1" applyBorder="1"/>
    <xf numFmtId="0" fontId="1446" fillId="0" borderId="1442" xfId="0" applyFont="1" applyBorder="1"/>
    <xf numFmtId="0" fontId="1447" fillId="0" borderId="1443" xfId="0" applyFont="1" applyBorder="1"/>
    <xf numFmtId="0" fontId="1448" fillId="0" borderId="1444" xfId="0" applyFont="1" applyBorder="1"/>
    <xf numFmtId="0" fontId="1449" fillId="0" borderId="1445" xfId="0" applyFont="1" applyBorder="1"/>
    <xf numFmtId="0" fontId="1450" fillId="0" borderId="1446" xfId="0" applyFont="1" applyBorder="1"/>
    <xf numFmtId="0" fontId="1451" fillId="0" borderId="1447" xfId="0" applyFont="1" applyBorder="1"/>
    <xf numFmtId="0" fontId="1452" fillId="0" borderId="1448" xfId="0" applyFont="1" applyBorder="1"/>
    <xf numFmtId="0" fontId="1453" fillId="0" borderId="1449" xfId="0" applyFont="1" applyBorder="1"/>
    <xf numFmtId="0" fontId="1454" fillId="0" borderId="1450" xfId="0" applyFont="1" applyBorder="1"/>
    <xf numFmtId="0" fontId="1455" fillId="0" borderId="1451" xfId="0" applyFont="1" applyBorder="1"/>
    <xf numFmtId="0" fontId="1456" fillId="0" borderId="1452" xfId="0" applyFont="1" applyBorder="1"/>
    <xf numFmtId="0" fontId="1457" fillId="0" borderId="1453" xfId="0" applyFont="1" applyBorder="1"/>
    <xf numFmtId="0" fontId="1458" fillId="0" borderId="1454" xfId="0" applyFont="1" applyBorder="1"/>
    <xf numFmtId="0" fontId="1459" fillId="0" borderId="1455" xfId="0" applyFont="1" applyBorder="1"/>
    <xf numFmtId="0" fontId="1460" fillId="0" borderId="1456" xfId="0" applyFont="1" applyBorder="1"/>
    <xf numFmtId="0" fontId="1461" fillId="0" borderId="1457" xfId="0" applyFont="1" applyBorder="1"/>
    <xf numFmtId="0" fontId="1462" fillId="0" borderId="1458" xfId="0" applyFont="1" applyBorder="1"/>
    <xf numFmtId="0" fontId="1463" fillId="0" borderId="1459" xfId="0" applyFont="1" applyBorder="1"/>
    <xf numFmtId="0" fontId="1464" fillId="0" borderId="1460" xfId="0" applyFont="1" applyBorder="1"/>
    <xf numFmtId="0" fontId="1465" fillId="0" borderId="1461" xfId="0" applyFont="1" applyBorder="1"/>
    <xf numFmtId="0" fontId="1466" fillId="0" borderId="1462" xfId="0" applyFont="1" applyBorder="1"/>
    <xf numFmtId="0" fontId="1467" fillId="0" borderId="1463" xfId="0" applyFont="1" applyBorder="1"/>
    <xf numFmtId="0" fontId="1468" fillId="0" borderId="1464" xfId="0" applyFont="1" applyBorder="1"/>
    <xf numFmtId="0" fontId="1469" fillId="0" borderId="1465" xfId="0" applyFont="1" applyBorder="1"/>
    <xf numFmtId="0" fontId="1470" fillId="0" borderId="1466" xfId="0" applyFont="1" applyBorder="1"/>
    <xf numFmtId="0" fontId="1471" fillId="0" borderId="1467" xfId="0" applyFont="1" applyBorder="1"/>
    <xf numFmtId="0" fontId="1472" fillId="0" borderId="1468" xfId="0" applyFont="1" applyBorder="1"/>
    <xf numFmtId="0" fontId="1473" fillId="0" borderId="1469" xfId="0" applyFont="1" applyBorder="1"/>
    <xf numFmtId="0" fontId="1474" fillId="0" borderId="1470" xfId="0" applyFont="1" applyBorder="1"/>
    <xf numFmtId="0" fontId="1475" fillId="0" borderId="1471" xfId="0" applyFont="1" applyBorder="1"/>
    <xf numFmtId="0" fontId="1476" fillId="0" borderId="1472" xfId="0" applyFont="1" applyBorder="1"/>
    <xf numFmtId="0" fontId="1477" fillId="0" borderId="1473" xfId="0" applyFont="1" applyBorder="1"/>
    <xf numFmtId="0" fontId="1478" fillId="0" borderId="1474" xfId="0" applyFont="1" applyBorder="1"/>
    <xf numFmtId="0" fontId="1479" fillId="0" borderId="1475" xfId="0" applyFont="1" applyBorder="1"/>
    <xf numFmtId="0" fontId="1480" fillId="0" borderId="1476" xfId="0" applyFont="1" applyBorder="1"/>
    <xf numFmtId="0" fontId="1481" fillId="0" borderId="1477" xfId="0" applyFont="1" applyBorder="1"/>
    <xf numFmtId="0" fontId="1482" fillId="0" borderId="1478" xfId="0" applyFont="1" applyBorder="1"/>
    <xf numFmtId="0" fontId="1483" fillId="0" borderId="1479" xfId="0" applyFont="1" applyBorder="1"/>
    <xf numFmtId="0" fontId="1484" fillId="0" borderId="1480" xfId="0" applyFont="1" applyBorder="1"/>
    <xf numFmtId="0" fontId="1485" fillId="0" borderId="1481" xfId="0" applyFont="1" applyBorder="1"/>
    <xf numFmtId="0" fontId="1486" fillId="0" borderId="1482" xfId="0" applyFont="1" applyBorder="1"/>
    <xf numFmtId="0" fontId="1487" fillId="0" borderId="1483" xfId="0" applyFont="1" applyBorder="1"/>
    <xf numFmtId="0" fontId="1488" fillId="0" borderId="1484" xfId="0" applyFont="1" applyBorder="1"/>
    <xf numFmtId="0" fontId="1489" fillId="0" borderId="1485" xfId="0" applyFont="1" applyBorder="1"/>
    <xf numFmtId="0" fontId="1490" fillId="0" borderId="1486" xfId="0" applyFont="1" applyBorder="1"/>
    <xf numFmtId="0" fontId="1491" fillId="0" borderId="1487" xfId="0" applyFont="1" applyBorder="1"/>
    <xf numFmtId="0" fontId="1492" fillId="0" borderId="1488" xfId="0" applyFont="1" applyBorder="1"/>
    <xf numFmtId="0" fontId="1493" fillId="0" borderId="1489" xfId="0" applyFont="1" applyBorder="1"/>
    <xf numFmtId="0" fontId="1494" fillId="0" borderId="1490" xfId="0" applyFont="1" applyBorder="1"/>
    <xf numFmtId="0" fontId="1495" fillId="0" borderId="1491" xfId="0" applyFont="1" applyBorder="1"/>
    <xf numFmtId="0" fontId="1496" fillId="0" borderId="1492" xfId="0" applyFont="1" applyBorder="1"/>
    <xf numFmtId="0" fontId="1497" fillId="0" borderId="1493" xfId="0" applyFont="1" applyBorder="1"/>
    <xf numFmtId="0" fontId="1498" fillId="0" borderId="1494" xfId="0" applyFont="1" applyBorder="1"/>
    <xf numFmtId="0" fontId="1499" fillId="0" borderId="1495" xfId="0" applyFont="1" applyBorder="1"/>
    <xf numFmtId="0" fontId="1500" fillId="0" borderId="1496" xfId="0" applyFont="1" applyBorder="1"/>
    <xf numFmtId="0" fontId="1501" fillId="0" borderId="1497" xfId="0" applyFont="1" applyBorder="1"/>
    <xf numFmtId="0" fontId="1502" fillId="0" borderId="1498" xfId="0" applyFont="1" applyBorder="1"/>
    <xf numFmtId="0" fontId="1503" fillId="0" borderId="1499" xfId="0" applyFont="1" applyBorder="1"/>
    <xf numFmtId="0" fontId="1504" fillId="0" borderId="1500" xfId="0" applyFont="1" applyBorder="1"/>
    <xf numFmtId="0" fontId="1505" fillId="0" borderId="1501" xfId="0" applyFont="1" applyBorder="1"/>
    <xf numFmtId="0" fontId="1506" fillId="0" borderId="1502" xfId="0" applyFont="1" applyBorder="1"/>
    <xf numFmtId="0" fontId="1507" fillId="0" borderId="1503" xfId="0" applyFont="1" applyBorder="1"/>
    <xf numFmtId="0" fontId="1508" fillId="0" borderId="1504" xfId="0" applyFont="1" applyBorder="1"/>
    <xf numFmtId="0" fontId="1509" fillId="0" borderId="1505" xfId="0" applyFont="1" applyBorder="1"/>
    <xf numFmtId="0" fontId="1510" fillId="0" borderId="1506" xfId="0" applyFont="1" applyBorder="1"/>
    <xf numFmtId="0" fontId="1511" fillId="0" borderId="1507" xfId="0" applyFont="1" applyBorder="1"/>
    <xf numFmtId="0" fontId="1512" fillId="0" borderId="1508" xfId="0" applyFont="1" applyBorder="1"/>
    <xf numFmtId="0" fontId="1513" fillId="0" borderId="1509" xfId="0" applyFont="1" applyBorder="1"/>
    <xf numFmtId="0" fontId="1514" fillId="0" borderId="1510" xfId="0" applyFont="1" applyBorder="1"/>
    <xf numFmtId="0" fontId="1515" fillId="0" borderId="1511" xfId="0" applyFont="1" applyBorder="1"/>
    <xf numFmtId="0" fontId="1516" fillId="0" borderId="1512" xfId="0" applyFont="1" applyBorder="1"/>
    <xf numFmtId="0" fontId="1517" fillId="0" borderId="1513" xfId="0" applyFont="1" applyBorder="1"/>
    <xf numFmtId="0" fontId="1518" fillId="0" borderId="1514" xfId="0" applyFont="1" applyBorder="1"/>
    <xf numFmtId="0" fontId="1519" fillId="0" borderId="1515" xfId="0" applyFont="1" applyBorder="1"/>
    <xf numFmtId="0" fontId="1520" fillId="0" borderId="1516" xfId="0" applyFont="1" applyBorder="1"/>
    <xf numFmtId="0" fontId="1521" fillId="0" borderId="1517" xfId="0" applyFont="1" applyBorder="1"/>
    <xf numFmtId="0" fontId="1522" fillId="0" borderId="1518" xfId="0" applyFont="1" applyBorder="1"/>
    <xf numFmtId="0" fontId="1523" fillId="0" borderId="1519" xfId="0" applyFont="1" applyBorder="1"/>
    <xf numFmtId="0" fontId="1524" fillId="0" borderId="1520" xfId="0" applyFont="1" applyBorder="1"/>
    <xf numFmtId="0" fontId="1525" fillId="0" borderId="1521" xfId="0" applyFont="1" applyBorder="1"/>
    <xf numFmtId="0" fontId="1526" fillId="0" borderId="1522" xfId="0" applyFont="1" applyBorder="1"/>
    <xf numFmtId="0" fontId="1527" fillId="0" borderId="1523" xfId="0" applyFont="1" applyBorder="1"/>
    <xf numFmtId="0" fontId="1528" fillId="0" borderId="1524" xfId="0" applyFont="1" applyBorder="1"/>
    <xf numFmtId="0" fontId="1529" fillId="0" borderId="1525" xfId="0" applyFont="1" applyBorder="1"/>
    <xf numFmtId="0" fontId="1530" fillId="0" borderId="1526" xfId="0" applyFont="1" applyBorder="1"/>
    <xf numFmtId="0" fontId="1531" fillId="0" borderId="1527" xfId="0" applyFont="1" applyBorder="1"/>
    <xf numFmtId="0" fontId="1532" fillId="0" borderId="1528" xfId="0" applyFont="1" applyBorder="1"/>
    <xf numFmtId="0" fontId="1533" fillId="0" borderId="1529" xfId="0" applyFont="1" applyBorder="1"/>
    <xf numFmtId="0" fontId="1534" fillId="0" borderId="1530" xfId="0" applyFont="1" applyBorder="1"/>
    <xf numFmtId="0" fontId="1535" fillId="0" borderId="1531" xfId="0" applyFont="1" applyBorder="1"/>
    <xf numFmtId="0" fontId="1536" fillId="0" borderId="1532" xfId="0" applyFont="1" applyBorder="1"/>
    <xf numFmtId="0" fontId="1537" fillId="0" borderId="1533" xfId="0" applyFont="1" applyBorder="1"/>
    <xf numFmtId="0" fontId="1538" fillId="0" borderId="1534" xfId="0" applyFont="1" applyBorder="1"/>
    <xf numFmtId="0" fontId="1539" fillId="0" borderId="1535" xfId="0" applyFont="1" applyBorder="1"/>
    <xf numFmtId="0" fontId="1540" fillId="0" borderId="1536" xfId="0" applyFont="1" applyBorder="1"/>
    <xf numFmtId="0" fontId="1541" fillId="0" borderId="1537" xfId="0" applyFont="1" applyBorder="1"/>
    <xf numFmtId="0" fontId="1542" fillId="0" borderId="1538" xfId="0" applyFont="1" applyBorder="1"/>
    <xf numFmtId="0" fontId="1543" fillId="0" borderId="1539" xfId="0" applyFont="1" applyBorder="1"/>
    <xf numFmtId="0" fontId="1544" fillId="0" borderId="1540" xfId="0" applyFont="1" applyBorder="1"/>
    <xf numFmtId="0" fontId="1545" fillId="0" borderId="1541" xfId="0" applyFont="1" applyBorder="1"/>
    <xf numFmtId="0" fontId="1546" fillId="0" borderId="1542" xfId="0" applyFont="1" applyBorder="1"/>
    <xf numFmtId="0" fontId="1547" fillId="0" borderId="1543" xfId="0" applyFont="1" applyBorder="1"/>
    <xf numFmtId="0" fontId="1548" fillId="0" borderId="1544" xfId="0" applyFont="1" applyBorder="1"/>
    <xf numFmtId="0" fontId="1549" fillId="0" borderId="1545" xfId="0" applyFont="1" applyBorder="1"/>
    <xf numFmtId="0" fontId="1550" fillId="0" borderId="1546" xfId="0" applyFont="1" applyBorder="1"/>
    <xf numFmtId="0" fontId="1551" fillId="0" borderId="1547" xfId="0" applyFont="1" applyBorder="1"/>
    <xf numFmtId="0" fontId="1552" fillId="0" borderId="1548" xfId="0" applyFont="1" applyBorder="1"/>
    <xf numFmtId="0" fontId="1553" fillId="0" borderId="1549" xfId="0" applyFont="1" applyBorder="1"/>
    <xf numFmtId="0" fontId="1554" fillId="0" borderId="1550" xfId="0" applyFont="1" applyBorder="1"/>
    <xf numFmtId="0" fontId="1555" fillId="0" borderId="1551" xfId="0" applyFont="1" applyBorder="1"/>
    <xf numFmtId="0" fontId="1556" fillId="0" borderId="1552" xfId="0" applyFont="1" applyBorder="1"/>
    <xf numFmtId="0" fontId="1557" fillId="0" borderId="1553" xfId="0" applyFont="1" applyBorder="1"/>
    <xf numFmtId="0" fontId="1558" fillId="0" borderId="1554" xfId="0" applyFont="1" applyBorder="1"/>
    <xf numFmtId="0" fontId="1559" fillId="0" borderId="1555" xfId="0" applyFont="1" applyBorder="1"/>
    <xf numFmtId="0" fontId="1560" fillId="0" borderId="1556" xfId="0" applyFont="1" applyBorder="1"/>
    <xf numFmtId="0" fontId="1561" fillId="0" borderId="1557" xfId="0" applyFont="1" applyBorder="1"/>
    <xf numFmtId="0" fontId="1562" fillId="0" borderId="1558" xfId="0" applyFont="1" applyBorder="1"/>
    <xf numFmtId="0" fontId="1563" fillId="0" borderId="1559" xfId="0" applyFont="1" applyBorder="1"/>
    <xf numFmtId="0" fontId="1564" fillId="0" borderId="1560" xfId="0" applyFont="1" applyBorder="1"/>
    <xf numFmtId="0" fontId="1565" fillId="0" borderId="1561" xfId="0" applyFont="1" applyBorder="1"/>
    <xf numFmtId="0" fontId="1566" fillId="0" borderId="1562" xfId="0" applyFont="1" applyBorder="1"/>
    <xf numFmtId="0" fontId="1567" fillId="0" borderId="1563" xfId="0" applyFont="1" applyBorder="1"/>
    <xf numFmtId="0" fontId="1568" fillId="0" borderId="1564" xfId="0" applyFont="1" applyBorder="1"/>
    <xf numFmtId="0" fontId="1569" fillId="0" borderId="1565" xfId="0" applyFont="1" applyBorder="1"/>
    <xf numFmtId="0" fontId="1570" fillId="0" borderId="1566" xfId="0" applyFont="1" applyBorder="1"/>
    <xf numFmtId="0" fontId="1571" fillId="0" borderId="1567" xfId="0" applyFont="1" applyBorder="1"/>
    <xf numFmtId="0" fontId="1572" fillId="0" borderId="1568" xfId="0" applyFont="1" applyBorder="1"/>
    <xf numFmtId="0" fontId="1573" fillId="0" borderId="1569" xfId="0" applyFont="1" applyBorder="1"/>
    <xf numFmtId="0" fontId="1574" fillId="0" borderId="1570" xfId="0" applyFont="1" applyBorder="1"/>
    <xf numFmtId="0" fontId="1575" fillId="0" borderId="1571" xfId="0" applyFont="1" applyBorder="1"/>
    <xf numFmtId="0" fontId="1576" fillId="0" borderId="1572" xfId="0" applyFont="1" applyBorder="1"/>
    <xf numFmtId="0" fontId="1577" fillId="0" borderId="1573" xfId="0" applyFont="1" applyBorder="1"/>
    <xf numFmtId="0" fontId="1578" fillId="0" borderId="1574" xfId="0" applyFont="1" applyBorder="1"/>
    <xf numFmtId="0" fontId="1579" fillId="0" borderId="1575" xfId="0" applyFont="1" applyBorder="1"/>
    <xf numFmtId="0" fontId="1580" fillId="0" borderId="1576" xfId="0" applyFont="1" applyBorder="1"/>
    <xf numFmtId="0" fontId="1581" fillId="0" borderId="1577" xfId="0" applyFont="1" applyBorder="1"/>
    <xf numFmtId="0" fontId="1582" fillId="0" borderId="1578" xfId="0" applyFont="1" applyBorder="1"/>
    <xf numFmtId="0" fontId="1583" fillId="0" borderId="1579" xfId="0" applyFont="1" applyBorder="1"/>
    <xf numFmtId="0" fontId="1584" fillId="0" borderId="1580" xfId="0" applyFont="1" applyBorder="1"/>
    <xf numFmtId="0" fontId="1585" fillId="0" borderId="1581" xfId="0" applyFont="1" applyBorder="1"/>
    <xf numFmtId="0" fontId="1586" fillId="0" borderId="1582" xfId="0" applyFont="1" applyBorder="1"/>
    <xf numFmtId="0" fontId="1587" fillId="0" borderId="1583" xfId="0" applyFont="1" applyBorder="1"/>
    <xf numFmtId="0" fontId="1588" fillId="0" borderId="1584" xfId="0" applyFont="1" applyBorder="1"/>
    <xf numFmtId="168" fontId="1589" fillId="0" borderId="1585" xfId="0" applyNumberFormat="1" applyFont="1" applyBorder="1"/>
    <xf numFmtId="168" fontId="1599" fillId="0" borderId="1595" xfId="0" applyNumberFormat="1" applyFont="1" applyBorder="1"/>
    <xf numFmtId="168" fontId="1609" fillId="0" borderId="1605" xfId="0" applyNumberFormat="1" applyFont="1" applyBorder="1"/>
    <xf numFmtId="168" fontId="1619" fillId="0" borderId="1615" xfId="0" applyNumberFormat="1" applyFont="1" applyBorder="1"/>
    <xf numFmtId="168" fontId="1629" fillId="0" borderId="1625" xfId="0" applyNumberFormat="1" applyFont="1" applyBorder="1"/>
    <xf numFmtId="168" fontId="1639" fillId="0" borderId="1635" xfId="0" applyNumberFormat="1" applyFont="1" applyBorder="1"/>
    <xf numFmtId="168" fontId="1649" fillId="0" borderId="1645" xfId="0" applyNumberFormat="1" applyFont="1" applyBorder="1"/>
    <xf numFmtId="168" fontId="1659" fillId="0" borderId="1655" xfId="0" applyNumberFormat="1" applyFont="1" applyBorder="1"/>
    <xf numFmtId="168" fontId="1669" fillId="0" borderId="1665" xfId="0" applyNumberFormat="1" applyFont="1" applyBorder="1"/>
    <xf numFmtId="168" fontId="1679" fillId="0" borderId="1675" xfId="0" applyNumberFormat="1" applyFont="1" applyBorder="1"/>
    <xf numFmtId="168" fontId="1689" fillId="0" borderId="1685" xfId="0" applyNumberFormat="1" applyFont="1" applyBorder="1"/>
    <xf numFmtId="168" fontId="1699" fillId="0" borderId="1695" xfId="0" applyNumberFormat="1" applyFont="1" applyBorder="1"/>
    <xf numFmtId="168" fontId="1709" fillId="0" borderId="1705" xfId="0" applyNumberFormat="1" applyFont="1" applyBorder="1"/>
    <xf numFmtId="168" fontId="1719" fillId="0" borderId="1715" xfId="0" applyNumberFormat="1" applyFont="1" applyBorder="1"/>
    <xf numFmtId="168" fontId="1729" fillId="0" borderId="1725" xfId="0" applyNumberFormat="1" applyFont="1" applyBorder="1"/>
    <xf numFmtId="168" fontId="1739" fillId="0" borderId="1735" xfId="0" applyNumberFormat="1" applyFont="1" applyBorder="1"/>
    <xf numFmtId="168" fontId="1749" fillId="0" borderId="1745" xfId="0" applyNumberFormat="1" applyFont="1" applyBorder="1"/>
    <xf numFmtId="168" fontId="1759" fillId="0" borderId="1755" xfId="0" applyNumberFormat="1" applyFont="1" applyBorder="1"/>
    <xf numFmtId="168" fontId="1769" fillId="0" borderId="1765" xfId="0" applyNumberFormat="1" applyFont="1" applyBorder="1"/>
    <xf numFmtId="168" fontId="1779" fillId="0" borderId="1775" xfId="0" applyNumberFormat="1" applyFont="1" applyBorder="1"/>
    <xf numFmtId="168" fontId="1789" fillId="0" borderId="1785" xfId="0" applyNumberFormat="1" applyFont="1" applyBorder="1"/>
    <xf numFmtId="168" fontId="1799" fillId="0" borderId="1795" xfId="0" applyNumberFormat="1" applyFont="1" applyBorder="1"/>
    <xf numFmtId="168" fontId="1809" fillId="0" borderId="1805" xfId="0" applyNumberFormat="1" applyFont="1" applyBorder="1"/>
    <xf numFmtId="168" fontId="1819" fillId="0" borderId="1815" xfId="0" applyNumberFormat="1" applyFont="1" applyBorder="1"/>
    <xf numFmtId="168" fontId="1829" fillId="0" borderId="1825" xfId="0" applyNumberFormat="1" applyFont="1" applyBorder="1"/>
    <xf numFmtId="168" fontId="1839" fillId="0" borderId="1835" xfId="0" applyNumberFormat="1" applyFont="1" applyBorder="1"/>
    <xf numFmtId="168" fontId="1849" fillId="0" borderId="1845" xfId="0" applyNumberFormat="1" applyFont="1" applyBorder="1"/>
    <xf numFmtId="168" fontId="1859" fillId="0" borderId="1855" xfId="0" applyNumberFormat="1" applyFont="1" applyBorder="1"/>
    <xf numFmtId="168" fontId="1869" fillId="0" borderId="1865" xfId="0" applyNumberFormat="1" applyFont="1" applyBorder="1"/>
    <xf numFmtId="168" fontId="1879" fillId="0" borderId="1875" xfId="0" applyNumberFormat="1" applyFont="1" applyBorder="1"/>
    <xf numFmtId="168" fontId="1889" fillId="0" borderId="1885" xfId="0" applyNumberFormat="1" applyFont="1" applyBorder="1"/>
    <xf numFmtId="168" fontId="1899" fillId="0" borderId="1895" xfId="0" applyNumberFormat="1" applyFont="1" applyBorder="1"/>
    <xf numFmtId="168" fontId="1909" fillId="0" borderId="1905" xfId="0" applyNumberFormat="1" applyFont="1" applyBorder="1"/>
    <xf numFmtId="168" fontId="1919" fillId="0" borderId="1915" xfId="0" applyNumberFormat="1" applyFont="1" applyBorder="1"/>
    <xf numFmtId="168" fontId="1929" fillId="0" borderId="1925" xfId="0" applyNumberFormat="1" applyFont="1" applyBorder="1"/>
    <xf numFmtId="168" fontId="1939" fillId="0" borderId="1935" xfId="0" applyNumberFormat="1" applyFont="1" applyBorder="1"/>
    <xf numFmtId="168" fontId="1949" fillId="0" borderId="1945" xfId="0" applyNumberFormat="1" applyFont="1" applyBorder="1"/>
    <xf numFmtId="168" fontId="1959" fillId="0" borderId="1955" xfId="0" applyNumberFormat="1" applyFont="1" applyBorder="1"/>
    <xf numFmtId="168" fontId="1969" fillId="0" borderId="1965" xfId="0" applyNumberFormat="1" applyFont="1" applyBorder="1"/>
    <xf numFmtId="168" fontId="1979" fillId="0" borderId="1975" xfId="0" applyNumberFormat="1" applyFont="1" applyBorder="1"/>
    <xf numFmtId="168" fontId="1989" fillId="0" borderId="1985" xfId="0" applyNumberFormat="1" applyFont="1" applyBorder="1"/>
    <xf numFmtId="168" fontId="1999" fillId="0" borderId="1995" xfId="0" applyNumberFormat="1" applyFont="1" applyBorder="1"/>
    <xf numFmtId="168" fontId="2009" fillId="0" borderId="2005" xfId="0" applyNumberFormat="1" applyFont="1" applyBorder="1"/>
    <xf numFmtId="168" fontId="2019" fillId="0" borderId="2015" xfId="0" applyNumberFormat="1" applyFont="1" applyBorder="1"/>
    <xf numFmtId="168" fontId="2029" fillId="0" borderId="2025" xfId="0" applyNumberFormat="1" applyFont="1" applyBorder="1"/>
    <xf numFmtId="168" fontId="2039" fillId="0" borderId="2035" xfId="0" applyNumberFormat="1" applyFont="1" applyBorder="1"/>
    <xf numFmtId="168" fontId="2049" fillId="0" borderId="2045" xfId="0" applyNumberFormat="1" applyFont="1" applyBorder="1"/>
    <xf numFmtId="168" fontId="2059" fillId="0" borderId="2055" xfId="0" applyNumberFormat="1" applyFont="1" applyBorder="1"/>
    <xf numFmtId="168" fontId="2069" fillId="0" borderId="2065" xfId="0" applyNumberFormat="1" applyFont="1" applyBorder="1"/>
    <xf numFmtId="168" fontId="2079" fillId="0" borderId="2075" xfId="0" applyNumberFormat="1" applyFont="1" applyBorder="1"/>
    <xf numFmtId="168" fontId="2089" fillId="0" borderId="2085" xfId="0" applyNumberFormat="1" applyFont="1" applyBorder="1"/>
    <xf numFmtId="168" fontId="2099" fillId="0" borderId="2095" xfId="0" applyNumberFormat="1" applyFont="1" applyBorder="1"/>
    <xf numFmtId="168" fontId="2109" fillId="0" borderId="2105" xfId="0" applyNumberFormat="1" applyFont="1" applyBorder="1"/>
    <xf numFmtId="168" fontId="2119" fillId="0" borderId="2115" xfId="0" applyNumberFormat="1" applyFont="1" applyBorder="1"/>
    <xf numFmtId="168" fontId="2129" fillId="0" borderId="2125" xfId="0" applyNumberFormat="1" applyFont="1" applyBorder="1"/>
    <xf numFmtId="168" fontId="2139" fillId="0" borderId="2135" xfId="0" applyNumberFormat="1" applyFont="1" applyBorder="1"/>
    <xf numFmtId="168" fontId="2149" fillId="0" borderId="2145" xfId="0" applyNumberFormat="1" applyFont="1" applyBorder="1"/>
    <xf numFmtId="168" fontId="2159" fillId="0" borderId="2155" xfId="0" applyNumberFormat="1" applyFont="1" applyBorder="1"/>
    <xf numFmtId="168" fontId="2169" fillId="0" borderId="2165" xfId="0" applyNumberFormat="1" applyFont="1" applyBorder="1"/>
    <xf numFmtId="168" fontId="2179" fillId="0" borderId="2175" xfId="0" applyNumberFormat="1" applyFont="1" applyBorder="1"/>
    <xf numFmtId="168" fontId="2184" fillId="0" borderId="2180" xfId="0" applyNumberFormat="1" applyFont="1" applyBorder="1"/>
    <xf numFmtId="168" fontId="2189" fillId="0" borderId="2185" xfId="0" applyNumberFormat="1" applyFont="1" applyBorder="1"/>
    <xf numFmtId="168" fontId="2194" fillId="0" borderId="2190" xfId="0" applyNumberFormat="1" applyFont="1" applyBorder="1"/>
    <xf numFmtId="168" fontId="2199" fillId="0" borderId="2195" xfId="0" applyNumberFormat="1" applyFont="1" applyBorder="1"/>
    <xf numFmtId="168" fontId="2204" fillId="0" borderId="2200" xfId="0" applyNumberFormat="1" applyFont="1" applyBorder="1"/>
    <xf numFmtId="168" fontId="2209" fillId="0" borderId="2205" xfId="0" applyNumberFormat="1" applyFont="1" applyBorder="1"/>
    <xf numFmtId="168" fontId="2214" fillId="0" borderId="2210" xfId="0" applyNumberFormat="1" applyFont="1" applyBorder="1"/>
    <xf numFmtId="168" fontId="2219" fillId="0" borderId="2215" xfId="0" applyNumberFormat="1" applyFont="1" applyBorder="1"/>
    <xf numFmtId="168" fontId="2224" fillId="0" borderId="2220" xfId="0" applyNumberFormat="1" applyFont="1" applyBorder="1"/>
    <xf numFmtId="168" fontId="2229" fillId="0" borderId="2225" xfId="0" applyNumberFormat="1" applyFont="1" applyBorder="1"/>
    <xf numFmtId="168" fontId="2234" fillId="0" borderId="2230" xfId="0" applyNumberFormat="1" applyFont="1" applyBorder="1"/>
    <xf numFmtId="168" fontId="2239" fillId="0" borderId="2235" xfId="0" applyNumberFormat="1" applyFont="1" applyBorder="1"/>
    <xf numFmtId="168" fontId="2244" fillId="0" borderId="2240" xfId="0" applyNumberFormat="1" applyFont="1" applyBorder="1"/>
    <xf numFmtId="168" fontId="2249" fillId="0" borderId="2245" xfId="0" applyNumberFormat="1" applyFont="1" applyBorder="1"/>
    <xf numFmtId="168" fontId="2254" fillId="0" borderId="2250" xfId="0" applyNumberFormat="1" applyFont="1" applyBorder="1"/>
    <xf numFmtId="168" fontId="2259" fillId="0" borderId="2255" xfId="0" applyNumberFormat="1" applyFont="1" applyBorder="1"/>
    <xf numFmtId="168" fontId="2264" fillId="0" borderId="2260" xfId="0" applyNumberFormat="1" applyFont="1" applyBorder="1"/>
    <xf numFmtId="168" fontId="2269" fillId="0" borderId="2265" xfId="0" applyNumberFormat="1" applyFont="1" applyBorder="1"/>
    <xf numFmtId="168" fontId="2274" fillId="0" borderId="2270" xfId="0" applyNumberFormat="1" applyFont="1" applyBorder="1"/>
    <xf numFmtId="168" fontId="2279" fillId="0" borderId="2275" xfId="0" applyNumberFormat="1" applyFont="1" applyBorder="1"/>
    <xf numFmtId="168" fontId="2284" fillId="0" borderId="2280" xfId="0" applyNumberFormat="1" applyFont="1" applyBorder="1"/>
    <xf numFmtId="168" fontId="2289" fillId="0" borderId="2285" xfId="0" applyNumberFormat="1" applyFont="1" applyBorder="1"/>
    <xf numFmtId="168" fontId="2294" fillId="0" borderId="2290" xfId="0" applyNumberFormat="1" applyFont="1" applyBorder="1"/>
    <xf numFmtId="168" fontId="2299" fillId="0" borderId="2295" xfId="0" applyNumberFormat="1" applyFont="1" applyBorder="1"/>
    <xf numFmtId="168" fontId="2304" fillId="0" borderId="2300" xfId="0" applyNumberFormat="1" applyFont="1" applyBorder="1"/>
    <xf numFmtId="168" fontId="2309" fillId="0" borderId="2305" xfId="0" applyNumberFormat="1" applyFont="1" applyBorder="1"/>
    <xf numFmtId="168" fontId="2314" fillId="0" borderId="2310" xfId="0" applyNumberFormat="1" applyFont="1" applyBorder="1"/>
    <xf numFmtId="168" fontId="2319" fillId="0" borderId="2315" xfId="0" applyNumberFormat="1" applyFont="1" applyBorder="1"/>
    <xf numFmtId="168" fontId="2324" fillId="0" borderId="2320" xfId="0" applyNumberFormat="1" applyFont="1" applyBorder="1"/>
    <xf numFmtId="168" fontId="2329" fillId="0" borderId="2325" xfId="0" applyNumberFormat="1" applyFont="1" applyBorder="1"/>
    <xf numFmtId="168" fontId="2334" fillId="0" borderId="2330" xfId="0" applyNumberFormat="1" applyFont="1" applyBorder="1"/>
    <xf numFmtId="168" fontId="2339" fillId="0" borderId="2335" xfId="0" applyNumberFormat="1" applyFont="1" applyBorder="1"/>
    <xf numFmtId="168" fontId="2344" fillId="0" borderId="2340" xfId="0" applyNumberFormat="1" applyFont="1" applyBorder="1"/>
    <xf numFmtId="168" fontId="2349" fillId="0" borderId="2345" xfId="0" applyNumberFormat="1" applyFont="1" applyBorder="1"/>
    <xf numFmtId="168" fontId="2354" fillId="0" borderId="2350" xfId="0" applyNumberFormat="1" applyFont="1" applyBorder="1"/>
    <xf numFmtId="168" fontId="2359" fillId="0" borderId="2355" xfId="0" applyNumberFormat="1" applyFont="1" applyBorder="1"/>
    <xf numFmtId="168" fontId="2364" fillId="0" borderId="2360" xfId="0" applyNumberFormat="1" applyFont="1" applyBorder="1"/>
    <xf numFmtId="168" fontId="2369" fillId="0" borderId="2365" xfId="0" applyNumberFormat="1" applyFont="1" applyBorder="1"/>
    <xf numFmtId="168" fontId="2374" fillId="0" borderId="2370" xfId="0" applyNumberFormat="1" applyFont="1" applyBorder="1"/>
    <xf numFmtId="168" fontId="2379" fillId="0" borderId="2375" xfId="0" applyNumberFormat="1" applyFont="1" applyBorder="1"/>
    <xf numFmtId="168" fontId="2384" fillId="0" borderId="2380" xfId="0" applyNumberFormat="1" applyFont="1" applyBorder="1"/>
    <xf numFmtId="168" fontId="2389" fillId="0" borderId="2385" xfId="0" applyNumberFormat="1" applyFont="1" applyBorder="1"/>
    <xf numFmtId="168" fontId="2394" fillId="0" borderId="2390" xfId="0" applyNumberFormat="1" applyFont="1" applyBorder="1"/>
    <xf numFmtId="168" fontId="2399" fillId="0" borderId="2395" xfId="0" applyNumberFormat="1" applyFont="1" applyBorder="1"/>
    <xf numFmtId="168" fontId="2404" fillId="0" borderId="2400" xfId="0" applyNumberFormat="1" applyFont="1" applyBorder="1"/>
    <xf numFmtId="168" fontId="2409" fillId="0" borderId="2405" xfId="0" applyNumberFormat="1" applyFont="1" applyBorder="1"/>
    <xf numFmtId="168" fontId="2414" fillId="0" borderId="2410" xfId="0" applyNumberFormat="1" applyFont="1" applyBorder="1"/>
    <xf numFmtId="168" fontId="2419" fillId="0" borderId="2415" xfId="0" applyNumberFormat="1" applyFont="1" applyBorder="1"/>
    <xf numFmtId="168" fontId="2424" fillId="0" borderId="2420" xfId="0" applyNumberFormat="1" applyFont="1" applyBorder="1"/>
    <xf numFmtId="168" fontId="2429" fillId="0" borderId="2425" xfId="0" applyNumberFormat="1" applyFont="1" applyBorder="1"/>
    <xf numFmtId="168" fontId="2434" fillId="0" borderId="2430" xfId="0" applyNumberFormat="1" applyFont="1" applyBorder="1"/>
    <xf numFmtId="168" fontId="2439" fillId="0" borderId="2435" xfId="0" applyNumberFormat="1" applyFont="1" applyBorder="1"/>
    <xf numFmtId="168" fontId="2444" fillId="0" borderId="2440" xfId="0" applyNumberFormat="1" applyFont="1" applyBorder="1"/>
    <xf numFmtId="168" fontId="2449" fillId="0" borderId="2445" xfId="0" applyNumberFormat="1" applyFont="1" applyBorder="1"/>
    <xf numFmtId="168" fontId="2454" fillId="0" borderId="2450" xfId="0" applyNumberFormat="1" applyFont="1" applyBorder="1"/>
    <xf numFmtId="168" fontId="2459" fillId="0" borderId="2455" xfId="0" applyNumberFormat="1" applyFont="1" applyBorder="1"/>
    <xf numFmtId="168" fontId="2464" fillId="0" borderId="2460" xfId="0" applyNumberFormat="1" applyFont="1" applyBorder="1"/>
    <xf numFmtId="168" fontId="2469" fillId="0" borderId="2465" xfId="0" applyNumberFormat="1" applyFont="1" applyBorder="1"/>
    <xf numFmtId="167" fontId="0" fillId="0" borderId="0" xfId="0" applyNumberFormat="1"/>
    <xf numFmtId="167" fontId="1590" fillId="0" borderId="1586" xfId="0" applyNumberFormat="1" applyFont="1" applyBorder="1"/>
    <xf numFmtId="167" fontId="1591" fillId="0" borderId="1587" xfId="0" applyNumberFormat="1" applyFont="1" applyBorder="1"/>
    <xf numFmtId="167" fontId="1592" fillId="0" borderId="1588" xfId="0" applyNumberFormat="1" applyFont="1" applyBorder="1"/>
    <xf numFmtId="167" fontId="1593" fillId="0" borderId="1589" xfId="0" applyNumberFormat="1" applyFont="1" applyBorder="1"/>
    <xf numFmtId="167" fontId="1594" fillId="0" borderId="1590" xfId="0" applyNumberFormat="1" applyFont="1" applyBorder="1"/>
    <xf numFmtId="167" fontId="1595" fillId="0" borderId="1591" xfId="0" applyNumberFormat="1" applyFont="1" applyBorder="1"/>
    <xf numFmtId="167" fontId="1596" fillId="0" borderId="1592" xfId="0" applyNumberFormat="1" applyFont="1" applyBorder="1"/>
    <xf numFmtId="167" fontId="1597" fillId="0" borderId="1593" xfId="0" applyNumberFormat="1" applyFont="1" applyBorder="1"/>
    <xf numFmtId="167" fontId="1598" fillId="0" borderId="1594" xfId="0" applyNumberFormat="1" applyFont="1" applyBorder="1"/>
    <xf numFmtId="167" fontId="1600" fillId="0" borderId="1596" xfId="0" applyNumberFormat="1" applyFont="1" applyBorder="1"/>
    <xf numFmtId="167" fontId="1601" fillId="0" borderId="1597" xfId="0" applyNumberFormat="1" applyFont="1" applyBorder="1"/>
    <xf numFmtId="167" fontId="1602" fillId="0" borderId="1598" xfId="0" applyNumberFormat="1" applyFont="1" applyBorder="1"/>
    <xf numFmtId="167" fontId="1603" fillId="0" borderId="1599" xfId="0" applyNumberFormat="1" applyFont="1" applyBorder="1"/>
    <xf numFmtId="167" fontId="1604" fillId="0" borderId="1600" xfId="0" applyNumberFormat="1" applyFont="1" applyBorder="1"/>
    <xf numFmtId="167" fontId="1605" fillId="0" borderId="1601" xfId="0" applyNumberFormat="1" applyFont="1" applyBorder="1"/>
    <xf numFmtId="167" fontId="1606" fillId="0" borderId="1602" xfId="0" applyNumberFormat="1" applyFont="1" applyBorder="1"/>
    <xf numFmtId="167" fontId="1607" fillId="0" borderId="1603" xfId="0" applyNumberFormat="1" applyFont="1" applyBorder="1"/>
    <xf numFmtId="167" fontId="1608" fillId="0" borderId="1604" xfId="0" applyNumberFormat="1" applyFont="1" applyBorder="1"/>
    <xf numFmtId="167" fontId="1610" fillId="0" borderId="1606" xfId="0" applyNumberFormat="1" applyFont="1" applyBorder="1"/>
    <xf numFmtId="167" fontId="1611" fillId="0" borderId="1607" xfId="0" applyNumberFormat="1" applyFont="1" applyBorder="1"/>
    <xf numFmtId="167" fontId="1612" fillId="0" borderId="1608" xfId="0" applyNumberFormat="1" applyFont="1" applyBorder="1"/>
    <xf numFmtId="167" fontId="1613" fillId="0" borderId="1609" xfId="0" applyNumberFormat="1" applyFont="1" applyBorder="1"/>
    <xf numFmtId="167" fontId="1614" fillId="0" borderId="1610" xfId="0" applyNumberFormat="1" applyFont="1" applyBorder="1"/>
    <xf numFmtId="167" fontId="1615" fillId="0" borderId="1611" xfId="0" applyNumberFormat="1" applyFont="1" applyBorder="1"/>
    <xf numFmtId="167" fontId="1616" fillId="0" borderId="1612" xfId="0" applyNumberFormat="1" applyFont="1" applyBorder="1"/>
    <xf numFmtId="167" fontId="1617" fillId="0" borderId="1613" xfId="0" applyNumberFormat="1" applyFont="1" applyBorder="1"/>
    <xf numFmtId="167" fontId="1618" fillId="0" borderId="1614" xfId="0" applyNumberFormat="1" applyFont="1" applyBorder="1"/>
    <xf numFmtId="167" fontId="1620" fillId="0" borderId="1616" xfId="0" applyNumberFormat="1" applyFont="1" applyBorder="1"/>
    <xf numFmtId="167" fontId="1621" fillId="0" borderId="1617" xfId="0" applyNumberFormat="1" applyFont="1" applyBorder="1"/>
    <xf numFmtId="167" fontId="1622" fillId="0" borderId="1618" xfId="0" applyNumberFormat="1" applyFont="1" applyBorder="1"/>
    <xf numFmtId="167" fontId="1623" fillId="0" borderId="1619" xfId="0" applyNumberFormat="1" applyFont="1" applyBorder="1"/>
    <xf numFmtId="167" fontId="1624" fillId="0" borderId="1620" xfId="0" applyNumberFormat="1" applyFont="1" applyBorder="1"/>
    <xf numFmtId="167" fontId="1625" fillId="0" borderId="1621" xfId="0" applyNumberFormat="1" applyFont="1" applyBorder="1"/>
    <xf numFmtId="167" fontId="1626" fillId="0" borderId="1622" xfId="0" applyNumberFormat="1" applyFont="1" applyBorder="1"/>
    <xf numFmtId="167" fontId="1627" fillId="0" borderId="1623" xfId="0" applyNumberFormat="1" applyFont="1" applyBorder="1"/>
    <xf numFmtId="167" fontId="1628" fillId="0" borderId="1624" xfId="0" applyNumberFormat="1" applyFont="1" applyBorder="1"/>
    <xf numFmtId="167" fontId="1630" fillId="0" borderId="1626" xfId="0" applyNumberFormat="1" applyFont="1" applyBorder="1"/>
    <xf numFmtId="167" fontId="1631" fillId="0" borderId="1627" xfId="0" applyNumberFormat="1" applyFont="1" applyBorder="1"/>
    <xf numFmtId="167" fontId="1632" fillId="0" borderId="1628" xfId="0" applyNumberFormat="1" applyFont="1" applyBorder="1"/>
    <xf numFmtId="167" fontId="1633" fillId="0" borderId="1629" xfId="0" applyNumberFormat="1" applyFont="1" applyBorder="1"/>
    <xf numFmtId="167" fontId="1634" fillId="0" borderId="1630" xfId="0" applyNumberFormat="1" applyFont="1" applyBorder="1"/>
    <xf numFmtId="167" fontId="1635" fillId="0" borderId="1631" xfId="0" applyNumberFormat="1" applyFont="1" applyBorder="1"/>
    <xf numFmtId="167" fontId="1636" fillId="0" borderId="1632" xfId="0" applyNumberFormat="1" applyFont="1" applyBorder="1"/>
    <xf numFmtId="167" fontId="1637" fillId="0" borderId="1633" xfId="0" applyNumberFormat="1" applyFont="1" applyBorder="1"/>
    <xf numFmtId="167" fontId="1638" fillId="0" borderId="1634" xfId="0" applyNumberFormat="1" applyFont="1" applyBorder="1"/>
    <xf numFmtId="167" fontId="1640" fillId="0" borderId="1636" xfId="0" applyNumberFormat="1" applyFont="1" applyBorder="1"/>
    <xf numFmtId="167" fontId="1641" fillId="0" borderId="1637" xfId="0" applyNumberFormat="1" applyFont="1" applyBorder="1"/>
    <xf numFmtId="167" fontId="1642" fillId="0" borderId="1638" xfId="0" applyNumberFormat="1" applyFont="1" applyBorder="1"/>
    <xf numFmtId="167" fontId="1643" fillId="0" borderId="1639" xfId="0" applyNumberFormat="1" applyFont="1" applyBorder="1"/>
    <xf numFmtId="167" fontId="1644" fillId="0" borderId="1640" xfId="0" applyNumberFormat="1" applyFont="1" applyBorder="1"/>
    <xf numFmtId="167" fontId="1645" fillId="0" borderId="1641" xfId="0" applyNumberFormat="1" applyFont="1" applyBorder="1"/>
    <xf numFmtId="167" fontId="1646" fillId="0" borderId="1642" xfId="0" applyNumberFormat="1" applyFont="1" applyBorder="1"/>
    <xf numFmtId="167" fontId="1647" fillId="0" borderId="1643" xfId="0" applyNumberFormat="1" applyFont="1" applyBorder="1"/>
    <xf numFmtId="167" fontId="1648" fillId="0" borderId="1644" xfId="0" applyNumberFormat="1" applyFont="1" applyBorder="1"/>
    <xf numFmtId="167" fontId="1650" fillId="0" borderId="1646" xfId="0" applyNumberFormat="1" applyFont="1" applyBorder="1"/>
    <xf numFmtId="167" fontId="1651" fillId="0" borderId="1647" xfId="0" applyNumberFormat="1" applyFont="1" applyBorder="1"/>
    <xf numFmtId="167" fontId="1652" fillId="0" borderId="1648" xfId="0" applyNumberFormat="1" applyFont="1" applyBorder="1"/>
    <xf numFmtId="167" fontId="1653" fillId="0" borderId="1649" xfId="0" applyNumberFormat="1" applyFont="1" applyBorder="1"/>
    <xf numFmtId="167" fontId="1654" fillId="0" borderId="1650" xfId="0" applyNumberFormat="1" applyFont="1" applyBorder="1"/>
    <xf numFmtId="167" fontId="1655" fillId="0" borderId="1651" xfId="0" applyNumberFormat="1" applyFont="1" applyBorder="1"/>
    <xf numFmtId="167" fontId="1656" fillId="0" borderId="1652" xfId="0" applyNumberFormat="1" applyFont="1" applyBorder="1"/>
    <xf numFmtId="167" fontId="1657" fillId="0" borderId="1653" xfId="0" applyNumberFormat="1" applyFont="1" applyBorder="1"/>
    <xf numFmtId="167" fontId="1658" fillId="0" borderId="1654" xfId="0" applyNumberFormat="1" applyFont="1" applyBorder="1"/>
    <xf numFmtId="167" fontId="1660" fillId="0" borderId="1656" xfId="0" applyNumberFormat="1" applyFont="1" applyBorder="1"/>
    <xf numFmtId="167" fontId="1661" fillId="0" borderId="1657" xfId="0" applyNumberFormat="1" applyFont="1" applyBorder="1"/>
    <xf numFmtId="167" fontId="1662" fillId="0" borderId="1658" xfId="0" applyNumberFormat="1" applyFont="1" applyBorder="1"/>
    <xf numFmtId="167" fontId="1663" fillId="0" borderId="1659" xfId="0" applyNumberFormat="1" applyFont="1" applyBorder="1"/>
    <xf numFmtId="167" fontId="1664" fillId="0" borderId="1660" xfId="0" applyNumberFormat="1" applyFont="1" applyBorder="1"/>
    <xf numFmtId="167" fontId="1665" fillId="0" borderId="1661" xfId="0" applyNumberFormat="1" applyFont="1" applyBorder="1"/>
    <xf numFmtId="167" fontId="1666" fillId="0" borderId="1662" xfId="0" applyNumberFormat="1" applyFont="1" applyBorder="1"/>
    <xf numFmtId="167" fontId="1667" fillId="0" borderId="1663" xfId="0" applyNumberFormat="1" applyFont="1" applyBorder="1"/>
    <xf numFmtId="167" fontId="1668" fillId="0" borderId="1664" xfId="0" applyNumberFormat="1" applyFont="1" applyBorder="1"/>
    <xf numFmtId="167" fontId="1670" fillId="0" borderId="1666" xfId="0" applyNumberFormat="1" applyFont="1" applyBorder="1"/>
    <xf numFmtId="167" fontId="1671" fillId="0" borderId="1667" xfId="0" applyNumberFormat="1" applyFont="1" applyBorder="1"/>
    <xf numFmtId="167" fontId="1672" fillId="0" borderId="1668" xfId="0" applyNumberFormat="1" applyFont="1" applyBorder="1"/>
    <xf numFmtId="167" fontId="1673" fillId="0" borderId="1669" xfId="0" applyNumberFormat="1" applyFont="1" applyBorder="1"/>
    <xf numFmtId="167" fontId="1674" fillId="0" borderId="1670" xfId="0" applyNumberFormat="1" applyFont="1" applyBorder="1"/>
    <xf numFmtId="167" fontId="1675" fillId="0" borderId="1671" xfId="0" applyNumberFormat="1" applyFont="1" applyBorder="1"/>
    <xf numFmtId="167" fontId="1676" fillId="0" borderId="1672" xfId="0" applyNumberFormat="1" applyFont="1" applyBorder="1"/>
    <xf numFmtId="167" fontId="1677" fillId="0" borderId="1673" xfId="0" applyNumberFormat="1" applyFont="1" applyBorder="1"/>
    <xf numFmtId="167" fontId="1678" fillId="0" borderId="1674" xfId="0" applyNumberFormat="1" applyFont="1" applyBorder="1"/>
    <xf numFmtId="167" fontId="1680" fillId="0" borderId="1676" xfId="0" applyNumberFormat="1" applyFont="1" applyBorder="1"/>
    <xf numFmtId="167" fontId="1681" fillId="0" borderId="1677" xfId="0" applyNumberFormat="1" applyFont="1" applyBorder="1"/>
    <xf numFmtId="167" fontId="1682" fillId="0" borderId="1678" xfId="0" applyNumberFormat="1" applyFont="1" applyBorder="1"/>
    <xf numFmtId="167" fontId="1683" fillId="0" borderId="1679" xfId="0" applyNumberFormat="1" applyFont="1" applyBorder="1"/>
    <xf numFmtId="167" fontId="1684" fillId="0" borderId="1680" xfId="0" applyNumberFormat="1" applyFont="1" applyBorder="1"/>
    <xf numFmtId="167" fontId="1685" fillId="0" borderId="1681" xfId="0" applyNumberFormat="1" applyFont="1" applyBorder="1"/>
    <xf numFmtId="167" fontId="1686" fillId="0" borderId="1682" xfId="0" applyNumberFormat="1" applyFont="1" applyBorder="1"/>
    <xf numFmtId="167" fontId="1687" fillId="0" borderId="1683" xfId="0" applyNumberFormat="1" applyFont="1" applyBorder="1"/>
    <xf numFmtId="167" fontId="1688" fillId="0" borderId="1684" xfId="0" applyNumberFormat="1" applyFont="1" applyBorder="1"/>
    <xf numFmtId="167" fontId="1690" fillId="0" borderId="1686" xfId="0" applyNumberFormat="1" applyFont="1" applyBorder="1"/>
    <xf numFmtId="167" fontId="1691" fillId="0" borderId="1687" xfId="0" applyNumberFormat="1" applyFont="1" applyBorder="1"/>
    <xf numFmtId="167" fontId="1692" fillId="0" borderId="1688" xfId="0" applyNumberFormat="1" applyFont="1" applyBorder="1"/>
    <xf numFmtId="167" fontId="1693" fillId="0" borderId="1689" xfId="0" applyNumberFormat="1" applyFont="1" applyBorder="1"/>
    <xf numFmtId="167" fontId="1694" fillId="0" borderId="1690" xfId="0" applyNumberFormat="1" applyFont="1" applyBorder="1"/>
    <xf numFmtId="167" fontId="1695" fillId="0" borderId="1691" xfId="0" applyNumberFormat="1" applyFont="1" applyBorder="1"/>
    <xf numFmtId="167" fontId="1696" fillId="0" borderId="1692" xfId="0" applyNumberFormat="1" applyFont="1" applyBorder="1"/>
    <xf numFmtId="167" fontId="1697" fillId="0" borderId="1693" xfId="0" applyNumberFormat="1" applyFont="1" applyBorder="1"/>
    <xf numFmtId="167" fontId="1698" fillId="0" borderId="1694" xfId="0" applyNumberFormat="1" applyFont="1" applyBorder="1"/>
    <xf numFmtId="167" fontId="1700" fillId="0" borderId="1696" xfId="0" applyNumberFormat="1" applyFont="1" applyBorder="1"/>
    <xf numFmtId="167" fontId="1701" fillId="0" borderId="1697" xfId="0" applyNumberFormat="1" applyFont="1" applyBorder="1"/>
    <xf numFmtId="167" fontId="1702" fillId="0" borderId="1698" xfId="0" applyNumberFormat="1" applyFont="1" applyBorder="1"/>
    <xf numFmtId="167" fontId="1703" fillId="0" borderId="1699" xfId="0" applyNumberFormat="1" applyFont="1" applyBorder="1"/>
    <xf numFmtId="167" fontId="1704" fillId="0" borderId="1700" xfId="0" applyNumberFormat="1" applyFont="1" applyBorder="1"/>
    <xf numFmtId="167" fontId="1705" fillId="0" borderId="1701" xfId="0" applyNumberFormat="1" applyFont="1" applyBorder="1"/>
    <xf numFmtId="167" fontId="1706" fillId="0" borderId="1702" xfId="0" applyNumberFormat="1" applyFont="1" applyBorder="1"/>
    <xf numFmtId="167" fontId="1707" fillId="0" borderId="1703" xfId="0" applyNumberFormat="1" applyFont="1" applyBorder="1"/>
    <xf numFmtId="167" fontId="1708" fillId="0" borderId="1704" xfId="0" applyNumberFormat="1" applyFont="1" applyBorder="1"/>
    <xf numFmtId="167" fontId="1710" fillId="0" borderId="1706" xfId="0" applyNumberFormat="1" applyFont="1" applyBorder="1"/>
    <xf numFmtId="167" fontId="1711" fillId="0" borderId="1707" xfId="0" applyNumberFormat="1" applyFont="1" applyBorder="1"/>
    <xf numFmtId="167" fontId="1712" fillId="0" borderId="1708" xfId="0" applyNumberFormat="1" applyFont="1" applyBorder="1"/>
    <xf numFmtId="167" fontId="1713" fillId="0" borderId="1709" xfId="0" applyNumberFormat="1" applyFont="1" applyBorder="1"/>
    <xf numFmtId="167" fontId="1714" fillId="0" borderId="1710" xfId="0" applyNumberFormat="1" applyFont="1" applyBorder="1"/>
    <xf numFmtId="167" fontId="1715" fillId="0" borderId="1711" xfId="0" applyNumberFormat="1" applyFont="1" applyBorder="1"/>
    <xf numFmtId="167" fontId="1716" fillId="0" borderId="1712" xfId="0" applyNumberFormat="1" applyFont="1" applyBorder="1"/>
    <xf numFmtId="167" fontId="1717" fillId="0" borderId="1713" xfId="0" applyNumberFormat="1" applyFont="1" applyBorder="1"/>
    <xf numFmtId="167" fontId="1718" fillId="0" borderId="1714" xfId="0" applyNumberFormat="1" applyFont="1" applyBorder="1"/>
    <xf numFmtId="167" fontId="1720" fillId="0" borderId="1716" xfId="0" applyNumberFormat="1" applyFont="1" applyBorder="1"/>
    <xf numFmtId="167" fontId="1721" fillId="0" borderId="1717" xfId="0" applyNumberFormat="1" applyFont="1" applyBorder="1"/>
    <xf numFmtId="167" fontId="1722" fillId="0" borderId="1718" xfId="0" applyNumberFormat="1" applyFont="1" applyBorder="1"/>
    <xf numFmtId="167" fontId="1723" fillId="0" borderId="1719" xfId="0" applyNumberFormat="1" applyFont="1" applyBorder="1"/>
    <xf numFmtId="167" fontId="1724" fillId="0" borderId="1720" xfId="0" applyNumberFormat="1" applyFont="1" applyBorder="1"/>
    <xf numFmtId="167" fontId="1725" fillId="0" borderId="1721" xfId="0" applyNumberFormat="1" applyFont="1" applyBorder="1"/>
    <xf numFmtId="167" fontId="1726" fillId="0" borderId="1722" xfId="0" applyNumberFormat="1" applyFont="1" applyBorder="1"/>
    <xf numFmtId="167" fontId="1727" fillId="0" borderId="1723" xfId="0" applyNumberFormat="1" applyFont="1" applyBorder="1"/>
    <xf numFmtId="167" fontId="1728" fillId="0" borderId="1724" xfId="0" applyNumberFormat="1" applyFont="1" applyBorder="1"/>
    <xf numFmtId="167" fontId="1730" fillId="0" borderId="1726" xfId="0" applyNumberFormat="1" applyFont="1" applyBorder="1"/>
    <xf numFmtId="167" fontId="1731" fillId="0" borderId="1727" xfId="0" applyNumberFormat="1" applyFont="1" applyBorder="1"/>
    <xf numFmtId="167" fontId="1732" fillId="0" borderId="1728" xfId="0" applyNumberFormat="1" applyFont="1" applyBorder="1"/>
    <xf numFmtId="167" fontId="1733" fillId="0" borderId="1729" xfId="0" applyNumberFormat="1" applyFont="1" applyBorder="1"/>
    <xf numFmtId="167" fontId="1734" fillId="0" borderId="1730" xfId="0" applyNumberFormat="1" applyFont="1" applyBorder="1"/>
    <xf numFmtId="167" fontId="1735" fillId="0" borderId="1731" xfId="0" applyNumberFormat="1" applyFont="1" applyBorder="1"/>
    <xf numFmtId="167" fontId="1736" fillId="0" borderId="1732" xfId="0" applyNumberFormat="1" applyFont="1" applyBorder="1"/>
    <xf numFmtId="167" fontId="1737" fillId="0" borderId="1733" xfId="0" applyNumberFormat="1" applyFont="1" applyBorder="1"/>
    <xf numFmtId="167" fontId="1738" fillId="0" borderId="1734" xfId="0" applyNumberFormat="1" applyFont="1" applyBorder="1"/>
    <xf numFmtId="167" fontId="1740" fillId="0" borderId="1736" xfId="0" applyNumberFormat="1" applyFont="1" applyBorder="1"/>
    <xf numFmtId="167" fontId="1741" fillId="0" borderId="1737" xfId="0" applyNumberFormat="1" applyFont="1" applyBorder="1"/>
    <xf numFmtId="167" fontId="1742" fillId="0" borderId="1738" xfId="0" applyNumberFormat="1" applyFont="1" applyBorder="1"/>
    <xf numFmtId="167" fontId="1743" fillId="0" borderId="1739" xfId="0" applyNumberFormat="1" applyFont="1" applyBorder="1"/>
    <xf numFmtId="167" fontId="1744" fillId="0" borderId="1740" xfId="0" applyNumberFormat="1" applyFont="1" applyBorder="1"/>
    <xf numFmtId="167" fontId="1745" fillId="0" borderId="1741" xfId="0" applyNumberFormat="1" applyFont="1" applyBorder="1"/>
    <xf numFmtId="167" fontId="1746" fillId="0" borderId="1742" xfId="0" applyNumberFormat="1" applyFont="1" applyBorder="1"/>
    <xf numFmtId="167" fontId="1747" fillId="0" borderId="1743" xfId="0" applyNumberFormat="1" applyFont="1" applyBorder="1"/>
    <xf numFmtId="167" fontId="1748" fillId="0" borderId="1744" xfId="0" applyNumberFormat="1" applyFont="1" applyBorder="1"/>
    <xf numFmtId="167" fontId="1750" fillId="0" borderId="1746" xfId="0" applyNumberFormat="1" applyFont="1" applyBorder="1"/>
    <xf numFmtId="167" fontId="1751" fillId="0" borderId="1747" xfId="0" applyNumberFormat="1" applyFont="1" applyBorder="1"/>
    <xf numFmtId="167" fontId="1752" fillId="0" borderId="1748" xfId="0" applyNumberFormat="1" applyFont="1" applyBorder="1"/>
    <xf numFmtId="167" fontId="1753" fillId="0" borderId="1749" xfId="0" applyNumberFormat="1" applyFont="1" applyBorder="1"/>
    <xf numFmtId="167" fontId="1754" fillId="0" borderId="1750" xfId="0" applyNumberFormat="1" applyFont="1" applyBorder="1"/>
    <xf numFmtId="167" fontId="1755" fillId="0" borderId="1751" xfId="0" applyNumberFormat="1" applyFont="1" applyBorder="1"/>
    <xf numFmtId="167" fontId="1756" fillId="0" borderId="1752" xfId="0" applyNumberFormat="1" applyFont="1" applyBorder="1"/>
    <xf numFmtId="167" fontId="1757" fillId="0" borderId="1753" xfId="0" applyNumberFormat="1" applyFont="1" applyBorder="1"/>
    <xf numFmtId="167" fontId="1758" fillId="0" borderId="1754" xfId="0" applyNumberFormat="1" applyFont="1" applyBorder="1"/>
    <xf numFmtId="167" fontId="1760" fillId="0" borderId="1756" xfId="0" applyNumberFormat="1" applyFont="1" applyBorder="1"/>
    <xf numFmtId="167" fontId="1761" fillId="0" borderId="1757" xfId="0" applyNumberFormat="1" applyFont="1" applyBorder="1"/>
    <xf numFmtId="167" fontId="1762" fillId="0" borderId="1758" xfId="0" applyNumberFormat="1" applyFont="1" applyBorder="1"/>
    <xf numFmtId="167" fontId="1763" fillId="0" borderId="1759" xfId="0" applyNumberFormat="1" applyFont="1" applyBorder="1"/>
    <xf numFmtId="167" fontId="1764" fillId="0" borderId="1760" xfId="0" applyNumberFormat="1" applyFont="1" applyBorder="1"/>
    <xf numFmtId="167" fontId="1765" fillId="0" borderId="1761" xfId="0" applyNumberFormat="1" applyFont="1" applyBorder="1"/>
    <xf numFmtId="167" fontId="1766" fillId="0" borderId="1762" xfId="0" applyNumberFormat="1" applyFont="1" applyBorder="1"/>
    <xf numFmtId="167" fontId="1767" fillId="0" borderId="1763" xfId="0" applyNumberFormat="1" applyFont="1" applyBorder="1"/>
    <xf numFmtId="167" fontId="1768" fillId="0" borderId="1764" xfId="0" applyNumberFormat="1" applyFont="1" applyBorder="1"/>
    <xf numFmtId="167" fontId="1770" fillId="0" borderId="1766" xfId="0" applyNumberFormat="1" applyFont="1" applyBorder="1"/>
    <xf numFmtId="167" fontId="1771" fillId="0" borderId="1767" xfId="0" applyNumberFormat="1" applyFont="1" applyBorder="1"/>
    <xf numFmtId="167" fontId="1772" fillId="0" borderId="1768" xfId="0" applyNumberFormat="1" applyFont="1" applyBorder="1"/>
    <xf numFmtId="167" fontId="1773" fillId="0" borderId="1769" xfId="0" applyNumberFormat="1" applyFont="1" applyBorder="1"/>
    <xf numFmtId="167" fontId="1774" fillId="0" borderId="1770" xfId="0" applyNumberFormat="1" applyFont="1" applyBorder="1"/>
    <xf numFmtId="167" fontId="1775" fillId="0" borderId="1771" xfId="0" applyNumberFormat="1" applyFont="1" applyBorder="1"/>
    <xf numFmtId="167" fontId="1776" fillId="0" borderId="1772" xfId="0" applyNumberFormat="1" applyFont="1" applyBorder="1"/>
    <xf numFmtId="167" fontId="1777" fillId="0" borderId="1773" xfId="0" applyNumberFormat="1" applyFont="1" applyBorder="1"/>
    <xf numFmtId="167" fontId="1778" fillId="0" borderId="1774" xfId="0" applyNumberFormat="1" applyFont="1" applyBorder="1"/>
    <xf numFmtId="167" fontId="1780" fillId="0" borderId="1776" xfId="0" applyNumberFormat="1" applyFont="1" applyBorder="1"/>
    <xf numFmtId="167" fontId="1781" fillId="0" borderId="1777" xfId="0" applyNumberFormat="1" applyFont="1" applyBorder="1"/>
    <xf numFmtId="167" fontId="1782" fillId="0" borderId="1778" xfId="0" applyNumberFormat="1" applyFont="1" applyBorder="1"/>
    <xf numFmtId="167" fontId="1783" fillId="0" borderId="1779" xfId="0" applyNumberFormat="1" applyFont="1" applyBorder="1"/>
    <xf numFmtId="167" fontId="1784" fillId="0" borderId="1780" xfId="0" applyNumberFormat="1" applyFont="1" applyBorder="1"/>
    <xf numFmtId="167" fontId="1785" fillId="0" borderId="1781" xfId="0" applyNumberFormat="1" applyFont="1" applyBorder="1"/>
    <xf numFmtId="167" fontId="1786" fillId="0" borderId="1782" xfId="0" applyNumberFormat="1" applyFont="1" applyBorder="1"/>
    <xf numFmtId="167" fontId="1787" fillId="0" borderId="1783" xfId="0" applyNumberFormat="1" applyFont="1" applyBorder="1"/>
    <xf numFmtId="167" fontId="1788" fillId="0" borderId="1784" xfId="0" applyNumberFormat="1" applyFont="1" applyBorder="1"/>
    <xf numFmtId="167" fontId="1790" fillId="0" borderId="1786" xfId="0" applyNumberFormat="1" applyFont="1" applyBorder="1"/>
    <xf numFmtId="167" fontId="1791" fillId="0" borderId="1787" xfId="0" applyNumberFormat="1" applyFont="1" applyBorder="1"/>
    <xf numFmtId="167" fontId="1792" fillId="0" borderId="1788" xfId="0" applyNumberFormat="1" applyFont="1" applyBorder="1"/>
    <xf numFmtId="167" fontId="1793" fillId="0" borderId="1789" xfId="0" applyNumberFormat="1" applyFont="1" applyBorder="1"/>
    <xf numFmtId="167" fontId="1794" fillId="0" borderId="1790" xfId="0" applyNumberFormat="1" applyFont="1" applyBorder="1"/>
    <xf numFmtId="167" fontId="1795" fillId="0" borderId="1791" xfId="0" applyNumberFormat="1" applyFont="1" applyBorder="1"/>
    <xf numFmtId="167" fontId="1796" fillId="0" borderId="1792" xfId="0" applyNumberFormat="1" applyFont="1" applyBorder="1"/>
    <xf numFmtId="167" fontId="1797" fillId="0" borderId="1793" xfId="0" applyNumberFormat="1" applyFont="1" applyBorder="1"/>
    <xf numFmtId="167" fontId="1798" fillId="0" borderId="1794" xfId="0" applyNumberFormat="1" applyFont="1" applyBorder="1"/>
    <xf numFmtId="167" fontId="1800" fillId="0" borderId="1796" xfId="0" applyNumberFormat="1" applyFont="1" applyBorder="1"/>
    <xf numFmtId="167" fontId="1801" fillId="0" borderId="1797" xfId="0" applyNumberFormat="1" applyFont="1" applyBorder="1"/>
    <xf numFmtId="167" fontId="1802" fillId="0" borderId="1798" xfId="0" applyNumberFormat="1" applyFont="1" applyBorder="1"/>
    <xf numFmtId="167" fontId="1803" fillId="0" borderId="1799" xfId="0" applyNumberFormat="1" applyFont="1" applyBorder="1"/>
    <xf numFmtId="167" fontId="1804" fillId="0" borderId="1800" xfId="0" applyNumberFormat="1" applyFont="1" applyBorder="1"/>
    <xf numFmtId="167" fontId="1805" fillId="0" borderId="1801" xfId="0" applyNumberFormat="1" applyFont="1" applyBorder="1"/>
    <xf numFmtId="167" fontId="1806" fillId="0" borderId="1802" xfId="0" applyNumberFormat="1" applyFont="1" applyBorder="1"/>
    <xf numFmtId="167" fontId="1807" fillId="0" borderId="1803" xfId="0" applyNumberFormat="1" applyFont="1" applyBorder="1"/>
    <xf numFmtId="167" fontId="1808" fillId="0" borderId="1804" xfId="0" applyNumberFormat="1" applyFont="1" applyBorder="1"/>
    <xf numFmtId="167" fontId="1810" fillId="0" borderId="1806" xfId="0" applyNumberFormat="1" applyFont="1" applyBorder="1"/>
    <xf numFmtId="167" fontId="1811" fillId="0" borderId="1807" xfId="0" applyNumberFormat="1" applyFont="1" applyBorder="1"/>
    <xf numFmtId="167" fontId="1812" fillId="0" borderId="1808" xfId="0" applyNumberFormat="1" applyFont="1" applyBorder="1"/>
    <xf numFmtId="167" fontId="1813" fillId="0" borderId="1809" xfId="0" applyNumberFormat="1" applyFont="1" applyBorder="1"/>
    <xf numFmtId="167" fontId="1814" fillId="0" borderId="1810" xfId="0" applyNumberFormat="1" applyFont="1" applyBorder="1"/>
    <xf numFmtId="167" fontId="1815" fillId="0" borderId="1811" xfId="0" applyNumberFormat="1" applyFont="1" applyBorder="1"/>
    <xf numFmtId="167" fontId="1816" fillId="0" borderId="1812" xfId="0" applyNumberFormat="1" applyFont="1" applyBorder="1"/>
    <xf numFmtId="167" fontId="1817" fillId="0" borderId="1813" xfId="0" applyNumberFormat="1" applyFont="1" applyBorder="1"/>
    <xf numFmtId="167" fontId="1818" fillId="0" borderId="1814" xfId="0" applyNumberFormat="1" applyFont="1" applyBorder="1"/>
    <xf numFmtId="167" fontId="1820" fillId="0" borderId="1816" xfId="0" applyNumberFormat="1" applyFont="1" applyBorder="1"/>
    <xf numFmtId="167" fontId="1821" fillId="0" borderId="1817" xfId="0" applyNumberFormat="1" applyFont="1" applyBorder="1"/>
    <xf numFmtId="167" fontId="1822" fillId="0" borderId="1818" xfId="0" applyNumberFormat="1" applyFont="1" applyBorder="1"/>
    <xf numFmtId="167" fontId="1823" fillId="0" borderId="1819" xfId="0" applyNumberFormat="1" applyFont="1" applyBorder="1"/>
    <xf numFmtId="167" fontId="1824" fillId="0" borderId="1820" xfId="0" applyNumberFormat="1" applyFont="1" applyBorder="1"/>
    <xf numFmtId="167" fontId="1825" fillId="0" borderId="1821" xfId="0" applyNumberFormat="1" applyFont="1" applyBorder="1"/>
    <xf numFmtId="167" fontId="1826" fillId="0" borderId="1822" xfId="0" applyNumberFormat="1" applyFont="1" applyBorder="1"/>
    <xf numFmtId="167" fontId="1827" fillId="0" borderId="1823" xfId="0" applyNumberFormat="1" applyFont="1" applyBorder="1"/>
    <xf numFmtId="167" fontId="1828" fillId="0" borderId="1824" xfId="0" applyNumberFormat="1" applyFont="1" applyBorder="1"/>
    <xf numFmtId="167" fontId="1830" fillId="0" borderId="1826" xfId="0" applyNumberFormat="1" applyFont="1" applyBorder="1"/>
    <xf numFmtId="167" fontId="1831" fillId="0" borderId="1827" xfId="0" applyNumberFormat="1" applyFont="1" applyBorder="1"/>
    <xf numFmtId="167" fontId="1832" fillId="0" borderId="1828" xfId="0" applyNumberFormat="1" applyFont="1" applyBorder="1"/>
    <xf numFmtId="167" fontId="1833" fillId="0" borderId="1829" xfId="0" applyNumberFormat="1" applyFont="1" applyBorder="1"/>
    <xf numFmtId="167" fontId="1834" fillId="0" borderId="1830" xfId="0" applyNumberFormat="1" applyFont="1" applyBorder="1"/>
    <xf numFmtId="167" fontId="1835" fillId="0" borderId="1831" xfId="0" applyNumberFormat="1" applyFont="1" applyBorder="1"/>
    <xf numFmtId="167" fontId="1836" fillId="0" borderId="1832" xfId="0" applyNumberFormat="1" applyFont="1" applyBorder="1"/>
    <xf numFmtId="167" fontId="1837" fillId="0" borderId="1833" xfId="0" applyNumberFormat="1" applyFont="1" applyBorder="1"/>
    <xf numFmtId="167" fontId="1838" fillId="0" borderId="1834" xfId="0" applyNumberFormat="1" applyFont="1" applyBorder="1"/>
    <xf numFmtId="167" fontId="1840" fillId="0" borderId="1836" xfId="0" applyNumberFormat="1" applyFont="1" applyBorder="1"/>
    <xf numFmtId="167" fontId="1841" fillId="0" borderId="1837" xfId="0" applyNumberFormat="1" applyFont="1" applyBorder="1"/>
    <xf numFmtId="167" fontId="1842" fillId="0" borderId="1838" xfId="0" applyNumberFormat="1" applyFont="1" applyBorder="1"/>
    <xf numFmtId="167" fontId="1843" fillId="0" borderId="1839" xfId="0" applyNumberFormat="1" applyFont="1" applyBorder="1"/>
    <xf numFmtId="167" fontId="1844" fillId="0" borderId="1840" xfId="0" applyNumberFormat="1" applyFont="1" applyBorder="1"/>
    <xf numFmtId="167" fontId="1845" fillId="0" borderId="1841" xfId="0" applyNumberFormat="1" applyFont="1" applyBorder="1"/>
    <xf numFmtId="167" fontId="1846" fillId="0" borderId="1842" xfId="0" applyNumberFormat="1" applyFont="1" applyBorder="1"/>
    <xf numFmtId="167" fontId="1847" fillId="0" borderId="1843" xfId="0" applyNumberFormat="1" applyFont="1" applyBorder="1"/>
    <xf numFmtId="167" fontId="1848" fillId="0" borderId="1844" xfId="0" applyNumberFormat="1" applyFont="1" applyBorder="1"/>
    <xf numFmtId="167" fontId="1850" fillId="0" borderId="1846" xfId="0" applyNumberFormat="1" applyFont="1" applyBorder="1"/>
    <xf numFmtId="167" fontId="1851" fillId="0" borderId="1847" xfId="0" applyNumberFormat="1" applyFont="1" applyBorder="1"/>
    <xf numFmtId="167" fontId="1852" fillId="0" borderId="1848" xfId="0" applyNumberFormat="1" applyFont="1" applyBorder="1"/>
    <xf numFmtId="167" fontId="1853" fillId="0" borderId="1849" xfId="0" applyNumberFormat="1" applyFont="1" applyBorder="1"/>
    <xf numFmtId="167" fontId="1854" fillId="0" borderId="1850" xfId="0" applyNumberFormat="1" applyFont="1" applyBorder="1"/>
    <xf numFmtId="167" fontId="1855" fillId="0" borderId="1851" xfId="0" applyNumberFormat="1" applyFont="1" applyBorder="1"/>
    <xf numFmtId="167" fontId="1856" fillId="0" borderId="1852" xfId="0" applyNumberFormat="1" applyFont="1" applyBorder="1"/>
    <xf numFmtId="167" fontId="1857" fillId="0" borderId="1853" xfId="0" applyNumberFormat="1" applyFont="1" applyBorder="1"/>
    <xf numFmtId="167" fontId="1858" fillId="0" borderId="1854" xfId="0" applyNumberFormat="1" applyFont="1" applyBorder="1"/>
    <xf numFmtId="167" fontId="1860" fillId="0" borderId="1856" xfId="0" applyNumberFormat="1" applyFont="1" applyBorder="1"/>
    <xf numFmtId="167" fontId="1861" fillId="0" borderId="1857" xfId="0" applyNumberFormat="1" applyFont="1" applyBorder="1"/>
    <xf numFmtId="167" fontId="1862" fillId="0" borderId="1858" xfId="0" applyNumberFormat="1" applyFont="1" applyBorder="1"/>
    <xf numFmtId="167" fontId="1863" fillId="0" borderId="1859" xfId="0" applyNumberFormat="1" applyFont="1" applyBorder="1"/>
    <xf numFmtId="167" fontId="1864" fillId="0" borderId="1860" xfId="0" applyNumberFormat="1" applyFont="1" applyBorder="1"/>
    <xf numFmtId="167" fontId="1865" fillId="0" borderId="1861" xfId="0" applyNumberFormat="1" applyFont="1" applyBorder="1"/>
    <xf numFmtId="167" fontId="1866" fillId="0" borderId="1862" xfId="0" applyNumberFormat="1" applyFont="1" applyBorder="1"/>
    <xf numFmtId="167" fontId="1867" fillId="0" borderId="1863" xfId="0" applyNumberFormat="1" applyFont="1" applyBorder="1"/>
    <xf numFmtId="167" fontId="1868" fillId="0" borderId="1864" xfId="0" applyNumberFormat="1" applyFont="1" applyBorder="1"/>
    <xf numFmtId="167" fontId="1870" fillId="0" borderId="1866" xfId="0" applyNumberFormat="1" applyFont="1" applyBorder="1"/>
    <xf numFmtId="167" fontId="1871" fillId="0" borderId="1867" xfId="0" applyNumberFormat="1" applyFont="1" applyBorder="1"/>
    <xf numFmtId="167" fontId="1872" fillId="0" borderId="1868" xfId="0" applyNumberFormat="1" applyFont="1" applyBorder="1"/>
    <xf numFmtId="167" fontId="1873" fillId="0" borderId="1869" xfId="0" applyNumberFormat="1" applyFont="1" applyBorder="1"/>
    <xf numFmtId="167" fontId="1874" fillId="0" borderId="1870" xfId="0" applyNumberFormat="1" applyFont="1" applyBorder="1"/>
    <xf numFmtId="167" fontId="1875" fillId="0" borderId="1871" xfId="0" applyNumberFormat="1" applyFont="1" applyBorder="1"/>
    <xf numFmtId="167" fontId="1876" fillId="0" borderId="1872" xfId="0" applyNumberFormat="1" applyFont="1" applyBorder="1"/>
    <xf numFmtId="167" fontId="1877" fillId="0" borderId="1873" xfId="0" applyNumberFormat="1" applyFont="1" applyBorder="1"/>
    <xf numFmtId="167" fontId="1878" fillId="0" borderId="1874" xfId="0" applyNumberFormat="1" applyFont="1" applyBorder="1"/>
    <xf numFmtId="167" fontId="1880" fillId="0" borderId="1876" xfId="0" applyNumberFormat="1" applyFont="1" applyBorder="1"/>
    <xf numFmtId="167" fontId="1881" fillId="0" borderId="1877" xfId="0" applyNumberFormat="1" applyFont="1" applyBorder="1"/>
    <xf numFmtId="167" fontId="1882" fillId="0" borderId="1878" xfId="0" applyNumberFormat="1" applyFont="1" applyBorder="1"/>
    <xf numFmtId="167" fontId="1883" fillId="0" borderId="1879" xfId="0" applyNumberFormat="1" applyFont="1" applyBorder="1"/>
    <xf numFmtId="167" fontId="1884" fillId="0" borderId="1880" xfId="0" applyNumberFormat="1" applyFont="1" applyBorder="1"/>
    <xf numFmtId="167" fontId="1885" fillId="0" borderId="1881" xfId="0" applyNumberFormat="1" applyFont="1" applyBorder="1"/>
    <xf numFmtId="167" fontId="1886" fillId="0" borderId="1882" xfId="0" applyNumberFormat="1" applyFont="1" applyBorder="1"/>
    <xf numFmtId="167" fontId="1887" fillId="0" borderId="1883" xfId="0" applyNumberFormat="1" applyFont="1" applyBorder="1"/>
    <xf numFmtId="167" fontId="1888" fillId="0" borderId="1884" xfId="0" applyNumberFormat="1" applyFont="1" applyBorder="1"/>
    <xf numFmtId="167" fontId="1890" fillId="0" borderId="1886" xfId="0" applyNumberFormat="1" applyFont="1" applyBorder="1"/>
    <xf numFmtId="167" fontId="1891" fillId="0" borderId="1887" xfId="0" applyNumberFormat="1" applyFont="1" applyBorder="1"/>
    <xf numFmtId="167" fontId="1892" fillId="0" borderId="1888" xfId="0" applyNumberFormat="1" applyFont="1" applyBorder="1"/>
    <xf numFmtId="167" fontId="1893" fillId="0" borderId="1889" xfId="0" applyNumberFormat="1" applyFont="1" applyBorder="1"/>
    <xf numFmtId="167" fontId="1894" fillId="0" borderId="1890" xfId="0" applyNumberFormat="1" applyFont="1" applyBorder="1"/>
    <xf numFmtId="167" fontId="1895" fillId="0" borderId="1891" xfId="0" applyNumberFormat="1" applyFont="1" applyBorder="1"/>
    <xf numFmtId="167" fontId="1896" fillId="0" borderId="1892" xfId="0" applyNumberFormat="1" applyFont="1" applyBorder="1"/>
    <xf numFmtId="167" fontId="1897" fillId="0" borderId="1893" xfId="0" applyNumberFormat="1" applyFont="1" applyBorder="1"/>
    <xf numFmtId="167" fontId="1898" fillId="0" borderId="1894" xfId="0" applyNumberFormat="1" applyFont="1" applyBorder="1"/>
    <xf numFmtId="167" fontId="1900" fillId="0" borderId="1896" xfId="0" applyNumberFormat="1" applyFont="1" applyBorder="1"/>
    <xf numFmtId="167" fontId="1901" fillId="0" borderId="1897" xfId="0" applyNumberFormat="1" applyFont="1" applyBorder="1"/>
    <xf numFmtId="167" fontId="1902" fillId="0" borderId="1898" xfId="0" applyNumberFormat="1" applyFont="1" applyBorder="1"/>
    <xf numFmtId="167" fontId="1903" fillId="0" borderId="1899" xfId="0" applyNumberFormat="1" applyFont="1" applyBorder="1"/>
    <xf numFmtId="167" fontId="1904" fillId="0" borderId="1900" xfId="0" applyNumberFormat="1" applyFont="1" applyBorder="1"/>
    <xf numFmtId="167" fontId="1905" fillId="0" borderId="1901" xfId="0" applyNumberFormat="1" applyFont="1" applyBorder="1"/>
    <xf numFmtId="167" fontId="1906" fillId="0" borderId="1902" xfId="0" applyNumberFormat="1" applyFont="1" applyBorder="1"/>
    <xf numFmtId="167" fontId="1907" fillId="0" borderId="1903" xfId="0" applyNumberFormat="1" applyFont="1" applyBorder="1"/>
    <xf numFmtId="167" fontId="1908" fillId="0" borderId="1904" xfId="0" applyNumberFormat="1" applyFont="1" applyBorder="1"/>
    <xf numFmtId="167" fontId="1910" fillId="0" borderId="1906" xfId="0" applyNumberFormat="1" applyFont="1" applyBorder="1"/>
    <xf numFmtId="167" fontId="1911" fillId="0" borderId="1907" xfId="0" applyNumberFormat="1" applyFont="1" applyBorder="1"/>
    <xf numFmtId="167" fontId="1912" fillId="0" borderId="1908" xfId="0" applyNumberFormat="1" applyFont="1" applyBorder="1"/>
    <xf numFmtId="167" fontId="1913" fillId="0" borderId="1909" xfId="0" applyNumberFormat="1" applyFont="1" applyBorder="1"/>
    <xf numFmtId="167" fontId="1914" fillId="0" borderId="1910" xfId="0" applyNumberFormat="1" applyFont="1" applyBorder="1"/>
    <xf numFmtId="167" fontId="1915" fillId="0" borderId="1911" xfId="0" applyNumberFormat="1" applyFont="1" applyBorder="1"/>
    <xf numFmtId="167" fontId="1916" fillId="0" borderId="1912" xfId="0" applyNumberFormat="1" applyFont="1" applyBorder="1"/>
    <xf numFmtId="167" fontId="1917" fillId="0" borderId="1913" xfId="0" applyNumberFormat="1" applyFont="1" applyBorder="1"/>
    <xf numFmtId="167" fontId="1918" fillId="0" borderId="1914" xfId="0" applyNumberFormat="1" applyFont="1" applyBorder="1"/>
    <xf numFmtId="167" fontId="1920" fillId="0" borderId="1916" xfId="0" applyNumberFormat="1" applyFont="1" applyBorder="1"/>
    <xf numFmtId="167" fontId="1921" fillId="0" borderId="1917" xfId="0" applyNumberFormat="1" applyFont="1" applyBorder="1"/>
    <xf numFmtId="167" fontId="1922" fillId="0" borderId="1918" xfId="0" applyNumberFormat="1" applyFont="1" applyBorder="1"/>
    <xf numFmtId="167" fontId="1923" fillId="0" borderId="1919" xfId="0" applyNumberFormat="1" applyFont="1" applyBorder="1"/>
    <xf numFmtId="167" fontId="1924" fillId="0" borderId="1920" xfId="0" applyNumberFormat="1" applyFont="1" applyBorder="1"/>
    <xf numFmtId="167" fontId="1925" fillId="0" borderId="1921" xfId="0" applyNumberFormat="1" applyFont="1" applyBorder="1"/>
    <xf numFmtId="167" fontId="1926" fillId="0" borderId="1922" xfId="0" applyNumberFormat="1" applyFont="1" applyBorder="1"/>
    <xf numFmtId="167" fontId="1927" fillId="0" borderId="1923" xfId="0" applyNumberFormat="1" applyFont="1" applyBorder="1"/>
    <xf numFmtId="167" fontId="1928" fillId="0" borderId="1924" xfId="0" applyNumberFormat="1" applyFont="1" applyBorder="1"/>
    <xf numFmtId="167" fontId="1930" fillId="0" borderId="1926" xfId="0" applyNumberFormat="1" applyFont="1" applyBorder="1"/>
    <xf numFmtId="167" fontId="1931" fillId="0" borderId="1927" xfId="0" applyNumberFormat="1" applyFont="1" applyBorder="1"/>
    <xf numFmtId="167" fontId="1932" fillId="0" borderId="1928" xfId="0" applyNumberFormat="1" applyFont="1" applyBorder="1"/>
    <xf numFmtId="167" fontId="1933" fillId="0" borderId="1929" xfId="0" applyNumberFormat="1" applyFont="1" applyBorder="1"/>
    <xf numFmtId="167" fontId="1934" fillId="0" borderId="1930" xfId="0" applyNumberFormat="1" applyFont="1" applyBorder="1"/>
    <xf numFmtId="167" fontId="1935" fillId="0" borderId="1931" xfId="0" applyNumberFormat="1" applyFont="1" applyBorder="1"/>
    <xf numFmtId="167" fontId="1936" fillId="0" borderId="1932" xfId="0" applyNumberFormat="1" applyFont="1" applyBorder="1"/>
    <xf numFmtId="167" fontId="1937" fillId="0" borderId="1933" xfId="0" applyNumberFormat="1" applyFont="1" applyBorder="1"/>
    <xf numFmtId="167" fontId="1938" fillId="0" borderId="1934" xfId="0" applyNumberFormat="1" applyFont="1" applyBorder="1"/>
    <xf numFmtId="167" fontId="1940" fillId="0" borderId="1936" xfId="0" applyNumberFormat="1" applyFont="1" applyBorder="1"/>
    <xf numFmtId="167" fontId="1941" fillId="0" borderId="1937" xfId="0" applyNumberFormat="1" applyFont="1" applyBorder="1"/>
    <xf numFmtId="167" fontId="1942" fillId="0" borderId="1938" xfId="0" applyNumberFormat="1" applyFont="1" applyBorder="1"/>
    <xf numFmtId="167" fontId="1943" fillId="0" borderId="1939" xfId="0" applyNumberFormat="1" applyFont="1" applyBorder="1"/>
    <xf numFmtId="167" fontId="1944" fillId="0" borderId="1940" xfId="0" applyNumberFormat="1" applyFont="1" applyBorder="1"/>
    <xf numFmtId="167" fontId="1945" fillId="0" borderId="1941" xfId="0" applyNumberFormat="1" applyFont="1" applyBorder="1"/>
    <xf numFmtId="167" fontId="1946" fillId="0" borderId="1942" xfId="0" applyNumberFormat="1" applyFont="1" applyBorder="1"/>
    <xf numFmtId="167" fontId="1947" fillId="0" borderId="1943" xfId="0" applyNumberFormat="1" applyFont="1" applyBorder="1"/>
    <xf numFmtId="167" fontId="1948" fillId="0" borderId="1944" xfId="0" applyNumberFormat="1" applyFont="1" applyBorder="1"/>
    <xf numFmtId="167" fontId="1950" fillId="0" borderId="1946" xfId="0" applyNumberFormat="1" applyFont="1" applyBorder="1"/>
    <xf numFmtId="167" fontId="1951" fillId="0" borderId="1947" xfId="0" applyNumberFormat="1" applyFont="1" applyBorder="1"/>
    <xf numFmtId="167" fontId="1952" fillId="0" borderId="1948" xfId="0" applyNumberFormat="1" applyFont="1" applyBorder="1"/>
    <xf numFmtId="167" fontId="1953" fillId="0" borderId="1949" xfId="0" applyNumberFormat="1" applyFont="1" applyBorder="1"/>
    <xf numFmtId="167" fontId="1954" fillId="0" borderId="1950" xfId="0" applyNumberFormat="1" applyFont="1" applyBorder="1"/>
    <xf numFmtId="167" fontId="1955" fillId="0" borderId="1951" xfId="0" applyNumberFormat="1" applyFont="1" applyBorder="1"/>
    <xf numFmtId="167" fontId="1956" fillId="0" borderId="1952" xfId="0" applyNumberFormat="1" applyFont="1" applyBorder="1"/>
    <xf numFmtId="167" fontId="1957" fillId="0" borderId="1953" xfId="0" applyNumberFormat="1" applyFont="1" applyBorder="1"/>
    <xf numFmtId="167" fontId="1958" fillId="0" borderId="1954" xfId="0" applyNumberFormat="1" applyFont="1" applyBorder="1"/>
    <xf numFmtId="167" fontId="1960" fillId="0" borderId="1956" xfId="0" applyNumberFormat="1" applyFont="1" applyBorder="1"/>
    <xf numFmtId="167" fontId="1961" fillId="0" borderId="1957" xfId="0" applyNumberFormat="1" applyFont="1" applyBorder="1"/>
    <xf numFmtId="167" fontId="1962" fillId="0" borderId="1958" xfId="0" applyNumberFormat="1" applyFont="1" applyBorder="1"/>
    <xf numFmtId="167" fontId="1963" fillId="0" borderId="1959" xfId="0" applyNumberFormat="1" applyFont="1" applyBorder="1"/>
    <xf numFmtId="167" fontId="1964" fillId="0" borderId="1960" xfId="0" applyNumberFormat="1" applyFont="1" applyBorder="1"/>
    <xf numFmtId="167" fontId="1965" fillId="0" borderId="1961" xfId="0" applyNumberFormat="1" applyFont="1" applyBorder="1"/>
    <xf numFmtId="167" fontId="1966" fillId="0" borderId="1962" xfId="0" applyNumberFormat="1" applyFont="1" applyBorder="1"/>
    <xf numFmtId="167" fontId="1967" fillId="0" borderId="1963" xfId="0" applyNumberFormat="1" applyFont="1" applyBorder="1"/>
    <xf numFmtId="167" fontId="1968" fillId="0" borderId="1964" xfId="0" applyNumberFormat="1" applyFont="1" applyBorder="1"/>
    <xf numFmtId="167" fontId="1970" fillId="0" borderId="1966" xfId="0" applyNumberFormat="1" applyFont="1" applyBorder="1"/>
    <xf numFmtId="167" fontId="1971" fillId="0" borderId="1967" xfId="0" applyNumberFormat="1" applyFont="1" applyBorder="1"/>
    <xf numFmtId="167" fontId="1972" fillId="0" borderId="1968" xfId="0" applyNumberFormat="1" applyFont="1" applyBorder="1"/>
    <xf numFmtId="167" fontId="1973" fillId="0" borderId="1969" xfId="0" applyNumberFormat="1" applyFont="1" applyBorder="1"/>
    <xf numFmtId="167" fontId="1974" fillId="0" borderId="1970" xfId="0" applyNumberFormat="1" applyFont="1" applyBorder="1"/>
    <xf numFmtId="167" fontId="1975" fillId="0" borderId="1971" xfId="0" applyNumberFormat="1" applyFont="1" applyBorder="1"/>
    <xf numFmtId="167" fontId="1976" fillId="0" borderId="1972" xfId="0" applyNumberFormat="1" applyFont="1" applyBorder="1"/>
    <xf numFmtId="167" fontId="1977" fillId="0" borderId="1973" xfId="0" applyNumberFormat="1" applyFont="1" applyBorder="1"/>
    <xf numFmtId="167" fontId="1978" fillId="0" borderId="1974" xfId="0" applyNumberFormat="1" applyFont="1" applyBorder="1"/>
    <xf numFmtId="167" fontId="1980" fillId="0" borderId="1976" xfId="0" applyNumberFormat="1" applyFont="1" applyBorder="1"/>
    <xf numFmtId="167" fontId="1981" fillId="0" borderId="1977" xfId="0" applyNumberFormat="1" applyFont="1" applyBorder="1"/>
    <xf numFmtId="167" fontId="1982" fillId="0" borderId="1978" xfId="0" applyNumberFormat="1" applyFont="1" applyBorder="1"/>
    <xf numFmtId="167" fontId="1983" fillId="0" borderId="1979" xfId="0" applyNumberFormat="1" applyFont="1" applyBorder="1"/>
    <xf numFmtId="167" fontId="1984" fillId="0" borderId="1980" xfId="0" applyNumberFormat="1" applyFont="1" applyBorder="1"/>
    <xf numFmtId="167" fontId="1985" fillId="0" borderId="1981" xfId="0" applyNumberFormat="1" applyFont="1" applyBorder="1"/>
    <xf numFmtId="167" fontId="1986" fillId="0" borderId="1982" xfId="0" applyNumberFormat="1" applyFont="1" applyBorder="1"/>
    <xf numFmtId="167" fontId="1987" fillId="0" borderId="1983" xfId="0" applyNumberFormat="1" applyFont="1" applyBorder="1"/>
    <xf numFmtId="167" fontId="1988" fillId="0" borderId="1984" xfId="0" applyNumberFormat="1" applyFont="1" applyBorder="1"/>
    <xf numFmtId="167" fontId="1990" fillId="0" borderId="1986" xfId="0" applyNumberFormat="1" applyFont="1" applyBorder="1"/>
    <xf numFmtId="167" fontId="1991" fillId="0" borderId="1987" xfId="0" applyNumberFormat="1" applyFont="1" applyBorder="1"/>
    <xf numFmtId="167" fontId="1992" fillId="0" borderId="1988" xfId="0" applyNumberFormat="1" applyFont="1" applyBorder="1"/>
    <xf numFmtId="167" fontId="1993" fillId="0" borderId="1989" xfId="0" applyNumberFormat="1" applyFont="1" applyBorder="1"/>
    <xf numFmtId="167" fontId="1994" fillId="0" borderId="1990" xfId="0" applyNumberFormat="1" applyFont="1" applyBorder="1"/>
    <xf numFmtId="167" fontId="1995" fillId="0" borderId="1991" xfId="0" applyNumberFormat="1" applyFont="1" applyBorder="1"/>
    <xf numFmtId="167" fontId="1996" fillId="0" borderId="1992" xfId="0" applyNumberFormat="1" applyFont="1" applyBorder="1"/>
    <xf numFmtId="167" fontId="1997" fillId="0" borderId="1993" xfId="0" applyNumberFormat="1" applyFont="1" applyBorder="1"/>
    <xf numFmtId="167" fontId="1998" fillId="0" borderId="1994" xfId="0" applyNumberFormat="1" applyFont="1" applyBorder="1"/>
    <xf numFmtId="167" fontId="2000" fillId="0" borderId="1996" xfId="0" applyNumberFormat="1" applyFont="1" applyBorder="1"/>
    <xf numFmtId="167" fontId="2001" fillId="0" borderId="1997" xfId="0" applyNumberFormat="1" applyFont="1" applyBorder="1"/>
    <xf numFmtId="167" fontId="2002" fillId="0" borderId="1998" xfId="0" applyNumberFormat="1" applyFont="1" applyBorder="1"/>
    <xf numFmtId="167" fontId="2003" fillId="0" borderId="1999" xfId="0" applyNumberFormat="1" applyFont="1" applyBorder="1"/>
    <xf numFmtId="167" fontId="2004" fillId="0" borderId="2000" xfId="0" applyNumberFormat="1" applyFont="1" applyBorder="1"/>
    <xf numFmtId="167" fontId="2005" fillId="0" borderId="2001" xfId="0" applyNumberFormat="1" applyFont="1" applyBorder="1"/>
    <xf numFmtId="167" fontId="2006" fillId="0" borderId="2002" xfId="0" applyNumberFormat="1" applyFont="1" applyBorder="1"/>
    <xf numFmtId="167" fontId="2007" fillId="0" borderId="2003" xfId="0" applyNumberFormat="1" applyFont="1" applyBorder="1"/>
    <xf numFmtId="167" fontId="2008" fillId="0" borderId="2004" xfId="0" applyNumberFormat="1" applyFont="1" applyBorder="1"/>
    <xf numFmtId="167" fontId="2010" fillId="0" borderId="2006" xfId="0" applyNumberFormat="1" applyFont="1" applyBorder="1"/>
    <xf numFmtId="167" fontId="2011" fillId="0" borderId="2007" xfId="0" applyNumberFormat="1" applyFont="1" applyBorder="1"/>
    <xf numFmtId="167" fontId="2012" fillId="0" borderId="2008" xfId="0" applyNumberFormat="1" applyFont="1" applyBorder="1"/>
    <xf numFmtId="167" fontId="2013" fillId="0" borderId="2009" xfId="0" applyNumberFormat="1" applyFont="1" applyBorder="1"/>
    <xf numFmtId="167" fontId="2014" fillId="0" borderId="2010" xfId="0" applyNumberFormat="1" applyFont="1" applyBorder="1"/>
    <xf numFmtId="167" fontId="2015" fillId="0" borderId="2011" xfId="0" applyNumberFormat="1" applyFont="1" applyBorder="1"/>
    <xf numFmtId="167" fontId="2016" fillId="0" borderId="2012" xfId="0" applyNumberFormat="1" applyFont="1" applyBorder="1"/>
    <xf numFmtId="167" fontId="2017" fillId="0" borderId="2013" xfId="0" applyNumberFormat="1" applyFont="1" applyBorder="1"/>
    <xf numFmtId="167" fontId="2018" fillId="0" borderId="2014" xfId="0" applyNumberFormat="1" applyFont="1" applyBorder="1"/>
    <xf numFmtId="167" fontId="2020" fillId="0" borderId="2016" xfId="0" applyNumberFormat="1" applyFont="1" applyBorder="1"/>
    <xf numFmtId="167" fontId="2021" fillId="0" borderId="2017" xfId="0" applyNumberFormat="1" applyFont="1" applyBorder="1"/>
    <xf numFmtId="167" fontId="2022" fillId="0" borderId="2018" xfId="0" applyNumberFormat="1" applyFont="1" applyBorder="1"/>
    <xf numFmtId="167" fontId="2023" fillId="0" borderId="2019" xfId="0" applyNumberFormat="1" applyFont="1" applyBorder="1"/>
    <xf numFmtId="167" fontId="2024" fillId="0" borderId="2020" xfId="0" applyNumberFormat="1" applyFont="1" applyBorder="1"/>
    <xf numFmtId="167" fontId="2025" fillId="0" borderId="2021" xfId="0" applyNumberFormat="1" applyFont="1" applyBorder="1"/>
    <xf numFmtId="167" fontId="2026" fillId="0" borderId="2022" xfId="0" applyNumberFormat="1" applyFont="1" applyBorder="1"/>
    <xf numFmtId="167" fontId="2027" fillId="0" borderId="2023" xfId="0" applyNumberFormat="1" applyFont="1" applyBorder="1"/>
    <xf numFmtId="167" fontId="2028" fillId="0" borderId="2024" xfId="0" applyNumberFormat="1" applyFont="1" applyBorder="1"/>
    <xf numFmtId="167" fontId="2030" fillId="0" borderId="2026" xfId="0" applyNumberFormat="1" applyFont="1" applyBorder="1"/>
    <xf numFmtId="167" fontId="2031" fillId="0" borderId="2027" xfId="0" applyNumberFormat="1" applyFont="1" applyBorder="1"/>
    <xf numFmtId="167" fontId="2032" fillId="0" borderId="2028" xfId="0" applyNumberFormat="1" applyFont="1" applyBorder="1"/>
    <xf numFmtId="167" fontId="2033" fillId="0" borderId="2029" xfId="0" applyNumberFormat="1" applyFont="1" applyBorder="1"/>
    <xf numFmtId="167" fontId="2034" fillId="0" borderId="2030" xfId="0" applyNumberFormat="1" applyFont="1" applyBorder="1"/>
    <xf numFmtId="167" fontId="2035" fillId="0" borderId="2031" xfId="0" applyNumberFormat="1" applyFont="1" applyBorder="1"/>
    <xf numFmtId="167" fontId="2036" fillId="0" borderId="2032" xfId="0" applyNumberFormat="1" applyFont="1" applyBorder="1"/>
    <xf numFmtId="167" fontId="2037" fillId="0" borderId="2033" xfId="0" applyNumberFormat="1" applyFont="1" applyBorder="1"/>
    <xf numFmtId="167" fontId="2038" fillId="0" borderId="2034" xfId="0" applyNumberFormat="1" applyFont="1" applyBorder="1"/>
    <xf numFmtId="167" fontId="2040" fillId="0" borderId="2036" xfId="0" applyNumberFormat="1" applyFont="1" applyBorder="1"/>
    <xf numFmtId="167" fontId="2041" fillId="0" borderId="2037" xfId="0" applyNumberFormat="1" applyFont="1" applyBorder="1"/>
    <xf numFmtId="167" fontId="2042" fillId="0" borderId="2038" xfId="0" applyNumberFormat="1" applyFont="1" applyBorder="1"/>
    <xf numFmtId="167" fontId="2043" fillId="0" borderId="2039" xfId="0" applyNumberFormat="1" applyFont="1" applyBorder="1"/>
    <xf numFmtId="167" fontId="2044" fillId="0" borderId="2040" xfId="0" applyNumberFormat="1" applyFont="1" applyBorder="1"/>
    <xf numFmtId="167" fontId="2045" fillId="0" borderId="2041" xfId="0" applyNumberFormat="1" applyFont="1" applyBorder="1"/>
    <xf numFmtId="167" fontId="2046" fillId="0" borderId="2042" xfId="0" applyNumberFormat="1" applyFont="1" applyBorder="1"/>
    <xf numFmtId="167" fontId="2047" fillId="0" borderId="2043" xfId="0" applyNumberFormat="1" applyFont="1" applyBorder="1"/>
    <xf numFmtId="167" fontId="2048" fillId="0" borderId="2044" xfId="0" applyNumberFormat="1" applyFont="1" applyBorder="1"/>
    <xf numFmtId="167" fontId="2050" fillId="0" borderId="2046" xfId="0" applyNumberFormat="1" applyFont="1" applyBorder="1"/>
    <xf numFmtId="167" fontId="2051" fillId="0" borderId="2047" xfId="0" applyNumberFormat="1" applyFont="1" applyBorder="1"/>
    <xf numFmtId="167" fontId="2052" fillId="0" borderId="2048" xfId="0" applyNumberFormat="1" applyFont="1" applyBorder="1"/>
    <xf numFmtId="167" fontId="2053" fillId="0" borderId="2049" xfId="0" applyNumberFormat="1" applyFont="1" applyBorder="1"/>
    <xf numFmtId="167" fontId="2054" fillId="0" borderId="2050" xfId="0" applyNumberFormat="1" applyFont="1" applyBorder="1"/>
    <xf numFmtId="167" fontId="2055" fillId="0" borderId="2051" xfId="0" applyNumberFormat="1" applyFont="1" applyBorder="1"/>
    <xf numFmtId="167" fontId="2056" fillId="0" borderId="2052" xfId="0" applyNumberFormat="1" applyFont="1" applyBorder="1"/>
    <xf numFmtId="167" fontId="2057" fillId="0" borderId="2053" xfId="0" applyNumberFormat="1" applyFont="1" applyBorder="1"/>
    <xf numFmtId="167" fontId="2058" fillId="0" borderId="2054" xfId="0" applyNumberFormat="1" applyFont="1" applyBorder="1"/>
    <xf numFmtId="167" fontId="2060" fillId="0" borderId="2056" xfId="0" applyNumberFormat="1" applyFont="1" applyBorder="1"/>
    <xf numFmtId="167" fontId="2061" fillId="0" borderId="2057" xfId="0" applyNumberFormat="1" applyFont="1" applyBorder="1"/>
    <xf numFmtId="167" fontId="2062" fillId="0" borderId="2058" xfId="0" applyNumberFormat="1" applyFont="1" applyBorder="1"/>
    <xf numFmtId="167" fontId="2063" fillId="0" borderId="2059" xfId="0" applyNumberFormat="1" applyFont="1" applyBorder="1"/>
    <xf numFmtId="167" fontId="2064" fillId="0" borderId="2060" xfId="0" applyNumberFormat="1" applyFont="1" applyBorder="1"/>
    <xf numFmtId="167" fontId="2065" fillId="0" borderId="2061" xfId="0" applyNumberFormat="1" applyFont="1" applyBorder="1"/>
    <xf numFmtId="167" fontId="2066" fillId="0" borderId="2062" xfId="0" applyNumberFormat="1" applyFont="1" applyBorder="1"/>
    <xf numFmtId="167" fontId="2067" fillId="0" borderId="2063" xfId="0" applyNumberFormat="1" applyFont="1" applyBorder="1"/>
    <xf numFmtId="167" fontId="2068" fillId="0" borderId="2064" xfId="0" applyNumberFormat="1" applyFont="1" applyBorder="1"/>
    <xf numFmtId="167" fontId="2070" fillId="0" borderId="2066" xfId="0" applyNumberFormat="1" applyFont="1" applyBorder="1"/>
    <xf numFmtId="167" fontId="2071" fillId="0" borderId="2067" xfId="0" applyNumberFormat="1" applyFont="1" applyBorder="1"/>
    <xf numFmtId="167" fontId="2072" fillId="0" borderId="2068" xfId="0" applyNumberFormat="1" applyFont="1" applyBorder="1"/>
    <xf numFmtId="167" fontId="2073" fillId="0" borderId="2069" xfId="0" applyNumberFormat="1" applyFont="1" applyBorder="1"/>
    <xf numFmtId="167" fontId="2074" fillId="0" borderId="2070" xfId="0" applyNumberFormat="1" applyFont="1" applyBorder="1"/>
    <xf numFmtId="167" fontId="2075" fillId="0" borderId="2071" xfId="0" applyNumberFormat="1" applyFont="1" applyBorder="1"/>
    <xf numFmtId="167" fontId="2076" fillId="0" borderId="2072" xfId="0" applyNumberFormat="1" applyFont="1" applyBorder="1"/>
    <xf numFmtId="167" fontId="2077" fillId="0" borderId="2073" xfId="0" applyNumberFormat="1" applyFont="1" applyBorder="1"/>
    <xf numFmtId="167" fontId="2078" fillId="0" borderId="2074" xfId="0" applyNumberFormat="1" applyFont="1" applyBorder="1"/>
    <xf numFmtId="167" fontId="2080" fillId="0" borderId="2076" xfId="0" applyNumberFormat="1" applyFont="1" applyBorder="1"/>
    <xf numFmtId="167" fontId="2081" fillId="0" borderId="2077" xfId="0" applyNumberFormat="1" applyFont="1" applyBorder="1"/>
    <xf numFmtId="167" fontId="2082" fillId="0" borderId="2078" xfId="0" applyNumberFormat="1" applyFont="1" applyBorder="1"/>
    <xf numFmtId="167" fontId="2083" fillId="0" borderId="2079" xfId="0" applyNumberFormat="1" applyFont="1" applyBorder="1"/>
    <xf numFmtId="167" fontId="2084" fillId="0" borderId="2080" xfId="0" applyNumberFormat="1" applyFont="1" applyBorder="1"/>
    <xf numFmtId="167" fontId="2085" fillId="0" borderId="2081" xfId="0" applyNumberFormat="1" applyFont="1" applyBorder="1"/>
    <xf numFmtId="167" fontId="2086" fillId="0" borderId="2082" xfId="0" applyNumberFormat="1" applyFont="1" applyBorder="1"/>
    <xf numFmtId="167" fontId="2087" fillId="0" borderId="2083" xfId="0" applyNumberFormat="1" applyFont="1" applyBorder="1"/>
    <xf numFmtId="167" fontId="2088" fillId="0" borderId="2084" xfId="0" applyNumberFormat="1" applyFont="1" applyBorder="1"/>
    <xf numFmtId="167" fontId="2090" fillId="0" borderId="2086" xfId="0" applyNumberFormat="1" applyFont="1" applyBorder="1"/>
    <xf numFmtId="167" fontId="2091" fillId="0" borderId="2087" xfId="0" applyNumberFormat="1" applyFont="1" applyBorder="1"/>
    <xf numFmtId="167" fontId="2092" fillId="0" borderId="2088" xfId="0" applyNumberFormat="1" applyFont="1" applyBorder="1"/>
    <xf numFmtId="167" fontId="2093" fillId="0" borderId="2089" xfId="0" applyNumberFormat="1" applyFont="1" applyBorder="1"/>
    <xf numFmtId="167" fontId="2094" fillId="0" borderId="2090" xfId="0" applyNumberFormat="1" applyFont="1" applyBorder="1"/>
    <xf numFmtId="167" fontId="2095" fillId="0" borderId="2091" xfId="0" applyNumberFormat="1" applyFont="1" applyBorder="1"/>
    <xf numFmtId="167" fontId="2096" fillId="0" borderId="2092" xfId="0" applyNumberFormat="1" applyFont="1" applyBorder="1"/>
    <xf numFmtId="167" fontId="2097" fillId="0" borderId="2093" xfId="0" applyNumberFormat="1" applyFont="1" applyBorder="1"/>
    <xf numFmtId="167" fontId="2098" fillId="0" borderId="2094" xfId="0" applyNumberFormat="1" applyFont="1" applyBorder="1"/>
    <xf numFmtId="167" fontId="2100" fillId="0" borderId="2096" xfId="0" applyNumberFormat="1" applyFont="1" applyBorder="1"/>
    <xf numFmtId="167" fontId="2101" fillId="0" borderId="2097" xfId="0" applyNumberFormat="1" applyFont="1" applyBorder="1"/>
    <xf numFmtId="167" fontId="2102" fillId="0" borderId="2098" xfId="0" applyNumberFormat="1" applyFont="1" applyBorder="1"/>
    <xf numFmtId="167" fontId="2103" fillId="0" borderId="2099" xfId="0" applyNumberFormat="1" applyFont="1" applyBorder="1"/>
    <xf numFmtId="167" fontId="2104" fillId="0" borderId="2100" xfId="0" applyNumberFormat="1" applyFont="1" applyBorder="1"/>
    <xf numFmtId="167" fontId="2105" fillId="0" borderId="2101" xfId="0" applyNumberFormat="1" applyFont="1" applyBorder="1"/>
    <xf numFmtId="167" fontId="2106" fillId="0" borderId="2102" xfId="0" applyNumberFormat="1" applyFont="1" applyBorder="1"/>
    <xf numFmtId="167" fontId="2107" fillId="0" borderId="2103" xfId="0" applyNumberFormat="1" applyFont="1" applyBorder="1"/>
    <xf numFmtId="167" fontId="2108" fillId="0" borderId="2104" xfId="0" applyNumberFormat="1" applyFont="1" applyBorder="1"/>
    <xf numFmtId="167" fontId="2110" fillId="0" borderId="2106" xfId="0" applyNumberFormat="1" applyFont="1" applyBorder="1"/>
    <xf numFmtId="167" fontId="2111" fillId="0" borderId="2107" xfId="0" applyNumberFormat="1" applyFont="1" applyBorder="1"/>
    <xf numFmtId="167" fontId="2112" fillId="0" borderId="2108" xfId="0" applyNumberFormat="1" applyFont="1" applyBorder="1"/>
    <xf numFmtId="167" fontId="2113" fillId="0" borderId="2109" xfId="0" applyNumberFormat="1" applyFont="1" applyBorder="1"/>
    <xf numFmtId="167" fontId="2114" fillId="0" borderId="2110" xfId="0" applyNumberFormat="1" applyFont="1" applyBorder="1"/>
    <xf numFmtId="167" fontId="2115" fillId="0" borderId="2111" xfId="0" applyNumberFormat="1" applyFont="1" applyBorder="1"/>
    <xf numFmtId="167" fontId="2116" fillId="0" borderId="2112" xfId="0" applyNumberFormat="1" applyFont="1" applyBorder="1"/>
    <xf numFmtId="167" fontId="2117" fillId="0" borderId="2113" xfId="0" applyNumberFormat="1" applyFont="1" applyBorder="1"/>
    <xf numFmtId="167" fontId="2118" fillId="0" borderId="2114" xfId="0" applyNumberFormat="1" applyFont="1" applyBorder="1"/>
    <xf numFmtId="167" fontId="2120" fillId="0" borderId="2116" xfId="0" applyNumberFormat="1" applyFont="1" applyBorder="1"/>
    <xf numFmtId="167" fontId="2121" fillId="0" borderId="2117" xfId="0" applyNumberFormat="1" applyFont="1" applyBorder="1"/>
    <xf numFmtId="167" fontId="2122" fillId="0" borderId="2118" xfId="0" applyNumberFormat="1" applyFont="1" applyBorder="1"/>
    <xf numFmtId="167" fontId="2123" fillId="0" borderId="2119" xfId="0" applyNumberFormat="1" applyFont="1" applyBorder="1"/>
    <xf numFmtId="167" fontId="2124" fillId="0" borderId="2120" xfId="0" applyNumberFormat="1" applyFont="1" applyBorder="1"/>
    <xf numFmtId="167" fontId="2125" fillId="0" borderId="2121" xfId="0" applyNumberFormat="1" applyFont="1" applyBorder="1"/>
    <xf numFmtId="167" fontId="2126" fillId="0" borderId="2122" xfId="0" applyNumberFormat="1" applyFont="1" applyBorder="1"/>
    <xf numFmtId="167" fontId="2127" fillId="0" borderId="2123" xfId="0" applyNumberFormat="1" applyFont="1" applyBorder="1"/>
    <xf numFmtId="167" fontId="2128" fillId="0" borderId="2124" xfId="0" applyNumberFormat="1" applyFont="1" applyBorder="1"/>
    <xf numFmtId="167" fontId="2130" fillId="0" borderId="2126" xfId="0" applyNumberFormat="1" applyFont="1" applyBorder="1"/>
    <xf numFmtId="167" fontId="2131" fillId="0" borderId="2127" xfId="0" applyNumberFormat="1" applyFont="1" applyBorder="1"/>
    <xf numFmtId="167" fontId="2132" fillId="0" borderId="2128" xfId="0" applyNumberFormat="1" applyFont="1" applyBorder="1"/>
    <xf numFmtId="167" fontId="2133" fillId="0" borderId="2129" xfId="0" applyNumberFormat="1" applyFont="1" applyBorder="1"/>
    <xf numFmtId="167" fontId="2134" fillId="0" borderId="2130" xfId="0" applyNumberFormat="1" applyFont="1" applyBorder="1"/>
    <xf numFmtId="167" fontId="2135" fillId="0" borderId="2131" xfId="0" applyNumberFormat="1" applyFont="1" applyBorder="1"/>
    <xf numFmtId="167" fontId="2136" fillId="0" borderId="2132" xfId="0" applyNumberFormat="1" applyFont="1" applyBorder="1"/>
    <xf numFmtId="167" fontId="2137" fillId="0" borderId="2133" xfId="0" applyNumberFormat="1" applyFont="1" applyBorder="1"/>
    <xf numFmtId="167" fontId="2138" fillId="0" borderId="2134" xfId="0" applyNumberFormat="1" applyFont="1" applyBorder="1"/>
    <xf numFmtId="167" fontId="2140" fillId="0" borderId="2136" xfId="0" applyNumberFormat="1" applyFont="1" applyBorder="1"/>
    <xf numFmtId="167" fontId="2141" fillId="0" borderId="2137" xfId="0" applyNumberFormat="1" applyFont="1" applyBorder="1"/>
    <xf numFmtId="167" fontId="2142" fillId="0" borderId="2138" xfId="0" applyNumberFormat="1" applyFont="1" applyBorder="1"/>
    <xf numFmtId="167" fontId="2143" fillId="0" borderId="2139" xfId="0" applyNumberFormat="1" applyFont="1" applyBorder="1"/>
    <xf numFmtId="167" fontId="2144" fillId="0" borderId="2140" xfId="0" applyNumberFormat="1" applyFont="1" applyBorder="1"/>
    <xf numFmtId="167" fontId="2145" fillId="0" borderId="2141" xfId="0" applyNumberFormat="1" applyFont="1" applyBorder="1"/>
    <xf numFmtId="167" fontId="2146" fillId="0" borderId="2142" xfId="0" applyNumberFormat="1" applyFont="1" applyBorder="1"/>
    <xf numFmtId="167" fontId="2147" fillId="0" borderId="2143" xfId="0" applyNumberFormat="1" applyFont="1" applyBorder="1"/>
    <xf numFmtId="167" fontId="2148" fillId="0" borderId="2144" xfId="0" applyNumberFormat="1" applyFont="1" applyBorder="1"/>
    <xf numFmtId="167" fontId="2150" fillId="0" borderId="2146" xfId="0" applyNumberFormat="1" applyFont="1" applyBorder="1"/>
    <xf numFmtId="167" fontId="2151" fillId="0" borderId="2147" xfId="0" applyNumberFormat="1" applyFont="1" applyBorder="1"/>
    <xf numFmtId="167" fontId="2152" fillId="0" borderId="2148" xfId="0" applyNumberFormat="1" applyFont="1" applyBorder="1"/>
    <xf numFmtId="167" fontId="2153" fillId="0" borderId="2149" xfId="0" applyNumberFormat="1" applyFont="1" applyBorder="1"/>
    <xf numFmtId="167" fontId="2154" fillId="0" borderId="2150" xfId="0" applyNumberFormat="1" applyFont="1" applyBorder="1"/>
    <xf numFmtId="167" fontId="2155" fillId="0" borderId="2151" xfId="0" applyNumberFormat="1" applyFont="1" applyBorder="1"/>
    <xf numFmtId="167" fontId="2156" fillId="0" borderId="2152" xfId="0" applyNumberFormat="1" applyFont="1" applyBorder="1"/>
    <xf numFmtId="167" fontId="2157" fillId="0" borderId="2153" xfId="0" applyNumberFormat="1" applyFont="1" applyBorder="1"/>
    <xf numFmtId="167" fontId="2158" fillId="0" borderId="2154" xfId="0" applyNumberFormat="1" applyFont="1" applyBorder="1"/>
    <xf numFmtId="167" fontId="2160" fillId="0" borderId="2156" xfId="0" applyNumberFormat="1" applyFont="1" applyBorder="1"/>
    <xf numFmtId="167" fontId="2161" fillId="0" borderId="2157" xfId="0" applyNumberFormat="1" applyFont="1" applyBorder="1"/>
    <xf numFmtId="167" fontId="2162" fillId="0" borderId="2158" xfId="0" applyNumberFormat="1" applyFont="1" applyBorder="1"/>
    <xf numFmtId="167" fontId="2163" fillId="0" borderId="2159" xfId="0" applyNumberFormat="1" applyFont="1" applyBorder="1"/>
    <xf numFmtId="167" fontId="2164" fillId="0" borderId="2160" xfId="0" applyNumberFormat="1" applyFont="1" applyBorder="1"/>
    <xf numFmtId="167" fontId="2165" fillId="0" borderId="2161" xfId="0" applyNumberFormat="1" applyFont="1" applyBorder="1"/>
    <xf numFmtId="167" fontId="2166" fillId="0" borderId="2162" xfId="0" applyNumberFormat="1" applyFont="1" applyBorder="1"/>
    <xf numFmtId="167" fontId="2167" fillId="0" borderId="2163" xfId="0" applyNumberFormat="1" applyFont="1" applyBorder="1"/>
    <xf numFmtId="167" fontId="2168" fillId="0" borderId="2164" xfId="0" applyNumberFormat="1" applyFont="1" applyBorder="1"/>
    <xf numFmtId="167" fontId="2170" fillId="0" borderId="2166" xfId="0" applyNumberFormat="1" applyFont="1" applyBorder="1"/>
    <xf numFmtId="167" fontId="2171" fillId="0" borderId="2167" xfId="0" applyNumberFormat="1" applyFont="1" applyBorder="1"/>
    <xf numFmtId="167" fontId="2172" fillId="0" borderId="2168" xfId="0" applyNumberFormat="1" applyFont="1" applyBorder="1"/>
    <xf numFmtId="167" fontId="2173" fillId="0" borderId="2169" xfId="0" applyNumberFormat="1" applyFont="1" applyBorder="1"/>
    <xf numFmtId="167" fontId="2174" fillId="0" borderId="2170" xfId="0" applyNumberFormat="1" applyFont="1" applyBorder="1"/>
    <xf numFmtId="167" fontId="2175" fillId="0" borderId="2171" xfId="0" applyNumberFormat="1" applyFont="1" applyBorder="1"/>
    <xf numFmtId="167" fontId="2176" fillId="0" borderId="2172" xfId="0" applyNumberFormat="1" applyFont="1" applyBorder="1"/>
    <xf numFmtId="167" fontId="2177" fillId="0" borderId="2173" xfId="0" applyNumberFormat="1" applyFont="1" applyBorder="1"/>
    <xf numFmtId="167" fontId="2178" fillId="0" borderId="2174" xfId="0" applyNumberFormat="1" applyFont="1" applyBorder="1"/>
    <xf numFmtId="167" fontId="2180" fillId="0" borderId="2176" xfId="0" applyNumberFormat="1" applyFont="1" applyBorder="1"/>
    <xf numFmtId="167" fontId="2181" fillId="0" borderId="2177" xfId="0" applyNumberFormat="1" applyFont="1" applyBorder="1"/>
    <xf numFmtId="167" fontId="2182" fillId="0" borderId="2178" xfId="0" applyNumberFormat="1" applyFont="1" applyBorder="1"/>
    <xf numFmtId="167" fontId="2183" fillId="0" borderId="2179" xfId="0" applyNumberFormat="1" applyFont="1" applyBorder="1"/>
    <xf numFmtId="167" fontId="2185" fillId="0" borderId="2181" xfId="0" applyNumberFormat="1" applyFont="1" applyBorder="1"/>
    <xf numFmtId="167" fontId="2186" fillId="0" borderId="2182" xfId="0" applyNumberFormat="1" applyFont="1" applyBorder="1"/>
    <xf numFmtId="167" fontId="2187" fillId="0" borderId="2183" xfId="0" applyNumberFormat="1" applyFont="1" applyBorder="1"/>
    <xf numFmtId="167" fontId="2188" fillId="0" borderId="2184" xfId="0" applyNumberFormat="1" applyFont="1" applyBorder="1"/>
    <xf numFmtId="167" fontId="2190" fillId="0" borderId="2186" xfId="0" applyNumberFormat="1" applyFont="1" applyBorder="1"/>
    <xf numFmtId="167" fontId="2191" fillId="0" borderId="2187" xfId="0" applyNumberFormat="1" applyFont="1" applyBorder="1"/>
    <xf numFmtId="167" fontId="2192" fillId="0" borderId="2188" xfId="0" applyNumberFormat="1" applyFont="1" applyBorder="1"/>
    <xf numFmtId="167" fontId="2193" fillId="0" borderId="2189" xfId="0" applyNumberFormat="1" applyFont="1" applyBorder="1"/>
    <xf numFmtId="167" fontId="2195" fillId="0" borderId="2191" xfId="0" applyNumberFormat="1" applyFont="1" applyBorder="1"/>
    <xf numFmtId="167" fontId="2196" fillId="0" borderId="2192" xfId="0" applyNumberFormat="1" applyFont="1" applyBorder="1"/>
    <xf numFmtId="167" fontId="2197" fillId="0" borderId="2193" xfId="0" applyNumberFormat="1" applyFont="1" applyBorder="1"/>
    <xf numFmtId="167" fontId="2198" fillId="0" borderId="2194" xfId="0" applyNumberFormat="1" applyFont="1" applyBorder="1"/>
    <xf numFmtId="167" fontId="2200" fillId="0" borderId="2196" xfId="0" applyNumberFormat="1" applyFont="1" applyBorder="1"/>
    <xf numFmtId="167" fontId="2201" fillId="0" borderId="2197" xfId="0" applyNumberFormat="1" applyFont="1" applyBorder="1"/>
    <xf numFmtId="167" fontId="2202" fillId="0" borderId="2198" xfId="0" applyNumberFormat="1" applyFont="1" applyBorder="1"/>
    <xf numFmtId="167" fontId="2203" fillId="0" borderId="2199" xfId="0" applyNumberFormat="1" applyFont="1" applyBorder="1"/>
    <xf numFmtId="167" fontId="2205" fillId="0" borderId="2201" xfId="0" applyNumberFormat="1" applyFont="1" applyBorder="1"/>
    <xf numFmtId="167" fontId="2206" fillId="0" borderId="2202" xfId="0" applyNumberFormat="1" applyFont="1" applyBorder="1"/>
    <xf numFmtId="167" fontId="2207" fillId="0" borderId="2203" xfId="0" applyNumberFormat="1" applyFont="1" applyBorder="1"/>
    <xf numFmtId="167" fontId="2208" fillId="0" borderId="2204" xfId="0" applyNumberFormat="1" applyFont="1" applyBorder="1"/>
    <xf numFmtId="167" fontId="2210" fillId="0" borderId="2206" xfId="0" applyNumberFormat="1" applyFont="1" applyBorder="1"/>
    <xf numFmtId="167" fontId="2211" fillId="0" borderId="2207" xfId="0" applyNumberFormat="1" applyFont="1" applyBorder="1"/>
    <xf numFmtId="167" fontId="2212" fillId="0" borderId="2208" xfId="0" applyNumberFormat="1" applyFont="1" applyBorder="1"/>
    <xf numFmtId="167" fontId="2213" fillId="0" borderId="2209" xfId="0" applyNumberFormat="1" applyFont="1" applyBorder="1"/>
    <xf numFmtId="167" fontId="2215" fillId="0" borderId="2211" xfId="0" applyNumberFormat="1" applyFont="1" applyBorder="1"/>
    <xf numFmtId="167" fontId="2216" fillId="0" borderId="2212" xfId="0" applyNumberFormat="1" applyFont="1" applyBorder="1"/>
    <xf numFmtId="167" fontId="2217" fillId="0" borderId="2213" xfId="0" applyNumberFormat="1" applyFont="1" applyBorder="1"/>
    <xf numFmtId="167" fontId="2218" fillId="0" borderId="2214" xfId="0" applyNumberFormat="1" applyFont="1" applyBorder="1"/>
    <xf numFmtId="167" fontId="2220" fillId="0" borderId="2216" xfId="0" applyNumberFormat="1" applyFont="1" applyBorder="1"/>
    <xf numFmtId="167" fontId="2221" fillId="0" borderId="2217" xfId="0" applyNumberFormat="1" applyFont="1" applyBorder="1"/>
    <xf numFmtId="167" fontId="2222" fillId="0" borderId="2218" xfId="0" applyNumberFormat="1" applyFont="1" applyBorder="1"/>
    <xf numFmtId="167" fontId="2223" fillId="0" borderId="2219" xfId="0" applyNumberFormat="1" applyFont="1" applyBorder="1"/>
    <xf numFmtId="167" fontId="2225" fillId="0" borderId="2221" xfId="0" applyNumberFormat="1" applyFont="1" applyBorder="1"/>
    <xf numFmtId="167" fontId="2226" fillId="0" borderId="2222" xfId="0" applyNumberFormat="1" applyFont="1" applyBorder="1"/>
    <xf numFmtId="167" fontId="2227" fillId="0" borderId="2223" xfId="0" applyNumberFormat="1" applyFont="1" applyBorder="1"/>
    <xf numFmtId="167" fontId="2228" fillId="0" borderId="2224" xfId="0" applyNumberFormat="1" applyFont="1" applyBorder="1"/>
    <xf numFmtId="167" fontId="2230" fillId="0" borderId="2226" xfId="0" applyNumberFormat="1" applyFont="1" applyBorder="1"/>
    <xf numFmtId="167" fontId="2231" fillId="0" borderId="2227" xfId="0" applyNumberFormat="1" applyFont="1" applyBorder="1"/>
    <xf numFmtId="167" fontId="2232" fillId="0" borderId="2228" xfId="0" applyNumberFormat="1" applyFont="1" applyBorder="1"/>
    <xf numFmtId="167" fontId="2233" fillId="0" borderId="2229" xfId="0" applyNumberFormat="1" applyFont="1" applyBorder="1"/>
    <xf numFmtId="167" fontId="2235" fillId="0" borderId="2231" xfId="0" applyNumberFormat="1" applyFont="1" applyBorder="1"/>
    <xf numFmtId="167" fontId="2236" fillId="0" borderId="2232" xfId="0" applyNumberFormat="1" applyFont="1" applyBorder="1"/>
    <xf numFmtId="167" fontId="2237" fillId="0" borderId="2233" xfId="0" applyNumberFormat="1" applyFont="1" applyBorder="1"/>
    <xf numFmtId="167" fontId="2238" fillId="0" borderId="2234" xfId="0" applyNumberFormat="1" applyFont="1" applyBorder="1"/>
    <xf numFmtId="167" fontId="2240" fillId="0" borderId="2236" xfId="0" applyNumberFormat="1" applyFont="1" applyBorder="1"/>
    <xf numFmtId="167" fontId="2241" fillId="0" borderId="2237" xfId="0" applyNumberFormat="1" applyFont="1" applyBorder="1"/>
    <xf numFmtId="167" fontId="2242" fillId="0" borderId="2238" xfId="0" applyNumberFormat="1" applyFont="1" applyBorder="1"/>
    <xf numFmtId="167" fontId="2243" fillId="0" borderId="2239" xfId="0" applyNumberFormat="1" applyFont="1" applyBorder="1"/>
    <xf numFmtId="167" fontId="2245" fillId="0" borderId="2241" xfId="0" applyNumberFormat="1" applyFont="1" applyBorder="1"/>
    <xf numFmtId="167" fontId="2246" fillId="0" borderId="2242" xfId="0" applyNumberFormat="1" applyFont="1" applyBorder="1"/>
    <xf numFmtId="167" fontId="2247" fillId="0" borderId="2243" xfId="0" applyNumberFormat="1" applyFont="1" applyBorder="1"/>
    <xf numFmtId="167" fontId="2248" fillId="0" borderId="2244" xfId="0" applyNumberFormat="1" applyFont="1" applyBorder="1"/>
    <xf numFmtId="167" fontId="2250" fillId="0" borderId="2246" xfId="0" applyNumberFormat="1" applyFont="1" applyBorder="1"/>
    <xf numFmtId="167" fontId="2251" fillId="0" borderId="2247" xfId="0" applyNumberFormat="1" applyFont="1" applyBorder="1"/>
    <xf numFmtId="167" fontId="2252" fillId="0" borderId="2248" xfId="0" applyNumberFormat="1" applyFont="1" applyBorder="1"/>
    <xf numFmtId="167" fontId="2253" fillId="0" borderId="2249" xfId="0" applyNumberFormat="1" applyFont="1" applyBorder="1"/>
    <xf numFmtId="167" fontId="2255" fillId="0" borderId="2251" xfId="0" applyNumberFormat="1" applyFont="1" applyBorder="1"/>
    <xf numFmtId="167" fontId="2256" fillId="0" borderId="2252" xfId="0" applyNumberFormat="1" applyFont="1" applyBorder="1"/>
    <xf numFmtId="167" fontId="2257" fillId="0" borderId="2253" xfId="0" applyNumberFormat="1" applyFont="1" applyBorder="1"/>
    <xf numFmtId="167" fontId="2258" fillId="0" borderId="2254" xfId="0" applyNumberFormat="1" applyFont="1" applyBorder="1"/>
    <xf numFmtId="167" fontId="2260" fillId="0" borderId="2256" xfId="0" applyNumberFormat="1" applyFont="1" applyBorder="1"/>
    <xf numFmtId="167" fontId="2261" fillId="0" borderId="2257" xfId="0" applyNumberFormat="1" applyFont="1" applyBorder="1"/>
    <xf numFmtId="167" fontId="2262" fillId="0" borderId="2258" xfId="0" applyNumberFormat="1" applyFont="1" applyBorder="1"/>
    <xf numFmtId="167" fontId="2263" fillId="0" borderId="2259" xfId="0" applyNumberFormat="1" applyFont="1" applyBorder="1"/>
    <xf numFmtId="167" fontId="2265" fillId="0" borderId="2261" xfId="0" applyNumberFormat="1" applyFont="1" applyBorder="1"/>
    <xf numFmtId="167" fontId="2266" fillId="0" borderId="2262" xfId="0" applyNumberFormat="1" applyFont="1" applyBorder="1"/>
    <xf numFmtId="167" fontId="2267" fillId="0" borderId="2263" xfId="0" applyNumberFormat="1" applyFont="1" applyBorder="1"/>
    <xf numFmtId="167" fontId="2268" fillId="0" borderId="2264" xfId="0" applyNumberFormat="1" applyFont="1" applyBorder="1"/>
    <xf numFmtId="167" fontId="2270" fillId="0" borderId="2266" xfId="0" applyNumberFormat="1" applyFont="1" applyBorder="1"/>
    <xf numFmtId="167" fontId="2271" fillId="0" borderId="2267" xfId="0" applyNumberFormat="1" applyFont="1" applyBorder="1"/>
    <xf numFmtId="167" fontId="2272" fillId="0" borderId="2268" xfId="0" applyNumberFormat="1" applyFont="1" applyBorder="1"/>
    <xf numFmtId="167" fontId="2273" fillId="0" borderId="2269" xfId="0" applyNumberFormat="1" applyFont="1" applyBorder="1"/>
    <xf numFmtId="167" fontId="2275" fillId="0" borderId="2271" xfId="0" applyNumberFormat="1" applyFont="1" applyBorder="1"/>
    <xf numFmtId="167" fontId="2276" fillId="0" borderId="2272" xfId="0" applyNumberFormat="1" applyFont="1" applyBorder="1"/>
    <xf numFmtId="167" fontId="2277" fillId="0" borderId="2273" xfId="0" applyNumberFormat="1" applyFont="1" applyBorder="1"/>
    <xf numFmtId="167" fontId="2278" fillId="0" borderId="2274" xfId="0" applyNumberFormat="1" applyFont="1" applyBorder="1"/>
    <xf numFmtId="167" fontId="2280" fillId="0" borderId="2276" xfId="0" applyNumberFormat="1" applyFont="1" applyBorder="1"/>
    <xf numFmtId="167" fontId="2281" fillId="0" borderId="2277" xfId="0" applyNumberFormat="1" applyFont="1" applyBorder="1"/>
    <xf numFmtId="167" fontId="2282" fillId="0" borderId="2278" xfId="0" applyNumberFormat="1" applyFont="1" applyBorder="1"/>
    <xf numFmtId="167" fontId="2283" fillId="0" borderId="2279" xfId="0" applyNumberFormat="1" applyFont="1" applyBorder="1"/>
    <xf numFmtId="167" fontId="2285" fillId="0" borderId="2281" xfId="0" applyNumberFormat="1" applyFont="1" applyBorder="1"/>
    <xf numFmtId="167" fontId="2286" fillId="0" borderId="2282" xfId="0" applyNumberFormat="1" applyFont="1" applyBorder="1"/>
    <xf numFmtId="167" fontId="2287" fillId="0" borderId="2283" xfId="0" applyNumberFormat="1" applyFont="1" applyBorder="1"/>
    <xf numFmtId="167" fontId="2288" fillId="0" borderId="2284" xfId="0" applyNumberFormat="1" applyFont="1" applyBorder="1"/>
    <xf numFmtId="167" fontId="2290" fillId="0" borderId="2286" xfId="0" applyNumberFormat="1" applyFont="1" applyBorder="1"/>
    <xf numFmtId="167" fontId="2291" fillId="0" borderId="2287" xfId="0" applyNumberFormat="1" applyFont="1" applyBorder="1"/>
    <xf numFmtId="167" fontId="2292" fillId="0" borderId="2288" xfId="0" applyNumberFormat="1" applyFont="1" applyBorder="1"/>
    <xf numFmtId="167" fontId="2293" fillId="0" borderId="2289" xfId="0" applyNumberFormat="1" applyFont="1" applyBorder="1"/>
    <xf numFmtId="167" fontId="2295" fillId="0" borderId="2291" xfId="0" applyNumberFormat="1" applyFont="1" applyBorder="1"/>
    <xf numFmtId="167" fontId="2296" fillId="0" borderId="2292" xfId="0" applyNumberFormat="1" applyFont="1" applyBorder="1"/>
    <xf numFmtId="167" fontId="2297" fillId="0" borderId="2293" xfId="0" applyNumberFormat="1" applyFont="1" applyBorder="1"/>
    <xf numFmtId="167" fontId="2298" fillId="0" borderId="2294" xfId="0" applyNumberFormat="1" applyFont="1" applyBorder="1"/>
    <xf numFmtId="167" fontId="2300" fillId="0" borderId="2296" xfId="0" applyNumberFormat="1" applyFont="1" applyBorder="1"/>
    <xf numFmtId="167" fontId="2301" fillId="0" borderId="2297" xfId="0" applyNumberFormat="1" applyFont="1" applyBorder="1"/>
    <xf numFmtId="167" fontId="2302" fillId="0" borderId="2298" xfId="0" applyNumberFormat="1" applyFont="1" applyBorder="1"/>
    <xf numFmtId="167" fontId="2303" fillId="0" borderId="2299" xfId="0" applyNumberFormat="1" applyFont="1" applyBorder="1"/>
    <xf numFmtId="167" fontId="2305" fillId="0" borderId="2301" xfId="0" applyNumberFormat="1" applyFont="1" applyBorder="1"/>
    <xf numFmtId="167" fontId="2306" fillId="0" borderId="2302" xfId="0" applyNumberFormat="1" applyFont="1" applyBorder="1"/>
    <xf numFmtId="167" fontId="2307" fillId="0" borderId="2303" xfId="0" applyNumberFormat="1" applyFont="1" applyBorder="1"/>
    <xf numFmtId="167" fontId="2308" fillId="0" borderId="2304" xfId="0" applyNumberFormat="1" applyFont="1" applyBorder="1"/>
    <xf numFmtId="167" fontId="2310" fillId="0" borderId="2306" xfId="0" applyNumberFormat="1" applyFont="1" applyBorder="1"/>
    <xf numFmtId="167" fontId="2311" fillId="0" borderId="2307" xfId="0" applyNumberFormat="1" applyFont="1" applyBorder="1"/>
    <xf numFmtId="167" fontId="2312" fillId="0" borderId="2308" xfId="0" applyNumberFormat="1" applyFont="1" applyBorder="1"/>
    <xf numFmtId="167" fontId="2313" fillId="0" borderId="2309" xfId="0" applyNumberFormat="1" applyFont="1" applyBorder="1"/>
    <xf numFmtId="167" fontId="2315" fillId="0" borderId="2311" xfId="0" applyNumberFormat="1" applyFont="1" applyBorder="1"/>
    <xf numFmtId="167" fontId="2316" fillId="0" borderId="2312" xfId="0" applyNumberFormat="1" applyFont="1" applyBorder="1"/>
    <xf numFmtId="167" fontId="2317" fillId="0" borderId="2313" xfId="0" applyNumberFormat="1" applyFont="1" applyBorder="1"/>
    <xf numFmtId="167" fontId="2318" fillId="0" borderId="2314" xfId="0" applyNumberFormat="1" applyFont="1" applyBorder="1"/>
    <xf numFmtId="167" fontId="2320" fillId="0" borderId="2316" xfId="0" applyNumberFormat="1" applyFont="1" applyBorder="1"/>
    <xf numFmtId="167" fontId="2321" fillId="0" borderId="2317" xfId="0" applyNumberFormat="1" applyFont="1" applyBorder="1"/>
    <xf numFmtId="167" fontId="2322" fillId="0" borderId="2318" xfId="0" applyNumberFormat="1" applyFont="1" applyBorder="1"/>
    <xf numFmtId="167" fontId="2323" fillId="0" borderId="2319" xfId="0" applyNumberFormat="1" applyFont="1" applyBorder="1"/>
    <xf numFmtId="167" fontId="2325" fillId="0" borderId="2321" xfId="0" applyNumberFormat="1" applyFont="1" applyBorder="1"/>
    <xf numFmtId="167" fontId="2326" fillId="0" borderId="2322" xfId="0" applyNumberFormat="1" applyFont="1" applyBorder="1"/>
    <xf numFmtId="167" fontId="2327" fillId="0" borderId="2323" xfId="0" applyNumberFormat="1" applyFont="1" applyBorder="1"/>
    <xf numFmtId="167" fontId="2328" fillId="0" borderId="2324" xfId="0" applyNumberFormat="1" applyFont="1" applyBorder="1"/>
    <xf numFmtId="167" fontId="2330" fillId="0" borderId="2326" xfId="0" applyNumberFormat="1" applyFont="1" applyBorder="1"/>
    <xf numFmtId="167" fontId="2331" fillId="0" borderId="2327" xfId="0" applyNumberFormat="1" applyFont="1" applyBorder="1"/>
    <xf numFmtId="167" fontId="2332" fillId="0" borderId="2328" xfId="0" applyNumberFormat="1" applyFont="1" applyBorder="1"/>
    <xf numFmtId="167" fontId="2333" fillId="0" borderId="2329" xfId="0" applyNumberFormat="1" applyFont="1" applyBorder="1"/>
    <xf numFmtId="167" fontId="2335" fillId="0" borderId="2331" xfId="0" applyNumberFormat="1" applyFont="1" applyBorder="1"/>
    <xf numFmtId="167" fontId="2336" fillId="0" borderId="2332" xfId="0" applyNumberFormat="1" applyFont="1" applyBorder="1"/>
    <xf numFmtId="167" fontId="2337" fillId="0" borderId="2333" xfId="0" applyNumberFormat="1" applyFont="1" applyBorder="1"/>
    <xf numFmtId="167" fontId="2338" fillId="0" borderId="2334" xfId="0" applyNumberFormat="1" applyFont="1" applyBorder="1"/>
    <xf numFmtId="167" fontId="2340" fillId="0" borderId="2336" xfId="0" applyNumberFormat="1" applyFont="1" applyBorder="1"/>
    <xf numFmtId="167" fontId="2341" fillId="0" borderId="2337" xfId="0" applyNumberFormat="1" applyFont="1" applyBorder="1"/>
    <xf numFmtId="167" fontId="2342" fillId="0" borderId="2338" xfId="0" applyNumberFormat="1" applyFont="1" applyBorder="1"/>
    <xf numFmtId="167" fontId="2343" fillId="0" borderId="2339" xfId="0" applyNumberFormat="1" applyFont="1" applyBorder="1"/>
    <xf numFmtId="167" fontId="2345" fillId="0" borderId="2341" xfId="0" applyNumberFormat="1" applyFont="1" applyBorder="1"/>
    <xf numFmtId="167" fontId="2346" fillId="0" borderId="2342" xfId="0" applyNumberFormat="1" applyFont="1" applyBorder="1"/>
    <xf numFmtId="167" fontId="2347" fillId="0" borderId="2343" xfId="0" applyNumberFormat="1" applyFont="1" applyBorder="1"/>
    <xf numFmtId="167" fontId="2348" fillId="0" borderId="2344" xfId="0" applyNumberFormat="1" applyFont="1" applyBorder="1"/>
    <xf numFmtId="167" fontId="2350" fillId="0" borderId="2346" xfId="0" applyNumberFormat="1" applyFont="1" applyBorder="1"/>
    <xf numFmtId="167" fontId="2351" fillId="0" borderId="2347" xfId="0" applyNumberFormat="1" applyFont="1" applyBorder="1"/>
    <xf numFmtId="167" fontId="2352" fillId="0" borderId="2348" xfId="0" applyNumberFormat="1" applyFont="1" applyBorder="1"/>
    <xf numFmtId="167" fontId="2353" fillId="0" borderId="2349" xfId="0" applyNumberFormat="1" applyFont="1" applyBorder="1"/>
    <xf numFmtId="167" fontId="2355" fillId="0" borderId="2351" xfId="0" applyNumberFormat="1" applyFont="1" applyBorder="1"/>
    <xf numFmtId="167" fontId="2356" fillId="0" borderId="2352" xfId="0" applyNumberFormat="1" applyFont="1" applyBorder="1"/>
    <xf numFmtId="167" fontId="2357" fillId="0" borderId="2353" xfId="0" applyNumberFormat="1" applyFont="1" applyBorder="1"/>
    <xf numFmtId="167" fontId="2358" fillId="0" borderId="2354" xfId="0" applyNumberFormat="1" applyFont="1" applyBorder="1"/>
    <xf numFmtId="167" fontId="2360" fillId="0" borderId="2356" xfId="0" applyNumberFormat="1" applyFont="1" applyBorder="1"/>
    <xf numFmtId="167" fontId="2361" fillId="0" borderId="2357" xfId="0" applyNumberFormat="1" applyFont="1" applyBorder="1"/>
    <xf numFmtId="167" fontId="2362" fillId="0" borderId="2358" xfId="0" applyNumberFormat="1" applyFont="1" applyBorder="1"/>
    <xf numFmtId="167" fontId="2363" fillId="0" borderId="2359" xfId="0" applyNumberFormat="1" applyFont="1" applyBorder="1"/>
    <xf numFmtId="167" fontId="2365" fillId="0" borderId="2361" xfId="0" applyNumberFormat="1" applyFont="1" applyBorder="1"/>
    <xf numFmtId="167" fontId="2366" fillId="0" borderId="2362" xfId="0" applyNumberFormat="1" applyFont="1" applyBorder="1"/>
    <xf numFmtId="167" fontId="2367" fillId="0" borderId="2363" xfId="0" applyNumberFormat="1" applyFont="1" applyBorder="1"/>
    <xf numFmtId="167" fontId="2368" fillId="0" borderId="2364" xfId="0" applyNumberFormat="1" applyFont="1" applyBorder="1"/>
    <xf numFmtId="167" fontId="2370" fillId="0" borderId="2366" xfId="0" applyNumberFormat="1" applyFont="1" applyBorder="1"/>
    <xf numFmtId="167" fontId="2371" fillId="0" borderId="2367" xfId="0" applyNumberFormat="1" applyFont="1" applyBorder="1"/>
    <xf numFmtId="167" fontId="2372" fillId="0" borderId="2368" xfId="0" applyNumberFormat="1" applyFont="1" applyBorder="1"/>
    <xf numFmtId="167" fontId="2373" fillId="0" borderId="2369" xfId="0" applyNumberFormat="1" applyFont="1" applyBorder="1"/>
    <xf numFmtId="167" fontId="2375" fillId="0" borderId="2371" xfId="0" applyNumberFormat="1" applyFont="1" applyBorder="1"/>
    <xf numFmtId="167" fontId="2376" fillId="0" borderId="2372" xfId="0" applyNumberFormat="1" applyFont="1" applyBorder="1"/>
    <xf numFmtId="167" fontId="2377" fillId="0" borderId="2373" xfId="0" applyNumberFormat="1" applyFont="1" applyBorder="1"/>
    <xf numFmtId="167" fontId="2378" fillId="0" borderId="2374" xfId="0" applyNumberFormat="1" applyFont="1" applyBorder="1"/>
    <xf numFmtId="167" fontId="2380" fillId="0" borderId="2376" xfId="0" applyNumberFormat="1" applyFont="1" applyBorder="1"/>
    <xf numFmtId="167" fontId="2381" fillId="0" borderId="2377" xfId="0" applyNumberFormat="1" applyFont="1" applyBorder="1"/>
    <xf numFmtId="167" fontId="2382" fillId="0" borderId="2378" xfId="0" applyNumberFormat="1" applyFont="1" applyBorder="1"/>
    <xf numFmtId="167" fontId="2383" fillId="0" borderId="2379" xfId="0" applyNumberFormat="1" applyFont="1" applyBorder="1"/>
    <xf numFmtId="167" fontId="2385" fillId="0" borderId="2381" xfId="0" applyNumberFormat="1" applyFont="1" applyBorder="1"/>
    <xf numFmtId="167" fontId="2386" fillId="0" borderId="2382" xfId="0" applyNumberFormat="1" applyFont="1" applyBorder="1"/>
    <xf numFmtId="167" fontId="2387" fillId="0" borderId="2383" xfId="0" applyNumberFormat="1" applyFont="1" applyBorder="1"/>
    <xf numFmtId="167" fontId="2388" fillId="0" borderId="2384" xfId="0" applyNumberFormat="1" applyFont="1" applyBorder="1"/>
    <xf numFmtId="167" fontId="2390" fillId="0" borderId="2386" xfId="0" applyNumberFormat="1" applyFont="1" applyBorder="1"/>
    <xf numFmtId="167" fontId="2391" fillId="0" borderId="2387" xfId="0" applyNumberFormat="1" applyFont="1" applyBorder="1"/>
    <xf numFmtId="167" fontId="2392" fillId="0" borderId="2388" xfId="0" applyNumberFormat="1" applyFont="1" applyBorder="1"/>
    <xf numFmtId="167" fontId="2393" fillId="0" borderId="2389" xfId="0" applyNumberFormat="1" applyFont="1" applyBorder="1"/>
    <xf numFmtId="167" fontId="2395" fillId="0" borderId="2391" xfId="0" applyNumberFormat="1" applyFont="1" applyBorder="1"/>
    <xf numFmtId="167" fontId="2396" fillId="0" borderId="2392" xfId="0" applyNumberFormat="1" applyFont="1" applyBorder="1"/>
    <xf numFmtId="167" fontId="2397" fillId="0" borderId="2393" xfId="0" applyNumberFormat="1" applyFont="1" applyBorder="1"/>
    <xf numFmtId="167" fontId="2398" fillId="0" borderId="2394" xfId="0" applyNumberFormat="1" applyFont="1" applyBorder="1"/>
    <xf numFmtId="167" fontId="2400" fillId="0" borderId="2396" xfId="0" applyNumberFormat="1" applyFont="1" applyBorder="1"/>
    <xf numFmtId="167" fontId="2401" fillId="0" borderId="2397" xfId="0" applyNumberFormat="1" applyFont="1" applyBorder="1"/>
    <xf numFmtId="167" fontId="2402" fillId="0" borderId="2398" xfId="0" applyNumberFormat="1" applyFont="1" applyBorder="1"/>
    <xf numFmtId="167" fontId="2403" fillId="0" borderId="2399" xfId="0" applyNumberFormat="1" applyFont="1" applyBorder="1"/>
    <xf numFmtId="167" fontId="2405" fillId="0" borderId="2401" xfId="0" applyNumberFormat="1" applyFont="1" applyBorder="1"/>
    <xf numFmtId="167" fontId="2406" fillId="0" borderId="2402" xfId="0" applyNumberFormat="1" applyFont="1" applyBorder="1"/>
    <xf numFmtId="167" fontId="2407" fillId="0" borderId="2403" xfId="0" applyNumberFormat="1" applyFont="1" applyBorder="1"/>
    <xf numFmtId="167" fontId="2408" fillId="0" borderId="2404" xfId="0" applyNumberFormat="1" applyFont="1" applyBorder="1"/>
    <xf numFmtId="167" fontId="2410" fillId="0" borderId="2406" xfId="0" applyNumberFormat="1" applyFont="1" applyBorder="1"/>
    <xf numFmtId="167" fontId="2411" fillId="0" borderId="2407" xfId="0" applyNumberFormat="1" applyFont="1" applyBorder="1"/>
    <xf numFmtId="167" fontId="2412" fillId="0" borderId="2408" xfId="0" applyNumberFormat="1" applyFont="1" applyBorder="1"/>
    <xf numFmtId="167" fontId="2413" fillId="0" borderId="2409" xfId="0" applyNumberFormat="1" applyFont="1" applyBorder="1"/>
    <xf numFmtId="167" fontId="2415" fillId="0" borderId="2411" xfId="0" applyNumberFormat="1" applyFont="1" applyBorder="1"/>
    <xf numFmtId="167" fontId="2416" fillId="0" borderId="2412" xfId="0" applyNumberFormat="1" applyFont="1" applyBorder="1"/>
    <xf numFmtId="167" fontId="2417" fillId="0" borderId="2413" xfId="0" applyNumberFormat="1" applyFont="1" applyBorder="1"/>
    <xf numFmtId="167" fontId="2418" fillId="0" borderId="2414" xfId="0" applyNumberFormat="1" applyFont="1" applyBorder="1"/>
    <xf numFmtId="167" fontId="2420" fillId="0" borderId="2416" xfId="0" applyNumberFormat="1" applyFont="1" applyBorder="1"/>
    <xf numFmtId="167" fontId="2421" fillId="0" borderId="2417" xfId="0" applyNumberFormat="1" applyFont="1" applyBorder="1"/>
    <xf numFmtId="167" fontId="2422" fillId="0" borderId="2418" xfId="0" applyNumberFormat="1" applyFont="1" applyBorder="1"/>
    <xf numFmtId="167" fontId="2423" fillId="0" borderId="2419" xfId="0" applyNumberFormat="1" applyFont="1" applyBorder="1"/>
    <xf numFmtId="167" fontId="2425" fillId="0" borderId="2421" xfId="0" applyNumberFormat="1" applyFont="1" applyBorder="1"/>
    <xf numFmtId="167" fontId="2426" fillId="0" borderId="2422" xfId="0" applyNumberFormat="1" applyFont="1" applyBorder="1"/>
    <xf numFmtId="167" fontId="2427" fillId="0" borderId="2423" xfId="0" applyNumberFormat="1" applyFont="1" applyBorder="1"/>
    <xf numFmtId="167" fontId="2428" fillId="0" borderId="2424" xfId="0" applyNumberFormat="1" applyFont="1" applyBorder="1"/>
    <xf numFmtId="167" fontId="2430" fillId="0" borderId="2426" xfId="0" applyNumberFormat="1" applyFont="1" applyBorder="1"/>
    <xf numFmtId="167" fontId="2431" fillId="0" borderId="2427" xfId="0" applyNumberFormat="1" applyFont="1" applyBorder="1"/>
    <xf numFmtId="167" fontId="2432" fillId="0" borderId="2428" xfId="0" applyNumberFormat="1" applyFont="1" applyBorder="1"/>
    <xf numFmtId="167" fontId="2433" fillId="0" borderId="2429" xfId="0" applyNumberFormat="1" applyFont="1" applyBorder="1"/>
    <xf numFmtId="167" fontId="2435" fillId="0" borderId="2431" xfId="0" applyNumberFormat="1" applyFont="1" applyBorder="1"/>
    <xf numFmtId="167" fontId="2436" fillId="0" borderId="2432" xfId="0" applyNumberFormat="1" applyFont="1" applyBorder="1"/>
    <xf numFmtId="167" fontId="2437" fillId="0" borderId="2433" xfId="0" applyNumberFormat="1" applyFont="1" applyBorder="1"/>
    <xf numFmtId="167" fontId="2438" fillId="0" borderId="2434" xfId="0" applyNumberFormat="1" applyFont="1" applyBorder="1"/>
    <xf numFmtId="167" fontId="2440" fillId="0" borderId="2436" xfId="0" applyNumberFormat="1" applyFont="1" applyBorder="1"/>
    <xf numFmtId="167" fontId="2441" fillId="0" borderId="2437" xfId="0" applyNumberFormat="1" applyFont="1" applyBorder="1"/>
    <xf numFmtId="167" fontId="2442" fillId="0" borderId="2438" xfId="0" applyNumberFormat="1" applyFont="1" applyBorder="1"/>
    <xf numFmtId="167" fontId="2443" fillId="0" borderId="2439" xfId="0" applyNumberFormat="1" applyFont="1" applyBorder="1"/>
    <xf numFmtId="167" fontId="2445" fillId="0" borderId="2441" xfId="0" applyNumberFormat="1" applyFont="1" applyBorder="1"/>
    <xf numFmtId="167" fontId="2446" fillId="0" borderId="2442" xfId="0" applyNumberFormat="1" applyFont="1" applyBorder="1"/>
    <xf numFmtId="167" fontId="2447" fillId="0" borderId="2443" xfId="0" applyNumberFormat="1" applyFont="1" applyBorder="1"/>
    <xf numFmtId="167" fontId="2448" fillId="0" borderId="2444" xfId="0" applyNumberFormat="1" applyFont="1" applyBorder="1"/>
    <xf numFmtId="167" fontId="2450" fillId="0" borderId="2446" xfId="0" applyNumberFormat="1" applyFont="1" applyBorder="1"/>
    <xf numFmtId="167" fontId="2451" fillId="0" borderId="2447" xfId="0" applyNumberFormat="1" applyFont="1" applyBorder="1"/>
    <xf numFmtId="167" fontId="2452" fillId="0" borderId="2448" xfId="0" applyNumberFormat="1" applyFont="1" applyBorder="1"/>
    <xf numFmtId="167" fontId="2453" fillId="0" borderId="2449" xfId="0" applyNumberFormat="1" applyFont="1" applyBorder="1"/>
    <xf numFmtId="167" fontId="2455" fillId="0" borderId="2451" xfId="0" applyNumberFormat="1" applyFont="1" applyBorder="1"/>
    <xf numFmtId="167" fontId="2456" fillId="0" borderId="2452" xfId="0" applyNumberFormat="1" applyFont="1" applyBorder="1"/>
    <xf numFmtId="167" fontId="2457" fillId="0" borderId="2453" xfId="0" applyNumberFormat="1" applyFont="1" applyBorder="1"/>
    <xf numFmtId="167" fontId="2458" fillId="0" borderId="2454" xfId="0" applyNumberFormat="1" applyFont="1" applyBorder="1"/>
    <xf numFmtId="167" fontId="2460" fillId="0" borderId="2456" xfId="0" applyNumberFormat="1" applyFont="1" applyBorder="1"/>
    <xf numFmtId="167" fontId="2461" fillId="0" borderId="2457" xfId="0" applyNumberFormat="1" applyFont="1" applyBorder="1"/>
    <xf numFmtId="167" fontId="2462" fillId="0" borderId="2458" xfId="0" applyNumberFormat="1" applyFont="1" applyBorder="1"/>
    <xf numFmtId="167" fontId="2463" fillId="0" borderId="2459" xfId="0" applyNumberFormat="1" applyFont="1" applyBorder="1"/>
    <xf numFmtId="167" fontId="2465" fillId="0" borderId="2461" xfId="0" applyNumberFormat="1" applyFont="1" applyBorder="1"/>
    <xf numFmtId="167" fontId="2466" fillId="0" borderId="2462" xfId="0" applyNumberFormat="1" applyFont="1" applyBorder="1"/>
    <xf numFmtId="167" fontId="2467" fillId="0" borderId="2463" xfId="0" applyNumberFormat="1" applyFont="1" applyBorder="1"/>
    <xf numFmtId="167" fontId="2468" fillId="0" borderId="2464" xfId="0" applyNumberFormat="1" applyFont="1" applyBorder="1"/>
    <xf numFmtId="167" fontId="2470" fillId="0" borderId="2466" xfId="0" applyNumberFormat="1" applyFont="1" applyBorder="1"/>
    <xf numFmtId="167" fontId="2471" fillId="0" borderId="2467" xfId="0" applyNumberFormat="1" applyFont="1" applyBorder="1"/>
    <xf numFmtId="167" fontId="2472" fillId="0" borderId="2468" xfId="0" applyNumberFormat="1" applyFont="1" applyBorder="1"/>
    <xf numFmtId="167" fontId="2473" fillId="0" borderId="2469" xfId="0" applyNumberFormat="1" applyFont="1" applyBorder="1"/>
    <xf numFmtId="0" fontId="2474" fillId="0" borderId="2469" xfId="4" applyFont="1"/>
    <xf numFmtId="0" fontId="2475" fillId="0" borderId="2469" xfId="5" applyFont="1" applyAlignment="1">
      <alignment horizontal="right"/>
    </xf>
    <xf numFmtId="0" fontId="2475" fillId="0" borderId="2469" xfId="5" applyFont="1"/>
    <xf numFmtId="1" fontId="2475" fillId="0" borderId="2469" xfId="5" applyNumberFormat="1" applyFont="1" applyAlignment="1">
      <alignment horizontal="right"/>
    </xf>
    <xf numFmtId="0" fontId="1" fillId="0" borderId="2469" xfId="4"/>
    <xf numFmtId="0" fontId="2476" fillId="0" borderId="2469" xfId="4" applyFont="1"/>
    <xf numFmtId="0" fontId="2477" fillId="0" borderId="2469" xfId="5" applyFont="1"/>
    <xf numFmtId="0" fontId="2477" fillId="0" borderId="2469" xfId="5" applyFont="1" applyAlignment="1">
      <alignment horizontal="right"/>
    </xf>
    <xf numFmtId="0" fontId="5" fillId="0" borderId="2469" xfId="4" applyFont="1" applyAlignment="1">
      <alignment horizontal="left" vertical="top"/>
    </xf>
    <xf numFmtId="0" fontId="2478" fillId="0" borderId="2469" xfId="4" applyFont="1"/>
    <xf numFmtId="1" fontId="5" fillId="0" borderId="2469" xfId="4" applyNumberFormat="1" applyFont="1" applyAlignment="1">
      <alignment horizontal="right" vertical="top"/>
    </xf>
    <xf numFmtId="0" fontId="5" fillId="0" borderId="2469" xfId="4" applyFont="1"/>
    <xf numFmtId="1" fontId="5" fillId="0" borderId="2469" xfId="4" applyNumberFormat="1" applyFont="1" applyAlignment="1">
      <alignment horizontal="right"/>
    </xf>
    <xf numFmtId="49" fontId="2478" fillId="0" borderId="2469" xfId="4" applyNumberFormat="1" applyFont="1" applyAlignment="1">
      <alignment vertical="top"/>
    </xf>
    <xf numFmtId="1" fontId="2478" fillId="0" borderId="2469" xfId="4" applyNumberFormat="1" applyFont="1" applyAlignment="1">
      <alignment horizontal="right" vertical="top"/>
    </xf>
    <xf numFmtId="1" fontId="2477" fillId="0" borderId="2469" xfId="5" applyNumberFormat="1" applyFont="1" applyAlignment="1">
      <alignment horizontal="right"/>
    </xf>
    <xf numFmtId="0" fontId="5" fillId="0" borderId="2470" xfId="4" applyFont="1" applyBorder="1" applyAlignment="1">
      <alignment horizontal="left" vertical="top"/>
    </xf>
    <xf numFmtId="1" fontId="2476" fillId="0" borderId="2469" xfId="4" applyNumberFormat="1" applyFont="1" applyAlignment="1">
      <alignment horizontal="right"/>
    </xf>
    <xf numFmtId="49" fontId="2478" fillId="0" borderId="2469" xfId="4" applyNumberFormat="1" applyFont="1" applyAlignment="1">
      <alignment horizontal="left" vertical="top"/>
    </xf>
    <xf numFmtId="1" fontId="2478" fillId="0" borderId="2469" xfId="4" applyNumberFormat="1" applyFont="1" applyAlignment="1">
      <alignment horizontal="right"/>
    </xf>
    <xf numFmtId="0" fontId="2478" fillId="0" borderId="2469" xfId="4" applyFont="1" applyAlignment="1">
      <alignment horizontal="left" vertical="top"/>
    </xf>
    <xf numFmtId="0" fontId="2478" fillId="0" borderId="2469" xfId="4" applyFont="1" applyAlignment="1">
      <alignment horizontal="right" vertical="top"/>
    </xf>
    <xf numFmtId="0" fontId="2477" fillId="0" borderId="2469" xfId="4" applyFont="1"/>
    <xf numFmtId="3" fontId="6" fillId="0" borderId="4" xfId="1" applyNumberFormat="1" applyFont="1" applyBorder="1" applyAlignment="1">
      <alignment horizontal="center" vertical="center" wrapText="1"/>
    </xf>
    <xf numFmtId="3" fontId="3" fillId="0" borderId="1" xfId="1" applyNumberFormat="1" applyFont="1"/>
    <xf numFmtId="3" fontId="2" fillId="0" borderId="1" xfId="1" applyNumberFormat="1"/>
    <xf numFmtId="0" fontId="7" fillId="0" borderId="0" xfId="0" applyFont="1"/>
    <xf numFmtId="0" fontId="3" fillId="0" borderId="0" xfId="0" applyFont="1"/>
    <xf numFmtId="0" fontId="3" fillId="0" borderId="0" xfId="0" quotePrefix="1" applyFont="1"/>
  </cellXfs>
  <cellStyles count="6">
    <cellStyle name="Comma 2" xfId="3" xr:uid="{00000000-0005-0000-0000-000000000000}"/>
    <cellStyle name="Normal" xfId="0" builtinId="0"/>
    <cellStyle name="Normal 2" xfId="1" xr:uid="{00000000-0005-0000-0000-000002000000}"/>
    <cellStyle name="Normal 3" xfId="4" xr:uid="{00000000-0005-0000-0000-000003000000}"/>
    <cellStyle name="Normal 3 2" xfId="5" xr:uid="{00000000-0005-0000-0000-000004000000}"/>
    <cellStyle name="Percent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livejohnshopkins-my.sharepoint.com/personal/kschne29_jh_edu/Documents/FSCI/Data%20team/Data%20Analysis%20Workstream/FSCI_2022%20Metadata%20and%20Codebook.xlsx" TargetMode="External"/><Relationship Id="rId1" Type="http://schemas.openxmlformats.org/officeDocument/2006/relationships/externalLinkPath" Target="/personal/kschne29_jh_edu/Documents/FSCI/Data%20team/Data%20Analysis%20Workstream/FSCI_2022%20Metadata%20and%20Code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SCI Indicator Source Medatada"/>
      <sheetName val="Codebook"/>
      <sheetName val="Country Coverage"/>
      <sheetName val="Latest year data"/>
      <sheetName val="Coverage + Years_searchable"/>
      <sheetName val="Country classification"/>
    </sheetNames>
    <sheetDataSet>
      <sheetData sheetId="0">
        <row r="2">
          <cell r="D2" t="str">
            <v>All5</v>
          </cell>
          <cell r="E2" t="str">
            <v>Gallup World Poll</v>
          </cell>
          <cell r="F2" t="str">
            <v>Provided directly by the Global Diet Quality Project, preceding release in DQQ/Gallup</v>
          </cell>
          <cell r="H2" t="str">
            <v>DQQ Indicators for FSCI.xlsx</v>
          </cell>
          <cell r="I2" t="str">
            <v>All5_2021</v>
          </cell>
          <cell r="J2" t="str">
            <v>Confidence interval variables (LCI, UCI) are the bounds of 95% confidence intervals around the mean point estimate (name indicator variable).</v>
          </cell>
          <cell r="K2" t="str">
            <v>% adult population (≥15 y)</v>
          </cell>
        </row>
        <row r="3">
          <cell r="D3" t="str">
            <v>MDD_iycf</v>
          </cell>
          <cell r="E3" t="str">
            <v>UNICEF</v>
          </cell>
          <cell r="F3" t="str">
            <v>https://data.unicef.org/wp-content/uploads/2021/09/UNICEF_Expanded_Global_Databases_Diets_6_23months_2021.xlsx</v>
          </cell>
          <cell r="G3" t="str">
            <v xml:space="preserve">From UNICEF IYCF data page, click on 'Complementary feeding (6-23 months)'. When prompted to create an account, there is an option to 'skip and continue'. Last file update: September 2021. MDD is the third tab in the spreadsheet. Note there are disaggregations by sex, urban/rural, age groups, wealth quintiles, and maternal education. </v>
          </cell>
          <cell r="H3" t="str">
            <v>UNICEF_Expanded_Global_Databases_Diets_6_23months_2021.xlsx</v>
          </cell>
          <cell r="I3" t="str">
            <v>MDD_youngchild_latestyear
MDD_combined</v>
          </cell>
          <cell r="J3" t="str">
            <v>Data come from household surveys, the variable source1 lists the type of survey (e.g., DHS, MICS), and source2 lists the specific survey. Data come from different years, the year variable places the observation in a single calendar year (the end of data collection period) and the datasource_year variable identifies the range of time over which the survey was collected, often covering 2 calendar years. 
For Chad in 2019, there were two observations, one from MICS and one from SMART. We kept only the MICS data as it had urban and rural disaggregation where the SMART sourced observation did not.</v>
          </cell>
          <cell r="K3" t="str">
            <v>% population, 6-23 months</v>
          </cell>
        </row>
        <row r="4">
          <cell r="D4" t="str">
            <v>MDD_W</v>
          </cell>
          <cell r="E4" t="str">
            <v>Gallup World Poll</v>
          </cell>
          <cell r="F4" t="str">
            <v>Provided directly by the Global Diet Quality Project, preceding release in DQQ/Gallup</v>
          </cell>
          <cell r="H4" t="str">
            <v>DQQ Indicators for FSCI.xlsx</v>
          </cell>
          <cell r="I4" t="str">
            <v>MDD_W_2021
MDD_combined</v>
          </cell>
          <cell r="J4" t="str">
            <v>Confidence interval variables (LCI, UCI) are the bounds of 95% confidence intervals around the mean point estimate (name indicator variable).</v>
          </cell>
          <cell r="K4" t="str">
            <v>% population, women 15-49</v>
          </cell>
        </row>
        <row r="5">
          <cell r="D5" t="str">
            <v>NCD_P</v>
          </cell>
          <cell r="E5" t="str">
            <v>Gallup World Poll</v>
          </cell>
          <cell r="F5" t="str">
            <v>Provided directly by the Global Diet Quality Project, preceding release in DQQ/Gallup</v>
          </cell>
          <cell r="H5" t="str">
            <v>DQQ Indicators for FSCI.xlsx</v>
          </cell>
          <cell r="I5" t="str">
            <v>NCDP-NCDR_adult_2021</v>
          </cell>
          <cell r="J5" t="str">
            <v>Confidence interval variables (LCI, UCI) are the bounds of 95% confidence intervals around the mean point estimate (name indicator variable).</v>
          </cell>
          <cell r="K5" t="str">
            <v>Score (points out of 9)</v>
          </cell>
        </row>
        <row r="6">
          <cell r="D6" t="str">
            <v>NCD_R</v>
          </cell>
          <cell r="E6" t="str">
            <v>Gallup World Poll</v>
          </cell>
          <cell r="F6" t="str">
            <v>Provided directly by the Global Diet Quality Project, preceding release in DQQ/Gallup</v>
          </cell>
          <cell r="H6" t="str">
            <v>DQQ Indicators for FSCI.xlsx</v>
          </cell>
          <cell r="I6" t="str">
            <v>NCDP-NCDR_adult_2021</v>
          </cell>
          <cell r="J6" t="str">
            <v>Confidence interval variables (LCI, UCI) are the bounds of 95% confidence intervals around the mean point estimate (name indicator variable).</v>
          </cell>
          <cell r="K6" t="str">
            <v>Score (points out of 9)</v>
          </cell>
        </row>
        <row r="7">
          <cell r="D7" t="str">
            <v>SSSD</v>
          </cell>
          <cell r="E7" t="str">
            <v>Gallup World Poll</v>
          </cell>
          <cell r="F7" t="str">
            <v>Provided directly by the Global Diet Quality Project, preceding release in DQQ/Gallup</v>
          </cell>
          <cell r="H7" t="str">
            <v>DQQ Indicators for FSCI.xlsx</v>
          </cell>
          <cell r="I7" t="str">
            <v>SSSD_adult_2021</v>
          </cell>
          <cell r="J7" t="str">
            <v>Confidence interval variables (LCI, UCI) are the bounds of 95% confidence intervals around the mean point estimate (name indicator variable).</v>
          </cell>
          <cell r="K7" t="str">
            <v>% adult population  (≥15 y)</v>
          </cell>
        </row>
        <row r="8">
          <cell r="D8" t="str">
            <v>zeroFV</v>
          </cell>
          <cell r="E8" t="str">
            <v>Gallup World Poll</v>
          </cell>
          <cell r="F8" t="str">
            <v>Provided directly by the Global Diet Quality Project, preceding release in DQQ/Gallup</v>
          </cell>
          <cell r="H8" t="str">
            <v>DQQ Indicators for FSCI.xlsx</v>
          </cell>
          <cell r="I8" t="str">
            <v>ZeroFV_adult_2021
ZeroFV_combined</v>
          </cell>
          <cell r="J8" t="str">
            <v>Confidence interval variables (LCI, UCI) are the bounds of 95% confidence intervals around the mean point estimate (name indicator variable).</v>
          </cell>
          <cell r="K8" t="str">
            <v>% adult population  (≥15 y)</v>
          </cell>
        </row>
        <row r="9">
          <cell r="D9" t="str">
            <v>zeroFV_iycf</v>
          </cell>
          <cell r="E9" t="str">
            <v>UNICEF</v>
          </cell>
          <cell r="F9" t="str">
            <v>https://data.unicef.org/wp-content/uploads/2021/09/UNICEF_Expanded_Global_Databases_Unhealthy_practices_2021.xlsx</v>
          </cell>
          <cell r="G9" t="str">
            <v>From UNICEF IYCF data page, click on 'Unhealthy eating practices'. When prompted to create an account, there is an option to 'skip and continue'. Last file update: September 2022. Data is in the second tab in the spreadsheet.</v>
          </cell>
          <cell r="H9" t="str">
            <v>UNICEF_Expanded_Global_Databases_Unhealthy_practices_2021.xlsx</v>
          </cell>
          <cell r="I9" t="str">
            <v>ZeroFV_youngchild_latestyear
ZeroFV_combined</v>
          </cell>
          <cell r="J9" t="str">
            <v>For Chad in 2019, there were two observations, one from MICS and one from SMART. We kept only the MICS data as it had urban and rural disaggregation where the SMART sourced observation did not.</v>
          </cell>
          <cell r="K9" t="str">
            <v>% population 6-23 months</v>
          </cell>
        </row>
        <row r="10">
          <cell r="D10" t="str">
            <v>avail_fruits 
avail_veg</v>
          </cell>
          <cell r="E10" t="str">
            <v>FAOSTAT</v>
          </cell>
          <cell r="F10" t="str">
            <v>https://www.fao.org/faostat/en/#data/FBS</v>
          </cell>
          <cell r="G10" t="str">
            <v xml:space="preserve">From FAOSTAT Food Balances (2010-), 'Select All' under Countries, select 'Food supply quantity (kg/capita/yr)' under Element, go to 'Items Aggregated' search and select 'Vegetables + (Total)' and  'Fruits - Excluding Wine + (Total)', select all under years.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v>
          </cell>
          <cell r="H10" t="str">
            <v>FAOSTAT_FruitVegetableAvailability_2010-2019.csv</v>
          </cell>
          <cell r="I10" t="str">
            <v>fruitveg_availability</v>
          </cell>
          <cell r="J10" t="str">
            <v>China value refers to mainland China. Historical states have been dropped from dataset.</v>
          </cell>
          <cell r="K10" t="str">
            <v>grams/capita/day</v>
          </cell>
        </row>
        <row r="11">
          <cell r="D11" t="str">
            <v>cohd</v>
          </cell>
          <cell r="E11" t="str">
            <v>FAOSTAT</v>
          </cell>
          <cell r="F11" t="str">
            <v>https://www.fao.org/faostat/en/#data/CAHD</v>
          </cell>
          <cell r="G11" t="str">
            <v xml:space="preserve">From FAOSTAT Cost and Affordability of a Healthy Diet (CoAHD) domain, select all countries, under elements only "value" is an option and is automatically selected. Items select "Cost of a healthy diet (PPP dollar per person per day)". Under years select all.  In the top left panel where countries are selected, choose "ISO3" from the drop down menu in the top right corner. </v>
          </cell>
          <cell r="H11" t="str">
            <v>FAOSTAT_CAHD</v>
          </cell>
          <cell r="I11" t="str">
            <v>costofdiet</v>
          </cell>
          <cell r="J11" t="str">
            <v>Cost of the least expensive locally-available foods to meet requirements for food-based dietary guidelines, in current PPP dollar/person/day, for a representative person within energy balance at 2330 kcal/day. Data available for 2017, 2018, 2019 and 2020. PPPs for 2018 and/or 2019 and/or 2020 are imputed by the Food and Agriculture Organization of the United Nations when not available in the World Development Indicators database, for the given countries of Angola, Aruba, Belize, Bermuda, Cayman Islands, Curaçao, British Virgin Islands, Democratic Republic of the Congo, Eswatini, Ethiopia, Guinea-Bissau, Iran (Islamic Republic of), Liberia, Myanmar, Niger, Nigeria, Sao Tome and Principe, Sint Maarten, Suriname and Tajikistan.
This data series will become available in FAOSTAT at which time we will change the data source to FAOSTAT.</v>
          </cell>
          <cell r="K11" t="str">
            <v>current PPP US$/person/day</v>
          </cell>
        </row>
        <row r="12">
          <cell r="D12" t="str">
            <v>safeh20</v>
          </cell>
          <cell r="E12" t="str">
            <v>WHO/UNICEF Joint Monitoring Programme</v>
          </cell>
          <cell r="F12" t="str">
            <v>https://washdata.org/data/downloads#WLD</v>
          </cell>
          <cell r="G12" t="str">
            <v>From the WashData Downloads index, click the 'Household World file' to download. Data for access to safe drinking water is in the second tab, available 2000-2020</v>
          </cell>
          <cell r="H12" t="str">
            <v>JMP_2021_WLD.xlsx</v>
          </cell>
          <cell r="I12" t="str">
            <v>safewater</v>
          </cell>
          <cell r="J12" t="str">
            <v>Extreme values coded as &lt;1 and &gt;99 are recoded 0.1 and 99.9 to allow for numeric analysis. Should be correctly relabeled for visualization. There are no data for Taiwan, and Taiwan is not included in the value for China.</v>
          </cell>
          <cell r="K12" t="str">
            <v>% population</v>
          </cell>
        </row>
        <row r="13">
          <cell r="D13" t="str">
            <v>UPFretailval_percap</v>
          </cell>
          <cell r="E13" t="str">
            <v>Euromonitor</v>
          </cell>
          <cell r="F13" t="str">
            <v>Data are not publicly available and have been procured for the Food Systems Countdown to 2030 Initiative.</v>
          </cell>
          <cell r="G13" t="str">
            <v>Dataset needs to be saved in .xlsx format to import into Stata</v>
          </cell>
          <cell r="H13" t="str">
            <v>Euromonitor Datasets for GAIN_07-07-21 v3.xls</v>
          </cell>
          <cell r="I13" t="str">
            <v>UPFretailval</v>
          </cell>
          <cell r="J13" t="str">
            <v>Retail value in current US$ (nominal dollars). Currency converted from local currency to US$ value using year on year exchange rates. Converted to percapita terms by dividing by population. Converted from millions of dollars to dollars. China value refers to mainland China. 
When a publicly available indicator of comparable information value becomes available, this proprietary data will be replaced.</v>
          </cell>
          <cell r="K13" t="str">
            <v>current (nominal) US$ / capita</v>
          </cell>
        </row>
        <row r="14">
          <cell r="D14" t="str">
            <v>fies_modsev</v>
          </cell>
          <cell r="E14" t="str">
            <v>FAOSTAT</v>
          </cell>
          <cell r="F14" t="str">
            <v>https://www.fao.org/faostat/en/#data/FS</v>
          </cell>
          <cell r="G14" t="str">
            <v xml:space="preserve">From the FAOSTAT Suite of Food Security Indicators page, select all countries, select the indicator 'Prevalence of moderate or severe food insecurity in the total population (percent)'; 'Select All' for years, and the value field under elements should be automatically selected. In the top left panel where countries are selected, choose "ISO3" from the drop down menu in the top right corner.  Output type: table. File type: CSV. Thousand separator: None. Output formatting options: flags; notes; codes; units; null values. Click 'Download data'. Datasheet is automatically named FAOSTAT_data_'download M-DD-YYYY'. </v>
          </cell>
          <cell r="H14" t="str">
            <v>FAOSTAT_FoodInsecurity.csv</v>
          </cell>
          <cell r="I14" t="str">
            <v>FIES_modsev</v>
          </cell>
          <cell r="J14" t="str">
            <v>Data values are based on 3-year average. Visualization labels should correctly identify time periods as 3-year groups. Another variable (year) is also included, which takes the value of the middle year of each 3-year period. This single-year value can be used to merge with other country-year level datasets.</v>
          </cell>
          <cell r="K14" t="str">
            <v>% population</v>
          </cell>
        </row>
        <row r="15">
          <cell r="D15" t="str">
            <v>pctcantafford</v>
          </cell>
          <cell r="E15" t="str">
            <v>FAOSTAT</v>
          </cell>
          <cell r="F15" t="str">
            <v>https://www.fao.org/faostat/en/#data/CAHD</v>
          </cell>
          <cell r="G15" t="str">
            <v xml:space="preserve">From FAOSTAT Cost and Affordability of a Healthy Diet (CoAHD) domain, select all countries, under elements only "value" is an option and is automatically selected. Items select "Percentage of the population unable to afford a healthy diet (percent)". Under years select all.  In the top left panel where countries are selected, choose "ISO3" from the drop down menu in the top right corner. </v>
          </cell>
          <cell r="H15" t="str">
            <v>FAOSTAT_CAHD</v>
          </cell>
          <cell r="I15" t="str">
            <v>costofdiet</v>
          </cell>
          <cell r="J15" t="str">
            <v>The share of the population whose food budget is below the cost of a healthy diet. The food budget is defined as 52% of household income, based on the average share of income that households in low-income countries spend on food. Income data are provided by the World Bank’s Poverty and Inequality Platform. A value of zero indicates a null or a small number rounded down at the current precision level. Data are currently available for 2017, 2018, 2019 and 2020.</v>
          </cell>
          <cell r="K15" t="str">
            <v>% population</v>
          </cell>
        </row>
        <row r="16">
          <cell r="D16" t="str">
            <v>pou</v>
          </cell>
          <cell r="E16" t="str">
            <v>FAOSTAT</v>
          </cell>
          <cell r="F16" t="str">
            <v>https://www.fao.org/faostat/en/#data/FS</v>
          </cell>
          <cell r="G16" t="str">
            <v xml:space="preserve">From the FAOSTAT Suite of Food Security Indicators page, select all countries, select the indicator 'Prevalence of undernourishment (percent)'. 'Select All' for years, and the value field under elements should be automatically selected.  In the top left panel where countries are selected, choose "ISO3" from the drop down menu in the top right corner. Output type: table. File type: CSV. Thousand separator: None. Output formatting options: flags; notes; codes; units; null values. Click 'Download data'. Datasheet is automatically named FAOSTAT_data_'download M-DD-YYYY'. </v>
          </cell>
          <cell r="H16" t="str">
            <v>FAOSTAT_POUndernourishment.csv</v>
          </cell>
          <cell r="I16" t="str">
            <v>POU</v>
          </cell>
          <cell r="J16" t="str">
            <v xml:space="preserve">All observations under 2.5 are coded in the raw data as "&lt;2.5". To allow for quantitative analysis, these values are recoded as equal to 2.5, however the value should be relabeled to correctly state "&lt;2.5" in all visualizations and analyses. Data values are based on 3-year average. Visualization labels should correctly identify time periods as 3-year groups. Another variable (year) is also included, which takes the value of the middle year of each 3-year period. This single-year value can be used to merge with other country-year level datasets. </v>
          </cell>
          <cell r="K16" t="str">
            <v>% population</v>
          </cell>
        </row>
        <row r="17">
          <cell r="D17" t="str">
            <v>fishhealth</v>
          </cell>
          <cell r="E17" t="str">
            <v>Minderoo Foundation</v>
          </cell>
          <cell r="F17" t="str">
            <v>https://www.minderoo.org/global-fishing-index/downloads/</v>
          </cell>
          <cell r="G17" t="str">
            <v>From the Minderoo Global Fishing Index page, scroll to the bottom for the link 'The Global Fishing Index 2021: Dataset'. Downloads a set of 5 .xlsx files. Progress scores are available in the first file 'Global Fishing Index 2021 Data for Download V1.1.xlsx'</v>
          </cell>
          <cell r="H17" t="str">
            <v>Global Fishing Index 2021 Data for Download V1.1.xlsx</v>
          </cell>
          <cell r="I17" t="str">
            <v>fishhealth</v>
          </cell>
          <cell r="J17" t="str">
            <v>China includes Macau but does not incude Taiwan or Hong Kong. Taiwan is assessed separately and Hong Kong has no data. See: https://www.minderoo.org/global-fishing-index/results/country-reports/chn/#:~:text=Progress%20score%2060.3%20(out%20of%20100)&amp;text=China's%20Progress%20score%20is%20hindered,available%20to%20estimate%20stock%20health. [Territories aggregated into governing state weighted by total reconstructed catch over the 1990-2018 period.]</v>
          </cell>
          <cell r="K17" t="str">
            <v>index</v>
          </cell>
        </row>
        <row r="18">
          <cell r="D18" t="str">
            <v>functionalintegrity</v>
          </cell>
          <cell r="E18" t="str">
            <v>DeClerck, F., Jones, S., Estrada-Carmona, N., Fremier, A., 2021. Spare half, share the rest: A revised planetary boundary for biodiversity intactness and integrity. https://doi.org/10.21203/rs.3.rs-355772/v1</v>
          </cell>
          <cell r="F18" t="str">
            <v>https://raw.githubusercontent.com/alexfremier/Spare-Share-Manuscript/main/Apex2021_FullTable_GAUL.csv</v>
          </cell>
          <cell r="G18" t="str">
            <v xml:space="preserve">CSV file ready for saving from source link. Ctrl+save allows saving as an .csv file. Publication data from github page:  https://github.com/alexfremier/Spare-Share-Manuscript </v>
          </cell>
          <cell r="H18" t="str">
            <v>Apex2021_FullTable_GAUL.csv</v>
          </cell>
          <cell r="I18" t="str">
            <v>functionalintegrity</v>
          </cell>
          <cell r="J18" t="str">
            <v>The variable integ1km10  in the raw dataset is the indicator of functional integrity at the 10% level threshold. Two values for West Bank that are not equal are present in the dataset in the same years. By necessity these values have been dropped from the dataset. China refers to mainland China. The original scale is 0-1, we scaled the value from 0-100 for consistency with other percentage indicators.
When calculating the global weighted mean, we weight by cropland cover in 2015, the concordant data year with the only available year for this indicator.</v>
          </cell>
          <cell r="K18" t="str">
            <v xml:space="preserve">% agricultural land </v>
          </cell>
        </row>
        <row r="19">
          <cell r="D19" t="str">
            <v>emint_cerealsnorice
emint_eggs
emint_buffalomeat
emint_beef
emint_chickenmeat
emint_goatmeat
emint_pork
emint_mutton
emint_buffalomilk
emint_camelmilk
emint_cowmilk
emint_goatmilk
emint_sheepsmilk
emint_rice</v>
          </cell>
          <cell r="E19" t="str">
            <v>FAOSTAT</v>
          </cell>
          <cell r="F19" t="str">
            <v>https://www.fao.org/faostat/en/#data/EI</v>
          </cell>
          <cell r="G19" t="str">
            <v xml:space="preserve">Dataset: "Emission intensities",  Area: "All countries" (ISO3), Elements: all, Items: 'Cereals excluding rice', 'rice', 'Meat of cattle', 'raw milk of cattle', 'meat of chickens', 'hen eggs', 'meat of pig', Years: all.  In the top left panel where countries are selected, choose "ISO3" from the drop down menu in the top right corner. </v>
          </cell>
          <cell r="H19" t="str">
            <v>FAOSTAT_EmissionsIntensities.csv</v>
          </cell>
          <cell r="I19" t="str">
            <v>emissions_intensity</v>
          </cell>
          <cell r="J19" t="str">
            <v>China value refers to mainland China. Historical states have been dropped from dataset.</v>
          </cell>
          <cell r="K19" t="str">
            <v>kg CO2eq/kg product</v>
          </cell>
        </row>
        <row r="20">
          <cell r="D20" t="str">
            <v>fs_emissions</v>
          </cell>
          <cell r="E20" t="str">
            <v>FAOSTAT</v>
          </cell>
          <cell r="F20" t="str">
            <v>https://www.fao.org/faostat/en/#data/GT</v>
          </cell>
          <cell r="G20" t="str">
            <v xml:space="preserve">Dataset	: "Emissions totals",  Area: "All countries" (ISO3),  Elements: "Emissions (CO2eq) (AR5)", Items Aggregated: Agri-food systems + (Total)”. In the top left panel where countries are selected, choose "ISO3" from the drop down menu in the top right corner. </v>
          </cell>
          <cell r="H20" t="str">
            <v>FAOSTAT_EmissionsFS.csv</v>
          </cell>
          <cell r="I20" t="str">
            <v>fsemissions</v>
          </cell>
          <cell r="J20" t="str">
            <v>China value refers to mainland China. Historical states have been dropped from dataset.</v>
          </cell>
          <cell r="K20" t="str">
            <v>kt CO2eq (AR5)</v>
          </cell>
        </row>
        <row r="21">
          <cell r="D21" t="str">
            <v>cropexpansion</v>
          </cell>
          <cell r="E21" t="str">
            <v>Potapov, P., Turubanova, S., Hansen, M.C., Tyukavina, A., Zalles, V., Khan, A., Song, X.-P., Pickens, A., Shen, Q., Cortez, J., 2021. Global maps of cropland extent and change show accelerated cropland expansion in the twenty-first century. Nature Food 3, 19–28.</v>
          </cell>
          <cell r="F21" t="str">
            <v>https://glad.umd.edu/dataset/croplands</v>
          </cell>
          <cell r="G21" t="str">
            <v>scroll down to 'Global Overview Data Download': Cropland extent for each four-year interval.
Pixel value: 0-100, percent of croplands per pixel</v>
          </cell>
          <cell r="H21" t="str">
            <v xml:space="preserve">Global_cropland_3km_2003.tif   Global_cropland_3km_2007.tif  Global_cropland_3km_2011.tif  Global_cropland_3km_2015.tif  Global_cropland_3km_2019.tif </v>
          </cell>
          <cell r="I21" t="str">
            <v>croplandexpansion</v>
          </cell>
          <cell r="J21" t="str">
            <v>Based on Landsat time-series data, we adopted globally consistent cropland extent at 0.00025 × 0.00025 degree spatial resolution from Potapov et al. 2021. Cropland is defined as land used for annual and perennial herbaceous crops for human consumption, forage (including hay), and biofuel. Perennial woody crops, permanent pastures, and shifting cultivation are excluded from this definition. The crop mapping was performed in four-year intervals (2000-2003, 2004-2007, 2008-2011, 2012-2015, and 2016-2019). There is one cropland layer per epoch (five layers total), with the file name referred to the last year of the interval (2003, 2007, 2011, 2015, and 2019). Using QGIS 3.26.1, we calculated country-level average cropland cover (%) for each epoch based on world administrative boundaries  by the World Food Programme (2019). These output data can be used to calculate relative changes between epochs or long-term trends between 2003 and 2019. 
Value for China refers to mainland China, there are no data for Taiwan. 
References: P. Potapov, S. Turubanova, M.C. Hansen, A. Tyukavina, V. Zalles, A. Khan, X.-P. Song, A. Pickens, Q. Shen, J. Cortez. (2021) Global maps of cropland extent and change show accelerated cropland expansion in the twenty-first century. Nature Food. https://doi.org/10.1038/s43016-021-00429-z
Layer sources:https://glad.umd.edu/dataset/croplands
File names:
Global_cropland_3km_2003.tif
Global_cropland_3km_2007.tif
Global_cropland_3km_2011.tif
Global_cropland_3km_2015.tif
Global_cropland_3km_2019.tif
https://public.opendatasoft.com/explore/dataset/world-administrative-boundaries/information/</v>
          </cell>
          <cell r="K21" t="str">
            <v>%</v>
          </cell>
        </row>
        <row r="22">
          <cell r="D22" t="str">
            <v>pesticides</v>
          </cell>
          <cell r="E22" t="str">
            <v>FAOSTAT</v>
          </cell>
          <cell r="F22" t="str">
            <v>https://www.fao.org/faostat/en/#data/EP</v>
          </cell>
          <cell r="G22" t="str">
            <v xml:space="preserve">From FAOSTAT Pesticies Indicators, 'Select All' under Countries, select 'Use per area of cropland' under Element, 'Pesticides (total)' is automatically selected under Items, select all under years.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v>
          </cell>
          <cell r="H22" t="str">
            <v>FAOSTAT_Pesticides_1990-2020.csv</v>
          </cell>
          <cell r="I22" t="str">
            <v>pesticides</v>
          </cell>
          <cell r="J22" t="str">
            <v>China value refers to mainland China. Historical states have been dropped from dataset.</v>
          </cell>
          <cell r="K22" t="str">
            <v>kg/ha/yr</v>
          </cell>
        </row>
        <row r="23">
          <cell r="D23" t="str">
            <v>sustNO2mgmt</v>
          </cell>
          <cell r="E23" t="str">
            <v>Zhang, X., Wang, Y., Schulte-Uebbing, L., Vries, W.D.E., Zou, T., Davidson, E.A., 2022. Sustainable nitrogen management index: Definition, global assessment and potential improvements. Front. Agric. Sci. Eng. 0, 0.</v>
          </cell>
          <cell r="F23" t="str">
            <v>Provided by research team</v>
          </cell>
          <cell r="H23" t="str">
            <v>SNMIcal</v>
          </cell>
          <cell r="I23" t="str">
            <v>sustNO2mgmt</v>
          </cell>
          <cell r="J23" t="str">
            <v>Value for China is mainland only.</v>
          </cell>
          <cell r="K23" t="str">
            <v>index</v>
          </cell>
        </row>
        <row r="24">
          <cell r="D24" t="str">
            <v>yield_beef yield_cereals yield_chickenmeat yield_citrus yield_cowmilk yield_eggs yield_fruit yield_pork yield_pulses yield_roottuber yield_treenuts yield_vegetables</v>
          </cell>
          <cell r="E24" t="str">
            <v>FAOSTAT</v>
          </cell>
          <cell r="F24" t="str">
            <v>https://www.fao.org/faostat/en/#data/QCL</v>
          </cell>
          <cell r="G24" t="str">
            <v>From FAOSTAT Crop and livestock products, select all countries, select 'yield' and 'production quantity' under elements. Select "items aggregated" (to the right of "item" in the second row of boxes on the left side). Expand the "Crops Primary &gt; (List) by clicking on the arrow. Select the "total + (Total)" values for: cereals, citrus fruits, fruit primary, pulses, roots and tubers, treenuts, vegetables primary. Select "items" (in the second row of boxes on the left side).  Expand the "Livestock primary &gt; (List)" by clicking the arrow. Select “Meat of cattle with the bone, fresh or chilled”, “Meat of pig with the bone, fresh or chilled”, “Meat of chickens, fresh or chilled“,  “Hen eggs in shell, fresh”, and “Raw milk of cattle”. Select all years.  In the top left panel where countries are selected, choose "ISO3" from the drop down menu in the top right corner. Output type: Table. File type: CSV. Thousand separator in 'show data': None. Output formatting options: Flags, Notes, Codes, Units. Click 'Download Data'. Datasheet is automatically named FAOSTAT_data_'download M-DD-YYYY'. Yields and production need to be downloaded separately in order to stay within the limits of the site download settings.</v>
          </cell>
          <cell r="H24" t="str">
            <v>FAOSTAT_Yields_1961-2020.csv
FAOSTAT_Production_1961-2020.csv</v>
          </cell>
          <cell r="I24" t="str">
            <v>yield</v>
          </cell>
          <cell r="J24" t="str">
            <v>China value refers to mainland China. Historical states have been dropped from dataset.</v>
          </cell>
          <cell r="K24" t="str">
            <v>tonnes / ha (crops)  kg/animal (livestock products)</v>
          </cell>
        </row>
        <row r="25">
          <cell r="D25" t="str">
            <v>agwaterdraw</v>
          </cell>
          <cell r="E25" t="str">
            <v>AQUASTAT</v>
          </cell>
          <cell r="F25" t="str">
            <v>https://www.fao.org/aquastat/statistics/query/index.html?lang=en</v>
          </cell>
          <cell r="G25" t="str">
            <v>Under 'Water use [102]', under 'Pressure on water resources [4016]', select the indicator 'Agricultural water withdrawal as % of total renewable water resources [4273]'. Drag the left marker to expand the period range. Select all countries. Click 'Submit'. At the top right corner of the next page, click 'CSV (Flat)' to download. The file automatically downloads with the name 'aquastat.csv'.</v>
          </cell>
          <cell r="H25" t="str">
            <v>AQUASTAT_WaterPressure_1982-2018.csv</v>
          </cell>
          <cell r="I25" t="str">
            <v>agwaterdraw</v>
          </cell>
          <cell r="J25" t="str">
            <v>There is only a single value for China. Whether it includes Hong Kong, Macau, or Taiwan could not be confirmed.</v>
          </cell>
          <cell r="K25" t="str">
            <v>% total renewable</v>
          </cell>
        </row>
        <row r="26">
          <cell r="D26" t="str">
            <v>accessinfo</v>
          </cell>
          <cell r="E26" t="str">
            <v>Sustainable Development Goals</v>
          </cell>
          <cell r="F26" t="str">
            <v>https://unstats.un.org/sdgs/dataportal/database</v>
          </cell>
          <cell r="G26" t="str">
            <v xml:space="preserve">From UN Department of Economic and Social Affairs| Statistics | SDG Indicator Database, enter in the 'Data Series' field:  16.10.2. Wait until the page refreshes for this indicator. Under 'Geographic Areas' select 'Countries'; under 'Period', year 2022 should automatically appear after you select 16.10.2 indicator. Click 'Show Results' then click on 'Indicator 16.10.2, Series: Countries that adopt and implement constitutional, statutory and/or policy guarantees for public access to information SG_INF_ACCSS" to view. Click 'Download XLS' on the bottom right of the page to download. </v>
          </cell>
          <cell r="H26" t="str">
            <v>SG_INF_ACCSS.xlsx</v>
          </cell>
          <cell r="I26" t="str">
            <v>accessinfo</v>
          </cell>
          <cell r="J26" t="str">
            <v>Year of adoption recorded. We present the policy landscape as of 2021, the last year of adoption recorded in the dataset.  UN member states not included in the dataset are coded as having no guarantees for public access to information. Territories not coded in the database are excluded on this indicator.</v>
          </cell>
          <cell r="K26" t="str">
            <v>Binary</v>
          </cell>
        </row>
        <row r="27">
          <cell r="D27" t="str">
            <v>accountability</v>
          </cell>
          <cell r="E27" t="str">
            <v>Varieties of Democracy</v>
          </cell>
          <cell r="F27" t="str">
            <v>https://www.v-dem.net/vdemds.html</v>
          </cell>
          <cell r="G27" t="str">
            <v xml:space="preserve">From V-Dem Dataset Version 12, use the first option 'Country-Year: V-Dem Core', select CSV download to pull 'Country_Year_V-Dem_Core_CSV_v12.zip'. From Country_Year_V-Dem_Core_CSV_v12 folder, extract 'V-Dem_CY-Core-v12.csv'. Accountability index variable name is: v2x_accountability
Note: also available as R, Stata or SPSS file </v>
          </cell>
          <cell r="H27" t="str">
            <v>V-Dem_CY-Core-v12.csv</v>
          </cell>
          <cell r="I27" t="str">
            <v>VDem_Accountability</v>
          </cell>
          <cell r="J27" t="str">
            <v>We analyze the index form, but the raw data also contain a linearized orginal scale posterior prediction (v2x_accountability_osp) where the modal point estimate is linearly translated back to the original ordinal scale of each variable as an interval measure.</v>
          </cell>
          <cell r="K27" t="str">
            <v>index</v>
          </cell>
        </row>
        <row r="28">
          <cell r="D28" t="str">
            <v>open_budget_index</v>
          </cell>
          <cell r="E28" t="str">
            <v>International Budget Partnership</v>
          </cell>
          <cell r="F28" t="str">
            <v>http://survey.internationalbudget.org/#download</v>
          </cell>
          <cell r="G28" t="str">
            <v xml:space="preserve">From the International Budget Partnership Download Data page, select 'FULL DATASETS' from the dropdown menu. Select the middle row (CSV) from each year range column. Extract the 'ibp_data_summary_YEAR.csv', from each of the five available time periods (2006-12, 2015, 2017, 2019, 2021). </v>
          </cell>
          <cell r="H28" t="str">
            <v>ibp_data_summary_2006-2012.csv
ibp_data_summary_2015.csv
ibp_data_summary_2017.csv
ibp_data_summary_2019.csv
ibp_data_summary_2021.csv</v>
          </cell>
          <cell r="I28" t="str">
            <v>OBI</v>
          </cell>
          <cell r="J28" t="str">
            <v xml:space="preserve">The value for Chinaa reflects only mainland China. A separate exercise was carried out using data from 2015/16 and the OBI methodology for Hong Kong, Taiwan, and Macau, but are not considered official OBI estimates and have to date only been calculated at one point in time. For further information see: https://internationalbudget.org/2017/12/budget-openness-of-hong-kong-macao-and-taiwan/. </v>
          </cell>
          <cell r="K28" t="str">
            <v>index</v>
          </cell>
        </row>
        <row r="29">
          <cell r="D29" t="str">
            <v>foodsafety</v>
          </cell>
          <cell r="E29" t="str">
            <v>WHO Global Health Observatory</v>
          </cell>
          <cell r="F29" t="str">
            <v>https://www.who.int/data/gho/data/indicators/indicator-details/GHO/food-safety-spar</v>
          </cell>
          <cell r="G29" t="str">
            <v xml:space="preserve">From the WHO Global Health Observatory page for the Food Safety (IHR SPAR) indicator, click on the 'Data' tab to the right of 'Visualization'. At the top right corner of the table, right click on 'EXPORT DATA in CSV format' and select 'Save link as', to save the .csv file. Automatically downloads as data.csv - file renamed </v>
          </cell>
          <cell r="H29" t="str">
            <v>WHO-GHO_FoodSafety_2018-2020.csv</v>
          </cell>
          <cell r="I29" t="str">
            <v>foodsafety</v>
          </cell>
          <cell r="J29" t="str">
            <v>Where only the latest year is visualized, most data come from 2020, with a few countries having only older data from 2019 (N=15) or 2018 (N=6).
The indicator is measured as the percentage of attributes (a set of specific elements or functions which reflect the level of performance or achievement of a specific indicator) that have been attained based on a checklist of 20 indicators specifically developed for monitoring each core capacity, including its status of implementation.</v>
          </cell>
          <cell r="K29" t="str">
            <v>Score</v>
          </cell>
        </row>
        <row r="30">
          <cell r="D30" t="str">
            <v>govteffect</v>
          </cell>
          <cell r="E30" t="str">
            <v>World Governance Indicators</v>
          </cell>
          <cell r="F30" t="str">
            <v>http://info.worldbank.org/governance/wgi/</v>
          </cell>
          <cell r="G30" t="str">
            <v xml:space="preserve">From World Governance Indicators, select 'Download full dataset (Excel)'. File automatically downloaded as 'wgidataset.xlsx'. 
Note: also available as a Stata file </v>
          </cell>
          <cell r="H30" t="str">
            <v>wgidataset.xlsx</v>
          </cell>
          <cell r="I30" t="str">
            <v>goveffectiveness</v>
          </cell>
          <cell r="J30" t="str">
            <v>Methodology available at http://info.worldbank.org/governance/wgi/Home/Documents. Confidence intervals are at the 90% level.</v>
          </cell>
          <cell r="K30" t="str">
            <v>index</v>
          </cell>
        </row>
        <row r="31">
          <cell r="D31" t="str">
            <v>healthtax</v>
          </cell>
          <cell r="E31" t="str">
            <v>World Cancer Research Fund International NOURISHING / FSCI</v>
          </cell>
          <cell r="F31" t="str">
            <v>https://policydatabase.wcrf.org/level_one?page=nourishing-level-one#step2=2#step3=315</v>
          </cell>
          <cell r="G31" t="str">
            <v>From WCRF NOURISHING and MOVING policy databases, "U - Use economic tools to address food affordability and purchase incentives - Health-related food taxes", click "Download results (CSV)". Automatically name 'policy-exportDD-Mon-YYYY.csv'</v>
          </cell>
          <cell r="H31" t="str">
            <v>policy-export06-Jul-2022.csv</v>
          </cell>
          <cell r="I31" t="str">
            <v>healthtax</v>
          </cell>
          <cell r="J31" t="str">
            <v>The detailed data contain information about the presence of any healthtax at all in the country, however in some countries the tax may not be a federal policy and my only apply to certain subnational areas such as municipalities. We have classified countries into two hierarchical categories: if there is a national level tax this is classified. If there is no national level tax but there is a tax in at least one subnational jurisdiction, we identify these countries with a second variable "healthtax_subnational". Countries with both national and additional subnational taxes are coded at the highest level national tax only. We presume the data reflect the policy landscape in 2021, the last documentation of update to the database. The database is "continually updated" and was accessed in July 2022. UN member states not included in the dataset are coded as having no health-related food taxes. Territories not coded in the database are excluded on this indicator.</v>
          </cell>
          <cell r="K31" t="str">
            <v>Binary</v>
          </cell>
        </row>
        <row r="32">
          <cell r="D32" t="str">
            <v>cspart</v>
          </cell>
          <cell r="E32" t="str">
            <v>Varieties of Democracy</v>
          </cell>
          <cell r="F32" t="str">
            <v>https://www.v-dem.net/vdemds.html</v>
          </cell>
          <cell r="G32" t="str">
            <v>From V-Dem Dataset Version 12, use the first option 'Country-Year: V-Dem Core', select CSV download to pull 'Country_Year_V-Dem_Core_CSV_v12.zip'. From Country_Year_V-Dem_Core_CSV_v12 folder, extract 'V-Dem_CY-Core-v12.csv'. Civil Society Index var is: v2xcs_ccsi. Same datafile as V-Dem Accountability Index</v>
          </cell>
          <cell r="H32" t="str">
            <v>V-Dem_CY-Core-v12.csv</v>
          </cell>
          <cell r="I32" t="str">
            <v>VDem_CSPI</v>
          </cell>
          <cell r="K32" t="str">
            <v>index</v>
          </cell>
        </row>
        <row r="33">
          <cell r="D33" t="str">
            <v>fspathway</v>
          </cell>
          <cell r="E33" t="str">
            <v>FAO / FSCI</v>
          </cell>
          <cell r="F33" t="str">
            <v>https://www.fao.org/datalab/dashboard/food-systems-summit/</v>
          </cell>
          <cell r="G33" t="str">
            <v>Navigate to "General overview" tab. On the right there is a table of "Themes by country". Click on "export" at the top left above the "country" column label to export the table.
To get further detail, click on the "Pathways Overview" tab and scroll down. Above the table with columns country, theme, etc., click on "export". This table is used to create the fspathways_detail dataset.</v>
          </cell>
          <cell r="H33" t="str">
            <v xml:space="preserve">FSPathways_presence
FSPathways_data
</v>
          </cell>
          <cell r="I33" t="str">
            <v>fspathways
fspathways_detail</v>
          </cell>
          <cell r="J33" t="str">
            <v>The data have been coded to create a binary indicator at the country level of whether the country has a food system transformation pathway. UN member states not included in the transformation pathway dataset are coded as having no pathway. Territories not included in the pathways dataset are excluded from this indicator. The dataset fspathways_detail contains the further coding of the content of pathways by theme, priorities, means of implementation, and measures.
Data were last updated on 15 February 2023.</v>
          </cell>
          <cell r="K33" t="str">
            <v>Binary</v>
          </cell>
        </row>
        <row r="34">
          <cell r="D34" t="str">
            <v>mufppurbshare</v>
          </cell>
          <cell r="E34" t="str">
            <v>Milan Urban Food Policy Pact / Oakridge National Laboratory / FSCI</v>
          </cell>
          <cell r="F34" t="str">
            <v xml:space="preserve"> FSCI github - created in partnership with Ty Frazier at Oak Ridge National Laboratory</v>
          </cell>
          <cell r="H34" t="str">
            <v>cntry_pops
city_pops</v>
          </cell>
          <cell r="I34" t="str">
            <v>mufpp_pop</v>
          </cell>
          <cell r="J34" t="str">
            <v>Methodology
Ty Frazier and Marie Urban
9/2/22
A list of 221 Milan Urban Food Policy Pact (MUFPP) signatory cities from 73 different countries was considered with respect to the FAO sanctioned administrative subdivisions of all countries produced by [1].  Once each city was identified within the GADM dataset, the associated polygonal boundary was added to an object that was created using the statistic programming language [2] with the raster and vector, spatial package [3].  This stack of MUFPP polygons was then used to extract and sum population values for all grid cells within each municipal boundary from [4].  Consideration was given to various types of urban political boundary designations, while in a few instances a matching GADM boundary could not be identified and instead one was used from [5].  All code and output is openly accessible at [6].
References
[1] R. Hijmans et al. Department of Environmental Science and Policy at the University of California - Davis. “GADM,” https://gadm.org, 2022.
[2] R Core Team. “R: A language and environment for statistical computing. R Foundation for Statistical Computing.” https://www.R-project.org/, 2022.
[3] R. Hijmans et al. “Terra: Spatial Data Analysis,” https://rspatial.github.io/terra/, 2022.
[4] A. Rose, et al. Oak Ridge National Laboratory. “LandScan Global 2020,” https://landscan.ornl.gov, 2020.
[5] OpenStreetMap contributors.  “OSM-boundaries,” https://osm-boundaries.com, 2022.
[6] T. Frazier and M. Urban. Oak Ridge National Laboratory. “Urban Food,” https://code.ornl.gov/9nf/urban_food, 2022.</v>
          </cell>
          <cell r="K34" t="str">
            <v>% urban population</v>
          </cell>
        </row>
        <row r="35">
          <cell r="D35" t="str">
            <v>righttofood</v>
          </cell>
          <cell r="E35" t="str">
            <v>FAOLEX / FSCI</v>
          </cell>
          <cell r="F35" t="str">
            <v>https://www.fao.org/right-to-food-around-the-globe/constitutional-level-of-recognition/en/</v>
          </cell>
          <cell r="G35" t="str">
            <v>There is no quantitative dataset to download. We created a dataset by recording which countries have each of the five types of consitutional recognition of the right to food.</v>
          </cell>
          <cell r="H35" t="str">
            <v>Rigth-to-Food_Dataset</v>
          </cell>
          <cell r="I35" t="str">
            <v>righttofood</v>
          </cell>
          <cell r="J35" t="str">
            <v>FAOLEX database classifies five types of constitutional recognition, which we have condensed into 2 categories of 1) explicit protection of the right to food or directive of state policy or 2) some other implicit recognition, codification of international statues, or other pertinent provisions. We have classified UN member states with no policies catalogued in the FAOLEX database as having no degree of legal recognition of the right to food.
We presume the data reflected are correct as of 2021, when the Right to Food website was last updated.</v>
          </cell>
          <cell r="K35" t="str">
            <v>Categorical</v>
          </cell>
        </row>
        <row r="36">
          <cell r="D36" t="str">
            <v>underemp_r</v>
          </cell>
          <cell r="E36" t="str">
            <v>ILO</v>
          </cell>
          <cell r="F36" t="str">
            <v>https://www.ilo.org/shinyapps/bulkexplorer38/?lang=en&amp;segment=indicator&amp;id=TRU_DEMP_SEX_AGE_GEO_RT_A</v>
          </cell>
          <cell r="G36" t="str">
            <v>From the ILOSTAT explorer page for the 'Time-related underemployment by sex, age and rural / urban areas  (%) - Annual' indicator, click 'Export' to download the file. Export dataset preferences: full (vs filtered) and both (vs label, code) and maintain csv format.</v>
          </cell>
          <cell r="H36" t="str">
            <v>TRU_DEMP_SEX_AGE_GEO_RT_A-full-2022-06-30.csv</v>
          </cell>
          <cell r="I36" t="str">
            <v>underemployment_disaggregated
underemployment_urbrur
employment_disaggregated
employment_disaggregated_latestyear</v>
          </cell>
          <cell r="J36" t="str">
            <v>There are no data for Hong Kong or Macau, and these are not included in the value for China.</v>
          </cell>
          <cell r="K36" t="str">
            <v>% working age population</v>
          </cell>
        </row>
        <row r="37">
          <cell r="D37" t="str">
            <v>unemp_r</v>
          </cell>
          <cell r="E37" t="str">
            <v>ILO</v>
          </cell>
          <cell r="F37" t="str">
            <v>https://www.ilo.org/shinyapps/bulkexplorer12/?lang=en&amp;segment=indicator&amp;id=UNE_2EAP_SEX_AGE_GEO_RT_A</v>
          </cell>
          <cell r="G37" t="str">
            <v>From the ILOSTAT explorer page for the 'Unemployment rate by sex, age and rural / urban areas  -- ILO modelled estimates, MM. YYYY  (%) - Annual' indicator, click 'Export' to download the file. Export dataset preferences: full (vs filtered) and both (vs label, code) and maintain csv format.</v>
          </cell>
          <cell r="H37" t="str">
            <v>UNE_2EAP_SEX_AGE_GEO_RT_A-full-2022-06-30.csv</v>
          </cell>
          <cell r="I37" t="str">
            <v>unemployment_disaggregated
unemployment_urbrur
employment_disaggregated
employment_disaggregated_latestyear</v>
          </cell>
          <cell r="J37" t="str">
            <v>There are no data for Hong Kong or Macau, and these are not included in the value for China.  [Territories aggregated into governing state weighted by population. Territories of Western Sahara and Taiwan are dropped in the aggregation due to lack of population data.]</v>
          </cell>
          <cell r="K37" t="str">
            <v>% working age population</v>
          </cell>
        </row>
        <row r="38">
          <cell r="D38" t="str">
            <v>aginGDP</v>
          </cell>
          <cell r="E38" t="str">
            <v>FAOSTAT</v>
          </cell>
          <cell r="F38" t="str">
            <v>https://www.fao.org/faostat/en/#data/SDGB</v>
          </cell>
          <cell r="G38" t="str">
            <v xml:space="preserve">From FAOSTAT SDG Indicators page, select all countries, all years. Scroll to '2.a.1 Agriculture value added share of GDP (%)' (second 2.a.1 indicator).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v>
          </cell>
          <cell r="H38" t="str">
            <v>FAOSTAT_ShareAgricultureGDP.csv</v>
          </cell>
          <cell r="I38" t="str">
            <v>agshareGDP</v>
          </cell>
          <cell r="J38" t="str">
            <v>China value refers to mainland China. Historical states have been dropped from dataset.</v>
          </cell>
          <cell r="K38" t="str">
            <v>% GDP</v>
          </cell>
        </row>
        <row r="39">
          <cell r="D39" t="str">
            <v>childlabor</v>
          </cell>
          <cell r="E39" t="str">
            <v>UNICEF</v>
          </cell>
          <cell r="F39" t="str">
            <v>https://data.unicef.org/resources/data_explorer/unicef_f/?ag=UNICEF&amp;df=GLOBAL_DATAFLOW&amp;ver=1.0&amp;dq=.PT_CHLD_5-17_LBR_ECON.F+M+_T.&amp;startPeriod=2000&amp;endPeriod=2022`</v>
          </cell>
          <cell r="G39" t="str">
            <v>Click download and select "Selection in CSV (long format)" and rename the file because the automatic filename is too long to be read into statistical software</v>
          </cell>
          <cell r="H39" t="str">
            <v xml:space="preserve">GLOBAL_DATAFLOW_UNICEF_CHLD_5-17_LBR_ECON
</v>
          </cell>
          <cell r="I39" t="str">
            <v>childlabor</v>
          </cell>
          <cell r="K39" t="str">
            <v>% children 5-17 (sex specific is % children 5-17 of that sex)</v>
          </cell>
        </row>
        <row r="40">
          <cell r="D40" t="str">
            <v>landholding_fem</v>
          </cell>
          <cell r="E40" t="str">
            <v>FAO</v>
          </cell>
          <cell r="F40" t="str">
            <v>https://www.fao.org/faostat/en/#data/WCAD</v>
          </cell>
          <cell r="G40" t="str">
            <v xml:space="preserve">From FAOSTAT Structural data from agricultural censuses, select all countries, Elements: Percentage; Items: Holders by gender &gt; (List), which will select 4 indicators (Holders by gender, Holdings operated by civil persons, female, Holdings operated by civil persons, male, and Holdings operated by civil persons, total). Select all years.  In the top left panel where countries are selected, choose "ISO3" from the drop down menu in the top right corner. Output type: table. File type: CSV. Thousand separator: None. Output formatting options (maintain selection): flags; notes; codes; units. Click 'Download data'. Datasheet is automatically named FAOSTAT_data_'download M-DD-YYYY'. </v>
          </cell>
          <cell r="H40" t="str">
            <v>FAOSTAT_LandholdingBySex_1990-2010.csv</v>
          </cell>
          <cell r="I40" t="str">
            <v>landholding_bysex</v>
          </cell>
          <cell r="J40" t="str">
            <v xml:space="preserve">Data points are from different years per country and many are based on multi-year ranges. We take as the year the final year of the census range listed per country. We keep only the most recent data point per country as there are only some countries with more than one survey round and the definition of landholdings depends on which round of the World programme for the census of agriculture (WCA) was in effect when the survey was implemented. By keeping only the latest survey round per country, the majority of the data adhere to the 2010 WCA definitions. Countries whose most recent survey was implemented under the 2000 WCA definitions are: Algeria, Cabo Verde, Comoros, Ecuador, Ethiopia, Guatemala, Guinea, Jordan, Kyrgyzstan, Madagascar, Mali, Morocco, Myanmar, Philippines, Saint Kitts and Nevis, Saudi Arabia, Trinidad and Tobago, Zambia. Countries who most recent survey was implemented under the 1990 WCA definitions are: Argentina, Bahamas, Benin, Burkina Faso, Democratic Republic of the Congo, Djibouti, Dominica, French Guiana, Guadeloupe, Martinique, Namibia, Reunion, Sao Tome and Principe. For further information on the WCA rounds and definitions of landholding, see: https://www.fao.org/world-census-agriculture/wcarounds/wca2020/en/
There are no data for China or any of its territories. Data for Uruguay have an error and do not add up to 100% for the male and female shares and therefore Uruguay has been dropped from the dataset.
This dataset is a legacy dataset that will be replaced by the SDG indicator Target 5.a: Undertake reforms to give women equal rights to economic resources, as well as access to ownership and control over land and other forms of property, financial services, inheritance and natural resources, in accordance with national laws, to be measured by the following two indicators:
- 5.a.1: (a) Proportion of total agricultural population with ownership or secure rights over agricultural land, by sex; and (b) share of women among owners or rights-bearers of agricultural land, by type of tenure
Currently these data are available for only 58 countries (as of September 2022).  </v>
          </cell>
          <cell r="K40" t="str">
            <v>% landholdings by sex of operator</v>
          </cell>
        </row>
        <row r="41">
          <cell r="D41" t="str">
            <v>spadequacy</v>
          </cell>
          <cell r="E41" t="str">
            <v>World Bank</v>
          </cell>
          <cell r="F41" t="str">
            <v>https://data.worldbank.org/indicator/per_allsp.adq_pop_tot</v>
          </cell>
          <cell r="G41" t="str">
            <v>From WB page for 'Adequacy of social protection and labor programs (% of total welfare of beneficiary households)', select Download CSV on the right side to download 'API_PER_ALLSP.ADQ_POP_TOT_DS2_en_csv_v2_4157457.zip'. Extract 'API_PER_ALLSP.ADQ_POP_TOT_DS2_en_csv_v2_4157457.csv'</v>
          </cell>
          <cell r="H41" t="str">
            <v>API_PER_ALLSP.ADQ_POP_TOT_DS2_en_csv_v2_4157457.csv</v>
          </cell>
          <cell r="I41" t="str">
            <v>SP_adequacy
social_protection_latest</v>
          </cell>
          <cell r="J41" t="str">
            <v>Value for China comes from China Household Income Project and appears to include the territories, this has not been confirmed. To be conservative, we attribute the value to mainland China only.</v>
          </cell>
          <cell r="K41" t="str">
            <v>% welfare of beneficiary households</v>
          </cell>
        </row>
        <row r="42">
          <cell r="D42" t="str">
            <v>spcoverage</v>
          </cell>
          <cell r="E42" t="str">
            <v>World Bank</v>
          </cell>
          <cell r="F42" t="str">
            <v>https://data.worldbank.org/indicator/per_allsp.cov_pop_tot</v>
          </cell>
          <cell r="G42" t="str">
            <v>From WB page for 'Coverage of social protection and labor programs (% of population)', select Download CSV on the right side to download 'API_PER_ALLSP.COV_POP_TOT_DS2_en_csv_v2_4157459.zip'. Extract 'API_PER_ALLSP.COV_POP_TOT_DS2_en_csv_v2_4157459.csv'</v>
          </cell>
          <cell r="H42" t="str">
            <v>API_PER_ALLSP.COV_POP_TOT_DS2_en_csv_v2_4157459.csv</v>
          </cell>
          <cell r="I42" t="str">
            <v>SP_coverage
social_protection_latest</v>
          </cell>
          <cell r="J42" t="str">
            <v>Value for China comes from China Household Income Project and appears to include the territories, this has not been confirmed. To be conservative, we attribute the value to mainland China only.</v>
          </cell>
          <cell r="K42" t="str">
            <v>% population</v>
          </cell>
        </row>
        <row r="43">
          <cell r="D43" t="str">
            <v>areaharvested</v>
          </cell>
          <cell r="E43" t="str">
            <v>FAOSTAT</v>
          </cell>
          <cell r="F43" t="str">
            <v>https://www.fao.org/faostat/en/#data/QCL</v>
          </cell>
          <cell r="G43" t="str">
            <v>From FAOSTAT Crop and livestock products, select all countries, select 'area harvested' and 'producing animals/slaughtered' under elements. Select "items aggregated" (to the right of "item" in the second row of boxes on the left side). Expand the "Crops Primary &gt; (List) by clicking on the arrow. Select the "total + (Total)" values for: cereals, citrus fruits, fruit primary, pulses, roots and tubers, treenuts, vegetables primary. Select "items" (in the second row of boxes on the left side).  Expand the "Livestock primary &gt; (List)" by clicking the arrow. Select “Meat of cattle with the bone, fresh or chilled”, “Meat of pig with the bone, fresh or chilled”, “Meat of chickens, fresh or chilled“,  “Hen eggs in shell, fresh”, and “Raw milk of cattle”. Select all years. Output type: Table. File type: CSV. Thousand separator in 'show data': None. Output formatting options: Flags, Notes, Codes, Units. Click 'Download Data'. Datasheet is automatically named FAOSTAT_data_'download M-DD-YYYY'. Yields and production need to be downloaded separately in order to stay within the limits of the site download settings.</v>
          </cell>
          <cell r="H43" t="str">
            <v>FAOSTAT_AreaAnimalsProducing.csv</v>
          </cell>
          <cell r="J43" t="str">
            <v>China value refers to mainland China. Historical states have been dropped from dataset.</v>
          </cell>
        </row>
        <row r="44">
          <cell r="D44" t="str">
            <v>GDP</v>
          </cell>
          <cell r="E44" t="str">
            <v>World Bank</v>
          </cell>
          <cell r="F44" t="str">
            <v xml:space="preserve">https://data.worldbank.org/indicator/NY.GDP.MKTP.CD
</v>
          </cell>
          <cell r="H44" t="str">
            <v>API_NY.GDP.MKTP.CD_DS2_en_csv_v2_4578252</v>
          </cell>
          <cell r="I44" t="str">
            <v>GDP</v>
          </cell>
          <cell r="J44" t="str">
            <v>There are no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v>
          </cell>
          <cell r="K44" t="str">
            <v>current US$</v>
          </cell>
        </row>
        <row r="45">
          <cell r="D45" t="str">
            <v>GDP_percap</v>
          </cell>
          <cell r="E45" t="str">
            <v>World Bank</v>
          </cell>
          <cell r="F45" t="str">
            <v>https://data.worldbank.org/indicator/NY.GDP.PCAP.CD</v>
          </cell>
          <cell r="H45" t="str">
            <v>API_NY.GDP.PCAP.CD_DS2_en_csv_v2_4578209</v>
          </cell>
          <cell r="I45" t="str">
            <v>GDP</v>
          </cell>
          <cell r="J45" t="str">
            <v>There are no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v>
          </cell>
          <cell r="K45" t="str">
            <v>current US$ per capita</v>
          </cell>
        </row>
        <row r="46">
          <cell r="D46" t="str">
            <v>incgrp</v>
          </cell>
          <cell r="E46" t="str">
            <v>World Bank</v>
          </cell>
          <cell r="F46" t="str">
            <v>https://datahelpdesk.worldbank.org/knowledgebase/articles/906519-world-bank-country-and-lending-groups</v>
          </cell>
          <cell r="G46" t="str">
            <v>Income classification is in the "List of economies" sheet. Income groups are updated yearly on July 1st.</v>
          </cell>
          <cell r="H46" t="str">
            <v>CLASS.xlsx</v>
          </cell>
          <cell r="I46" t="str">
            <v>wb_areaincomeclass</v>
          </cell>
          <cell r="J46" t="str">
            <v>Country names take UN member state dataset values. Territories listed by World Bank but not in UN GAUL are dropped: 
								Channel Islands
								Curaçao
								Kosovo
								Sint Maarten (Dutch part)
								St. Martin (French part)
								West Bank and Gaza
See: https://datahelpdesk.worldbank.org/knowledgebase/articles/906519-world-bank-country-and-lending-groups</v>
          </cell>
        </row>
        <row r="47">
          <cell r="D47" t="str">
            <v>ISO</v>
          </cell>
          <cell r="E47" t="str">
            <v>ISO</v>
          </cell>
          <cell r="F47" t="str">
            <v>https://www.iso.org/obp/</v>
          </cell>
          <cell r="G47" t="str">
            <v>Copied and pasted from online portal on Oct 3, 2022</v>
          </cell>
          <cell r="H47" t="str">
            <v>iso3.csv</v>
          </cell>
          <cell r="I47" t="str">
            <v>iso</v>
          </cell>
        </row>
        <row r="48">
          <cell r="D48" t="str">
            <v>ISO2
ISO</v>
          </cell>
          <cell r="E48" t="str">
            <v>ILO via OpenDataSoft</v>
          </cell>
          <cell r="F48" t="str">
            <v>https://public.opendatasoft.com/explore/dataset/countries-codes/download/?format=csv&amp;timezone=America/New_York&amp;lang=en&amp;use_labels_for_header=true&amp;csv_separator=%3B</v>
          </cell>
          <cell r="H48" t="str">
            <v>countries-codes.csv</v>
          </cell>
          <cell r="I48" t="str">
            <v>iso-2_crosswalk</v>
          </cell>
        </row>
        <row r="49">
          <cell r="D49" t="str">
            <v>landarea</v>
          </cell>
          <cell r="E49" t="str">
            <v>FAOSTAT</v>
          </cell>
          <cell r="F49" t="str">
            <v>https://www.fao.org/faostat/en/#data/RL</v>
          </cell>
          <cell r="G49" t="str">
            <v xml:space="preserve">From FAOSTAT Land Area Indicators page, select all countries, all years. Under element: select area. Under item: select "Land area" (under Land Use &gt; (List)), and "Agricultural land" and "Cropland" (under Agriculture &gt;(List)). Under years: select all years. Output type: table. File type: CSV. Thousand separator: None. Output formatting options (select all): flags; notes; codes; units; null values. Click 'Download data'. Datasheet is automatically named FAOSTAT_data_'download M-DD-YYYY'. </v>
          </cell>
          <cell r="H49" t="str">
            <v>FAOSTAT_landarea</v>
          </cell>
          <cell r="I49" t="str">
            <v>damages</v>
          </cell>
          <cell r="J49" t="str">
            <v>China value refers to mainland China. Historical states have been dropped from dataset.</v>
          </cell>
          <cell r="K49" t="str">
            <v>Square Km</v>
          </cell>
        </row>
        <row r="50">
          <cell r="D50" t="str">
            <v>pop_u</v>
          </cell>
          <cell r="E50" t="str">
            <v>Oakridge National Laboratory</v>
          </cell>
          <cell r="F50" t="str">
            <v>Pulled from Landscan database following code at [LINK] on the FSCI github</v>
          </cell>
          <cell r="H50" t="str">
            <v>all_cntry_pops</v>
          </cell>
          <cell r="I50" t="str">
            <v>populations
mufpp_pop</v>
          </cell>
          <cell r="K50" t="str">
            <v>thousands</v>
          </cell>
        </row>
        <row r="51">
          <cell r="D51" t="str">
            <v>totalpop</v>
          </cell>
          <cell r="E51" t="str">
            <v>World Bank</v>
          </cell>
          <cell r="F51" t="str">
            <v>https://data.worldbank.org/indicator/SP.POP.TOTL</v>
          </cell>
          <cell r="H51" t="str">
            <v>API_SP.POP.TOTL_DS2_en_csv_v2_4554708</v>
          </cell>
          <cell r="I51" t="str">
            <v>populations</v>
          </cell>
          <cell r="J51" t="str">
            <v xml:space="preserve">There are no population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
The following territories recorded by World Bank but not UN have been dropped:
Curacao
St. Martin (French part)
West Bank and Gaza						
Sint Maarten (Dutch part)
Kosovo
Channel Islands
	</v>
          </cell>
          <cell r="K51" t="str">
            <v>thousands</v>
          </cell>
        </row>
        <row r="52">
          <cell r="D52" t="str">
            <v>UN_status</v>
          </cell>
          <cell r="E52" t="str">
            <v>United Nations</v>
          </cell>
          <cell r="F52" t="str">
            <v>https://data.apps.fao.org/catalog/dataset/gaul-codes</v>
          </cell>
          <cell r="H52" t="str">
            <v>g2015_2005_1</v>
          </cell>
          <cell r="I52" t="str">
            <v>UNstatus</v>
          </cell>
          <cell r="J52" t="str">
            <v>South Sudan manually added (postdates most recent revision of the classification dataset). Similarly, Serbia and Montenegro is disaggregated.</v>
          </cell>
        </row>
        <row r="53">
          <cell r="D53" t="str">
            <v>wb_region</v>
          </cell>
          <cell r="E53" t="str">
            <v>World Bank</v>
          </cell>
          <cell r="F53" t="str">
            <v>https://datahelpdesk.worldbank.org/knowledgebase/articles/906519-world-bank-country-and-lending-groups</v>
          </cell>
          <cell r="G53" t="str">
            <v xml:space="preserve">Regional identification is in the "List of economies" sheet. </v>
          </cell>
          <cell r="H53" t="str">
            <v>CLASS.xlsx</v>
          </cell>
          <cell r="I53" t="str">
            <v>wb_areaincomeclass</v>
          </cell>
          <cell r="J53" t="str">
            <v>Country names take UN member state dataset values. Territories listed by World Bank but not in UN GAUL are dropped: 
								Channel Islands
								Curaçao
								Côte d'Ivoire
								Kosovo
								Montenegro
								Serbia
								Sint Maarten (Dutch part)
								St. Martin (French part)
								West Bank and Gaza
See: https://datahelpdesk.worldbank.org/knowledgebase/articles/906519-world-bank-country-and-lending-groups</v>
          </cell>
        </row>
        <row r="54">
          <cell r="E54" t="str">
            <v>FAO</v>
          </cell>
          <cell r="H54" t="str">
            <v>13_M49_Annex_regional_groupings_21_Oct_22</v>
          </cell>
          <cell r="I54" t="str">
            <v>UN_m49_classifications</v>
          </cell>
        </row>
        <row r="55">
          <cell r="D55" t="str">
            <v>genres_plant
genres_animal</v>
          </cell>
          <cell r="E55" t="str">
            <v>FAOSTAT</v>
          </cell>
          <cell r="F55" t="str">
            <v>https://www.fao.org/faostat/en/#data/SDGB</v>
          </cell>
          <cell r="G55" t="str">
            <v xml:space="preserve">From FAOSTAT SDG Indicators, select all countres, all years and all months. Under the 'Items' box, select "2.5.1.a" and "2.5.1.b". Select all years.  In the top left panel where countries are selected, choose "ISO3" from the drop down menu in the top right corner. Output type: Table. File type: CSV. Thousand separator in 'show data': None. Output formatting options: Flags, Notes, Codes, Units. Click 'Download Data'. Datasheet is automatically named FAOSTAT_data_'download M-DD-YYYY'. </v>
          </cell>
          <cell r="H55" t="str">
            <v>FAOSTAT_geneticresources</v>
          </cell>
          <cell r="I55" t="str">
            <v>geneticresources</v>
          </cell>
          <cell r="J55" t="str">
            <v xml:space="preserve">Number of local breeds for which sufficient genetic resources are stored for reconstitution:  Number of animal genetic resources represents the number of species with sufficient genetic material stored for reconstitution. A proportion can also be constructed from these data if the the total number of local species is extracted from text strings. 
Plant genetic resources accessions stored ex situ (number): Number of plant genetic resources represents the number of species, a proportion may be calculable in future years when sufficient data are available on total number of species per country, which are not sufficiently complete at present. 
Note that the animal indicator has both zero values and missing data; zero values should not be interpreted as missing and vice versa. Value for China is mainland only. </v>
          </cell>
          <cell r="K55" t="str">
            <v>Animals: number
Plants: thousands</v>
          </cell>
        </row>
        <row r="56">
          <cell r="D56" t="str">
            <v>pctagland_minspecies</v>
          </cell>
          <cell r="E56" t="str">
            <v>Jones, S.K., Estrada-Carmona, N., Juventia, S.D., Dulloo, M.E., Laporte, M.-A., Villani, C., Remans, R., 2021. Agrobiodiversity Index scores show agrobiodiversity is underutilized in national food systems. Nature Food 1–12.</v>
          </cell>
          <cell r="F56" t="str">
            <v>Input data processed first in QGIS, replication files available on GitHub. See methodology notes.</v>
          </cell>
          <cell r="I56" t="str">
            <v>minspeciesrichness</v>
          </cell>
          <cell r="J56" t="str">
            <v>Method to produce the input dataset (QGIS code available on Github): We adopted total crop species (1-32) and total livestock species (0-8) distributions for the year 2010 as global georeferenced data in a 10x10km resolution from Jones et al. 2021. Using QGIS 3.26.1, we generated a dataset on total global species richness (0-38) by adding up both individual layers, and produced country-level zonal histograms based on world administrative boundaries by the World Food Programme (2019). 
	Reference: Jones, SK et al. (2021) Agrobiodiversity Index scores show agrobiodiversity is underutilized in national food systems. https://doi.org/10.1038/s43016-021-00344-3
	Layer sources: 
		https://dataverse.harvard.edu/dataset.xhtml?persistentId=doi:10.7910/DVN/2PEPLH
			File name crops: sr_2010_spam_v2r0_42c
			File name livestock: Livestock_8_richness	
		https://public.opendatasoft.com/explore/dataset/world-administrative-boundaries/information/
Then, we identify the threshold number of species at which (and above) covers 25% of total global ag land (the 25% of land with the most diversity). Based on the cumulative percentiles of global land by number of species, we identify this threshhold to be 24 species. We then calculate the percentage of agricultural land per country with 24 or more species.
When calculating the global weighted mean, we weight by cropland cover in 2011, though the data for this indicator are from 2010. The concordant data year is not available in the cropland dataset (Potapov et al. 2021).</v>
          </cell>
          <cell r="K56" t="str">
            <v xml:space="preserve">% agricultural land </v>
          </cell>
        </row>
        <row r="57">
          <cell r="D57" t="str">
            <v>damages_gdp</v>
          </cell>
          <cell r="E57" t="str">
            <v>EM-DAT</v>
          </cell>
          <cell r="F57" t="str">
            <v xml:space="preserve">https://public.emdat.be/data
</v>
          </cell>
          <cell r="G57" t="str">
            <v>EM-DAT: Select all disaster types and all regions. Time period 1960 to 2021. Data are available back to 1900 but the indicator requires GDP data that are only available from 1960 forward. File will download with date downloaded and a user id code, which has been removed from the raw filename.</v>
          </cell>
          <cell r="H57" t="str">
            <v xml:space="preserve">emdat_public_2022_10_09.xlsx
</v>
          </cell>
          <cell r="I57" t="str">
            <v>damages</v>
          </cell>
          <cell r="J57" t="str">
            <v xml:space="preserve">This indicator is calculated as the total value of all damages per country per year in current (nominal) US$, divided by the GDP (also in nominal US$). The ratio is multiplied by 100 for readability. The value for China reflects mainland China.
</v>
          </cell>
          <cell r="K57" t="str">
            <v>Ratio</v>
          </cell>
        </row>
        <row r="58">
          <cell r="D58" t="str">
            <v>foodsupplyvar</v>
          </cell>
          <cell r="E58" t="str">
            <v>FAOSTAT</v>
          </cell>
          <cell r="F58" t="str">
            <v>https://www.fao.org/faostat/en/#data/FS</v>
          </cell>
          <cell r="G58" t="str">
            <v xml:space="preserve">From the FAOSTAT Suite of Food Security Indicators page, select all countries, select the indicator '-- Per capita food supply variability (kcal/cap/day)' (under Stability); 'Select All' for years, and the value field under elements should be automatically selected. Output type: table. File type: CSV. Thousand separator: None. Output formatting options: flags; notes; codes; units; null values. Click 'Download data'. Datasheet is automatically named FAOSTAT_data_'download M-DD-YYYY'. </v>
          </cell>
          <cell r="H58" t="str">
            <v>FAOSTAT_FoodSupplyVariability_2000-2020.csv</v>
          </cell>
          <cell r="I58" t="str">
            <v>foodsupplyvariability</v>
          </cell>
          <cell r="K58" t="str">
            <v>kcal/capita/day</v>
          </cell>
        </row>
        <row r="59">
          <cell r="D59" t="str">
            <v>fpi_cv</v>
          </cell>
          <cell r="E59" t="str">
            <v>FAOSTAT / FSCI</v>
          </cell>
          <cell r="F59" t="str">
            <v>https://www.fao.org/faostat/en/#data/CP</v>
          </cell>
          <cell r="G59" t="str">
            <v xml:space="preserve">From FAOSTAT Consumer Price Indices, select all countres, all years and all months. Under the 'Items' box, select "Consumer Price Indices - Food Indices (2015 = 100)". Output type: Table. File type: CSV. Thousand separator in 'show data': None. Output formatting options: Flags, Notes, Codes, Units. Click 'Download Data'. Datasheet is automatically named FAOSTAT_data_'download M-DD-YYYY'. </v>
          </cell>
          <cell r="H59" t="str">
            <v>FAOSTAT_Monthly Food CPI_2000-2020.csv</v>
          </cell>
          <cell r="I59" t="str">
            <v>foodpricevolatility</v>
          </cell>
          <cell r="J59" t="str">
            <v>Calculated using the monthly consumer price index data from FAOSTAT. The standard deviation and coefficient of variation are calculated at the annual level based on the absolute value of the first difference of logged monthly food price index by country and year. First differencing the logged variables (by convention; see Gilbert &amp; Morgan 2010) resulted in trend stationarity of the panel series. The indicator presented is the annual coefficient of variation.</v>
          </cell>
          <cell r="K59" t="str">
            <v>index</v>
          </cell>
        </row>
        <row r="60">
          <cell r="D60" t="str">
            <v>kcal_total</v>
          </cell>
          <cell r="E60" t="str">
            <v>FAO (soon to be available in FAOSTAT)</v>
          </cell>
          <cell r="F60" t="str">
            <v>Provided directly by FAO, preceding release in FAOSTAT</v>
          </cell>
          <cell r="H60" t="str">
            <v>DSFI_ProteinFat_2016-2018.xlsx
DSFI_EnergyFruitVeg_2016-2018.xlsx</v>
          </cell>
          <cell r="I60" t="str">
            <v>dsfi</v>
          </cell>
          <cell r="J60" t="str">
            <v xml:space="preserve">Value for China is mainland only. Dietary sourcing flexibility indices are also provided by source disaggregation (domestic production, imports, stocks). </v>
          </cell>
          <cell r="K60" t="str">
            <v>index</v>
          </cell>
        </row>
        <row r="61">
          <cell r="D61" t="str">
            <v>mobile</v>
          </cell>
          <cell r="E61" t="str">
            <v>International Telecommunications Union / World Bank</v>
          </cell>
          <cell r="F61" t="str">
            <v>https://data.worldbank.org/indicator/IT.CEL.SETS.P2</v>
          </cell>
          <cell r="G61" t="str">
            <v>From World Bank data for 'Mobile cellular subscriptions (per 100 people)' indicator, click Download CSV on the right hand side. Data from 1980-2020</v>
          </cell>
          <cell r="H61" t="str">
            <v>API_IT.CEL.SETS.P2_DS2_en_csv_v2_4151010.csv</v>
          </cell>
          <cell r="I61" t="str">
            <v>mobile</v>
          </cell>
          <cell r="J61" t="str">
            <v xml:space="preserve">Value for China is mainland only. </v>
          </cell>
          <cell r="K61" t="str">
            <v>Number per 100 people</v>
          </cell>
        </row>
        <row r="62">
          <cell r="D62" t="str">
            <v>soccapindex</v>
          </cell>
          <cell r="E62" t="str">
            <v>Legatum Institute / FSCI</v>
          </cell>
          <cell r="F62" t="str">
            <v>https://www.prosperity.com/download_file/view/4440/2025</v>
          </cell>
          <cell r="G62" t="str">
            <v>Link provides direct download of the file, which is provided at this link (with other information): https://www.prosperity.com/about/resources</v>
          </cell>
          <cell r="H62" t="str">
            <v>2021_Full_Data_Set_-_Legatum_Prosperity_Index</v>
          </cell>
          <cell r="I62" t="str">
            <v>socialcapital</v>
          </cell>
          <cell r="J62" t="str">
            <v>An index computed as the geometric mean by country and year of the following variables, which are part of the Legatum Prosperity Index Social Capital pillar: (i) help from family and friends (ii) generalized interpersonal trust (iii) confidence in financial institutions and banks and (iv) public trust in politicians or confidence in national government. Value for China is mainland only and there are no data for Macao.</v>
          </cell>
          <cell r="K62" t="str">
            <v>index</v>
          </cell>
        </row>
        <row r="63">
          <cell r="D63" t="str">
            <v>rcsi_prevalence</v>
          </cell>
          <cell r="E63" t="str">
            <v>WFP</v>
          </cell>
          <cell r="F63" t="str">
            <v>Provided directly by WFP Hunger Map team</v>
          </cell>
          <cell r="H63" t="str">
            <v>food_security_timeseries_2020.csv 
food_security_timeseries_2021.csv 
food_security_metrics_data_2021-06_to_2022-07.csv</v>
          </cell>
          <cell r="I63" t="str">
            <v>rCSI_2021</v>
          </cell>
          <cell r="J63" t="str">
            <v>Prevalence of reduced coping strategies (also available as number of people) = an rCSI &gt;=19. The reduced Coping Strategies Index (rCSI) measures the frequency and severity of the behaviours households engage in when faced with shortages of food or financial resources to buy food. It assesses whether there has been a change in the consumption patterns of a given household. The rCSI is calculated using standard food consumption-based strategies and severity weighting. A higher score indicates that households are employing more frequent and/or extreme negative coping strategies, and has been dichotomized by WFP use of severe coping strategies reflecting rCSI &gt;=19. We report the annual country value of prevalence of use of severe coping strategies as the highest observed daily prevalence throughout the year. The original scale is 0-1, we scaled the value from 0-100 for consistency with other percentage indicators.
Data are at the daily level. Most data are either from phone surveys (nationally representative each month, occur daily) or modeled (method = predicted in dataset), however a few countries use a mix of primary data and modeling (method = mixed). 
Nowcasting paper  preprint: https://www.medrxiv.org/content/10.1101/2021.06.23.21259419v1 
Near-real-time monitoring methodology paper: https://docs.wfp.org/api/documents/WFP-0000135070/download/</v>
          </cell>
          <cell r="K63" t="str">
            <v>% population</v>
          </cell>
        </row>
      </sheetData>
      <sheetData sheetId="1"/>
      <sheetData sheetId="2"/>
      <sheetData sheetId="3"/>
      <sheetData sheetId="4">
        <row r="2">
          <cell r="A2" t="str">
            <v>All5</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0"/>
  <sheetViews>
    <sheetView workbookViewId="0">
      <selection activeCell="C28" sqref="C28"/>
    </sheetView>
  </sheetViews>
  <sheetFormatPr defaultColWidth="11.5703125" defaultRowHeight="15" x14ac:dyDescent="0.25"/>
  <cols>
    <col min="1" max="1" width="37.28515625" bestFit="1" customWidth="1"/>
    <col min="2" max="2" width="89" bestFit="1" customWidth="1"/>
    <col min="3" max="3" width="94.5703125" bestFit="1" customWidth="1"/>
  </cols>
  <sheetData>
    <row r="1" spans="1:3" x14ac:dyDescent="0.25">
      <c r="A1" t="s">
        <v>0</v>
      </c>
      <c r="B1" t="s">
        <v>1</v>
      </c>
      <c r="C1" t="s">
        <v>2</v>
      </c>
    </row>
    <row r="2" spans="1:3" x14ac:dyDescent="0.25">
      <c r="A2" t="s">
        <v>3</v>
      </c>
      <c r="B2" t="s">
        <v>4</v>
      </c>
      <c r="C2" t="s">
        <v>5</v>
      </c>
    </row>
    <row r="3" spans="1:3" x14ac:dyDescent="0.25">
      <c r="A3" t="s">
        <v>6</v>
      </c>
      <c r="B3" t="s">
        <v>7</v>
      </c>
      <c r="C3" t="s">
        <v>8</v>
      </c>
    </row>
    <row r="4" spans="1:3" x14ac:dyDescent="0.25">
      <c r="A4" t="s">
        <v>9</v>
      </c>
      <c r="B4" t="s">
        <v>10</v>
      </c>
      <c r="C4" t="s">
        <v>11</v>
      </c>
    </row>
    <row r="5" spans="1:3" x14ac:dyDescent="0.25">
      <c r="A5" t="s">
        <v>12</v>
      </c>
      <c r="B5" t="s">
        <v>13</v>
      </c>
      <c r="C5" t="s">
        <v>14</v>
      </c>
    </row>
    <row r="6" spans="1:3" x14ac:dyDescent="0.25">
      <c r="A6" t="s">
        <v>15</v>
      </c>
      <c r="B6" t="s">
        <v>16</v>
      </c>
      <c r="C6" t="s">
        <v>17</v>
      </c>
    </row>
    <row r="7" spans="1:3" x14ac:dyDescent="0.25">
      <c r="A7" t="s">
        <v>18</v>
      </c>
      <c r="B7" t="s">
        <v>19</v>
      </c>
      <c r="C7" t="s">
        <v>20</v>
      </c>
    </row>
    <row r="8" spans="1:3" x14ac:dyDescent="0.25">
      <c r="A8" t="s">
        <v>21</v>
      </c>
      <c r="B8" t="s">
        <v>22</v>
      </c>
      <c r="C8" t="s">
        <v>23</v>
      </c>
    </row>
    <row r="9" spans="1:3" x14ac:dyDescent="0.25">
      <c r="A9" t="s">
        <v>24</v>
      </c>
      <c r="B9" t="s">
        <v>25</v>
      </c>
      <c r="C9" t="s">
        <v>26</v>
      </c>
    </row>
    <row r="10" spans="1:3" x14ac:dyDescent="0.25">
      <c r="A10" t="s">
        <v>27</v>
      </c>
      <c r="B10" t="s">
        <v>28</v>
      </c>
      <c r="C10" t="s">
        <v>29</v>
      </c>
    </row>
    <row r="11" spans="1:3" x14ac:dyDescent="0.25">
      <c r="A11" t="s">
        <v>30</v>
      </c>
      <c r="B11" t="s">
        <v>31</v>
      </c>
      <c r="C11" t="s">
        <v>32</v>
      </c>
    </row>
    <row r="12" spans="1:3" x14ac:dyDescent="0.25">
      <c r="A12" t="s">
        <v>33</v>
      </c>
      <c r="B12" t="s">
        <v>34</v>
      </c>
      <c r="C12" t="s">
        <v>35</v>
      </c>
    </row>
    <row r="13" spans="1:3" x14ac:dyDescent="0.25">
      <c r="A13" t="s">
        <v>36</v>
      </c>
      <c r="B13" t="s">
        <v>37</v>
      </c>
      <c r="C13" t="s">
        <v>38</v>
      </c>
    </row>
    <row r="14" spans="1:3" x14ac:dyDescent="0.25">
      <c r="A14" t="s">
        <v>39</v>
      </c>
      <c r="B14" t="s">
        <v>40</v>
      </c>
      <c r="C14" t="s">
        <v>41</v>
      </c>
    </row>
    <row r="15" spans="1:3" x14ac:dyDescent="0.25">
      <c r="A15" t="s">
        <v>42</v>
      </c>
      <c r="B15" t="s">
        <v>43</v>
      </c>
      <c r="C15" t="s">
        <v>44</v>
      </c>
    </row>
    <row r="16" spans="1:3" x14ac:dyDescent="0.25">
      <c r="A16" t="s">
        <v>45</v>
      </c>
      <c r="B16" t="s">
        <v>46</v>
      </c>
      <c r="C16" t="s">
        <v>47</v>
      </c>
    </row>
    <row r="17" spans="1:3" x14ac:dyDescent="0.25">
      <c r="A17" t="s">
        <v>48</v>
      </c>
      <c r="B17" t="s">
        <v>49</v>
      </c>
      <c r="C17" t="s">
        <v>50</v>
      </c>
    </row>
    <row r="18" spans="1:3" x14ac:dyDescent="0.25">
      <c r="A18" t="s">
        <v>51</v>
      </c>
      <c r="B18" t="s">
        <v>52</v>
      </c>
      <c r="C18" t="s">
        <v>53</v>
      </c>
    </row>
    <row r="19" spans="1:3" x14ac:dyDescent="0.25">
      <c r="A19" t="s">
        <v>54</v>
      </c>
      <c r="B19" t="s">
        <v>55</v>
      </c>
      <c r="C19" t="s">
        <v>56</v>
      </c>
    </row>
    <row r="20" spans="1:3" x14ac:dyDescent="0.25">
      <c r="A20" t="s">
        <v>57</v>
      </c>
      <c r="B20" t="s">
        <v>58</v>
      </c>
      <c r="C20" t="s">
        <v>59</v>
      </c>
    </row>
    <row r="21" spans="1:3" x14ac:dyDescent="0.25">
      <c r="A21" t="s">
        <v>60</v>
      </c>
      <c r="B21" t="s">
        <v>61</v>
      </c>
      <c r="C21" t="s">
        <v>62</v>
      </c>
    </row>
    <row r="22" spans="1:3" x14ac:dyDescent="0.25">
      <c r="A22" t="s">
        <v>63</v>
      </c>
      <c r="B22" t="s">
        <v>64</v>
      </c>
      <c r="C22" t="s">
        <v>65</v>
      </c>
    </row>
    <row r="23" spans="1:3" x14ac:dyDescent="0.25">
      <c r="A23" t="s">
        <v>66</v>
      </c>
      <c r="B23" t="s">
        <v>67</v>
      </c>
      <c r="C23" t="s">
        <v>68</v>
      </c>
    </row>
    <row r="24" spans="1:3" x14ac:dyDescent="0.25">
      <c r="A24" t="s">
        <v>69</v>
      </c>
      <c r="B24" t="s">
        <v>70</v>
      </c>
      <c r="C24" t="s">
        <v>71</v>
      </c>
    </row>
    <row r="25" spans="1:3" x14ac:dyDescent="0.25">
      <c r="A25" t="s">
        <v>72</v>
      </c>
      <c r="B25" t="s">
        <v>73</v>
      </c>
      <c r="C25" t="s">
        <v>74</v>
      </c>
    </row>
    <row r="26" spans="1:3" x14ac:dyDescent="0.25">
      <c r="A26" t="s">
        <v>75</v>
      </c>
      <c r="B26" t="s">
        <v>76</v>
      </c>
      <c r="C26" t="s">
        <v>77</v>
      </c>
    </row>
    <row r="27" spans="1:3" x14ac:dyDescent="0.25">
      <c r="A27" t="s">
        <v>78</v>
      </c>
      <c r="B27" t="s">
        <v>79</v>
      </c>
      <c r="C27" t="s">
        <v>80</v>
      </c>
    </row>
    <row r="28" spans="1:3" x14ac:dyDescent="0.25">
      <c r="A28" t="s">
        <v>81</v>
      </c>
    </row>
    <row r="29" spans="1:3" x14ac:dyDescent="0.25">
      <c r="A29" t="s">
        <v>82</v>
      </c>
      <c r="B29" t="s">
        <v>83</v>
      </c>
      <c r="C29" t="s">
        <v>84</v>
      </c>
    </row>
    <row r="30" spans="1:3" x14ac:dyDescent="0.25">
      <c r="A30" t="s">
        <v>85</v>
      </c>
      <c r="B30" t="s">
        <v>86</v>
      </c>
      <c r="C30" t="s">
        <v>87</v>
      </c>
    </row>
    <row r="31" spans="1:3" x14ac:dyDescent="0.25">
      <c r="A31" t="s">
        <v>88</v>
      </c>
      <c r="B31" t="s">
        <v>89</v>
      </c>
      <c r="C31" t="s">
        <v>90</v>
      </c>
    </row>
    <row r="32" spans="1:3" x14ac:dyDescent="0.25">
      <c r="A32" t="s">
        <v>91</v>
      </c>
      <c r="B32" t="s">
        <v>92</v>
      </c>
      <c r="C32" t="s">
        <v>93</v>
      </c>
    </row>
    <row r="33" spans="1:3" x14ac:dyDescent="0.25">
      <c r="A33" t="s">
        <v>94</v>
      </c>
      <c r="B33" t="s">
        <v>95</v>
      </c>
      <c r="C33" t="s">
        <v>96</v>
      </c>
    </row>
    <row r="34" spans="1:3" x14ac:dyDescent="0.25">
      <c r="A34" t="s">
        <v>97</v>
      </c>
      <c r="B34" t="s">
        <v>98</v>
      </c>
      <c r="C34" t="s">
        <v>99</v>
      </c>
    </row>
    <row r="35" spans="1:3" x14ac:dyDescent="0.25">
      <c r="A35" t="s">
        <v>100</v>
      </c>
      <c r="B35" t="s">
        <v>101</v>
      </c>
      <c r="C35" t="s">
        <v>102</v>
      </c>
    </row>
    <row r="36" spans="1:3" x14ac:dyDescent="0.25">
      <c r="A36" t="s">
        <v>103</v>
      </c>
      <c r="B36" t="s">
        <v>104</v>
      </c>
      <c r="C36" t="s">
        <v>105</v>
      </c>
    </row>
    <row r="37" spans="1:3" x14ac:dyDescent="0.25">
      <c r="A37" t="s">
        <v>106</v>
      </c>
      <c r="B37" t="s">
        <v>107</v>
      </c>
      <c r="C37" t="s">
        <v>108</v>
      </c>
    </row>
    <row r="38" spans="1:3" x14ac:dyDescent="0.25">
      <c r="A38" t="s">
        <v>109</v>
      </c>
      <c r="B38" t="s">
        <v>110</v>
      </c>
      <c r="C38" t="s">
        <v>111</v>
      </c>
    </row>
    <row r="39" spans="1:3" x14ac:dyDescent="0.25">
      <c r="A39" t="s">
        <v>112</v>
      </c>
      <c r="B39" t="s">
        <v>113</v>
      </c>
      <c r="C39" t="s">
        <v>114</v>
      </c>
    </row>
    <row r="40" spans="1:3" x14ac:dyDescent="0.25">
      <c r="A40" t="s">
        <v>115</v>
      </c>
      <c r="B40" t="s">
        <v>116</v>
      </c>
      <c r="C40" t="s">
        <v>117</v>
      </c>
    </row>
    <row r="41" spans="1:3" x14ac:dyDescent="0.25">
      <c r="A41" t="s">
        <v>118</v>
      </c>
      <c r="B41" t="s">
        <v>119</v>
      </c>
      <c r="C41" t="s">
        <v>120</v>
      </c>
    </row>
    <row r="42" spans="1:3" x14ac:dyDescent="0.25">
      <c r="A42" t="s">
        <v>121</v>
      </c>
      <c r="B42" t="s">
        <v>122</v>
      </c>
      <c r="C42" t="s">
        <v>123</v>
      </c>
    </row>
    <row r="43" spans="1:3" x14ac:dyDescent="0.25">
      <c r="A43" t="s">
        <v>124</v>
      </c>
      <c r="B43" t="s">
        <v>125</v>
      </c>
      <c r="C43" t="s">
        <v>126</v>
      </c>
    </row>
    <row r="44" spans="1:3" x14ac:dyDescent="0.25">
      <c r="A44" t="s">
        <v>127</v>
      </c>
      <c r="B44" t="s">
        <v>128</v>
      </c>
      <c r="C44" t="s">
        <v>129</v>
      </c>
    </row>
    <row r="45" spans="1:3" x14ac:dyDescent="0.25">
      <c r="A45" t="s">
        <v>130</v>
      </c>
      <c r="B45" t="s">
        <v>131</v>
      </c>
      <c r="C45" t="s">
        <v>132</v>
      </c>
    </row>
    <row r="46" spans="1:3" x14ac:dyDescent="0.25">
      <c r="A46" t="s">
        <v>133</v>
      </c>
      <c r="B46" t="s">
        <v>134</v>
      </c>
      <c r="C46" t="s">
        <v>135</v>
      </c>
    </row>
    <row r="47" spans="1:3" x14ac:dyDescent="0.25">
      <c r="A47" t="s">
        <v>136</v>
      </c>
      <c r="B47" t="s">
        <v>137</v>
      </c>
      <c r="C47" t="s">
        <v>138</v>
      </c>
    </row>
    <row r="48" spans="1:3" x14ac:dyDescent="0.25">
      <c r="A48" t="s">
        <v>139</v>
      </c>
      <c r="B48" t="s">
        <v>140</v>
      </c>
      <c r="C48" t="s">
        <v>141</v>
      </c>
    </row>
    <row r="49" spans="1:3" x14ac:dyDescent="0.25">
      <c r="A49" t="s">
        <v>142</v>
      </c>
      <c r="B49" t="s">
        <v>143</v>
      </c>
      <c r="C49" t="s">
        <v>144</v>
      </c>
    </row>
    <row r="50" spans="1:3" x14ac:dyDescent="0.25">
      <c r="A50" t="s">
        <v>145</v>
      </c>
      <c r="B50" t="s">
        <v>146</v>
      </c>
      <c r="C50" t="s">
        <v>137</v>
      </c>
    </row>
    <row r="51" spans="1:3" x14ac:dyDescent="0.25">
      <c r="A51" t="s">
        <v>147</v>
      </c>
      <c r="B51" t="s">
        <v>148</v>
      </c>
      <c r="C51" t="s">
        <v>149</v>
      </c>
    </row>
    <row r="52" spans="1:3" x14ac:dyDescent="0.25">
      <c r="A52" t="s">
        <v>150</v>
      </c>
      <c r="B52" t="s">
        <v>151</v>
      </c>
      <c r="C52" t="s">
        <v>152</v>
      </c>
    </row>
    <row r="53" spans="1:3" x14ac:dyDescent="0.25">
      <c r="A53" t="s">
        <v>153</v>
      </c>
      <c r="B53" t="s">
        <v>154</v>
      </c>
      <c r="C53" t="s">
        <v>155</v>
      </c>
    </row>
    <row r="54" spans="1:3" x14ac:dyDescent="0.25">
      <c r="A54" t="s">
        <v>156</v>
      </c>
      <c r="B54" t="s">
        <v>157</v>
      </c>
      <c r="C54" t="s">
        <v>158</v>
      </c>
    </row>
    <row r="55" spans="1:3" x14ac:dyDescent="0.25">
      <c r="A55" t="s">
        <v>159</v>
      </c>
      <c r="B55" t="s">
        <v>160</v>
      </c>
      <c r="C55" t="s">
        <v>161</v>
      </c>
    </row>
    <row r="56" spans="1:3" x14ac:dyDescent="0.25">
      <c r="A56" t="s">
        <v>162</v>
      </c>
      <c r="B56" t="s">
        <v>163</v>
      </c>
      <c r="C56" t="s">
        <v>164</v>
      </c>
    </row>
    <row r="57" spans="1:3" x14ac:dyDescent="0.25">
      <c r="A57" t="s">
        <v>165</v>
      </c>
      <c r="B57" t="s">
        <v>166</v>
      </c>
      <c r="C57" t="s">
        <v>167</v>
      </c>
    </row>
    <row r="58" spans="1:3" x14ac:dyDescent="0.25">
      <c r="A58" t="s">
        <v>168</v>
      </c>
      <c r="B58" t="s">
        <v>169</v>
      </c>
      <c r="C58" t="s">
        <v>170</v>
      </c>
    </row>
    <row r="59" spans="1:3" x14ac:dyDescent="0.25">
      <c r="A59" t="s">
        <v>171</v>
      </c>
      <c r="B59" t="s">
        <v>172</v>
      </c>
      <c r="C59" t="s">
        <v>173</v>
      </c>
    </row>
    <row r="60" spans="1:3" x14ac:dyDescent="0.25">
      <c r="A60" t="s">
        <v>174</v>
      </c>
      <c r="B60" t="s">
        <v>175</v>
      </c>
      <c r="C60" t="s">
        <v>176</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4"/>
  <sheetViews>
    <sheetView topLeftCell="A80" workbookViewId="0">
      <selection activeCell="A91" sqref="A91"/>
    </sheetView>
  </sheetViews>
  <sheetFormatPr defaultRowHeight="15" x14ac:dyDescent="0.25"/>
  <cols>
    <col min="1" max="1" width="73.85546875" bestFit="1" customWidth="1"/>
    <col min="2" max="2" width="12" style="2" bestFit="1" customWidth="1"/>
  </cols>
  <sheetData>
    <row r="1" spans="1:2" x14ac:dyDescent="0.25">
      <c r="A1" t="s">
        <v>356</v>
      </c>
    </row>
    <row r="2" spans="1:2" x14ac:dyDescent="0.25">
      <c r="A2" t="s">
        <v>0</v>
      </c>
      <c r="B2" s="2" t="s">
        <v>354</v>
      </c>
    </row>
    <row r="3" spans="1:2" x14ac:dyDescent="0.25">
      <c r="A3" t="s">
        <v>292</v>
      </c>
      <c r="B3" s="2">
        <v>5.55685233536E-5</v>
      </c>
    </row>
    <row r="4" spans="1:2" x14ac:dyDescent="0.25">
      <c r="A4" t="s">
        <v>293</v>
      </c>
      <c r="B4" s="2">
        <v>1.4292057185499999E-5</v>
      </c>
    </row>
    <row r="5" spans="1:2" x14ac:dyDescent="0.25">
      <c r="A5" t="s">
        <v>294</v>
      </c>
      <c r="B5" s="2">
        <v>6.4574141324400003E-14</v>
      </c>
    </row>
    <row r="6" spans="1:2" x14ac:dyDescent="0.25">
      <c r="A6" t="s">
        <v>295</v>
      </c>
      <c r="B6" s="2">
        <v>3.8718199485799997E-21</v>
      </c>
    </row>
    <row r="7" spans="1:2" x14ac:dyDescent="0.25">
      <c r="A7" t="s">
        <v>296</v>
      </c>
      <c r="B7" s="2">
        <v>1.6480628887700001E-11</v>
      </c>
    </row>
    <row r="8" spans="1:2" x14ac:dyDescent="0.25">
      <c r="A8" t="s">
        <v>297</v>
      </c>
      <c r="B8" s="2">
        <v>1.23141620251E-16</v>
      </c>
    </row>
    <row r="9" spans="1:2" x14ac:dyDescent="0.25">
      <c r="A9" t="s">
        <v>21</v>
      </c>
      <c r="B9" s="2">
        <v>9.73702660302E-19</v>
      </c>
    </row>
    <row r="10" spans="1:2" x14ac:dyDescent="0.25">
      <c r="A10" t="s">
        <v>298</v>
      </c>
      <c r="B10" s="2">
        <v>6.8259552868999998E-17</v>
      </c>
    </row>
    <row r="11" spans="1:2" x14ac:dyDescent="0.25">
      <c r="A11" t="s">
        <v>299</v>
      </c>
      <c r="B11" s="2">
        <v>1.8829027462698E-3</v>
      </c>
    </row>
    <row r="12" spans="1:2" x14ac:dyDescent="0.25">
      <c r="A12" t="s">
        <v>300</v>
      </c>
      <c r="B12" s="2">
        <v>3.9559906640499998E-8</v>
      </c>
    </row>
    <row r="13" spans="1:2" x14ac:dyDescent="0.25">
      <c r="A13" t="s">
        <v>301</v>
      </c>
      <c r="B13" s="2">
        <v>2.2157019578120201E-2</v>
      </c>
    </row>
    <row r="14" spans="1:2" x14ac:dyDescent="0.25">
      <c r="A14" t="s">
        <v>302</v>
      </c>
      <c r="B14" s="2">
        <v>1.7851507873227E-3</v>
      </c>
    </row>
    <row r="15" spans="1:2" x14ac:dyDescent="0.25">
      <c r="A15" t="s">
        <v>303</v>
      </c>
      <c r="B15" s="2">
        <v>3.917965715966E-4</v>
      </c>
    </row>
    <row r="16" spans="1:2" x14ac:dyDescent="0.25">
      <c r="A16" t="s">
        <v>304</v>
      </c>
      <c r="B16" s="2">
        <v>2.37508372384732E-2</v>
      </c>
    </row>
    <row r="17" spans="1:2" x14ac:dyDescent="0.25">
      <c r="A17" t="s">
        <v>305</v>
      </c>
      <c r="B17" s="2">
        <v>1.6502215826495999E-3</v>
      </c>
    </row>
    <row r="18" spans="1:2" x14ac:dyDescent="0.25">
      <c r="A18" t="s">
        <v>306</v>
      </c>
      <c r="B18" s="2">
        <v>2.1754773643019001E-2</v>
      </c>
    </row>
    <row r="19" spans="1:2" x14ac:dyDescent="0.25">
      <c r="A19" t="s">
        <v>307</v>
      </c>
      <c r="B19" s="2">
        <v>3.3614983822744999E-3</v>
      </c>
    </row>
    <row r="20" spans="1:2" x14ac:dyDescent="0.25">
      <c r="A20" t="s">
        <v>308</v>
      </c>
      <c r="B20" s="2">
        <v>2.5712504025420899E-2</v>
      </c>
    </row>
    <row r="21" spans="1:2" x14ac:dyDescent="0.25">
      <c r="A21" t="s">
        <v>309</v>
      </c>
      <c r="B21" s="2">
        <v>1.0931870861199999E-13</v>
      </c>
    </row>
    <row r="22" spans="1:2" x14ac:dyDescent="0.25">
      <c r="A22" t="s">
        <v>310</v>
      </c>
      <c r="B22" s="2">
        <v>7.5532446561800006E-15</v>
      </c>
    </row>
    <row r="23" spans="1:2" x14ac:dyDescent="0.25">
      <c r="A23" t="s">
        <v>311</v>
      </c>
      <c r="B23" s="2">
        <v>2.1106297031167E-3</v>
      </c>
    </row>
    <row r="24" spans="1:2" x14ac:dyDescent="0.25">
      <c r="A24" t="s">
        <v>312</v>
      </c>
      <c r="B24" s="2">
        <v>7.8803247211100003E-14</v>
      </c>
    </row>
    <row r="25" spans="1:2" x14ac:dyDescent="0.25">
      <c r="A25" t="s">
        <v>313</v>
      </c>
      <c r="B25" s="2">
        <v>1.6814792276312999E-3</v>
      </c>
    </row>
    <row r="26" spans="1:2" x14ac:dyDescent="0.25">
      <c r="A26" t="s">
        <v>314</v>
      </c>
      <c r="B26" s="2">
        <v>5.9683903230600001E-9</v>
      </c>
    </row>
    <row r="27" spans="1:2" x14ac:dyDescent="0.25">
      <c r="A27" t="s">
        <v>315</v>
      </c>
      <c r="B27" s="2">
        <v>7.5289756216400004E-20</v>
      </c>
    </row>
    <row r="28" spans="1:2" x14ac:dyDescent="0.25">
      <c r="A28" t="s">
        <v>498</v>
      </c>
      <c r="B28" s="2">
        <v>4.53911313895E-16</v>
      </c>
    </row>
    <row r="29" spans="1:2" x14ac:dyDescent="0.25">
      <c r="A29" t="s">
        <v>316</v>
      </c>
      <c r="B29" s="2">
        <v>1.01352437140997E-2</v>
      </c>
    </row>
    <row r="30" spans="1:2" x14ac:dyDescent="0.25">
      <c r="A30" t="s">
        <v>317</v>
      </c>
      <c r="B30" s="2">
        <v>2.6899873001E-11</v>
      </c>
    </row>
    <row r="31" spans="1:2" x14ac:dyDescent="0.25">
      <c r="A31" t="s">
        <v>318</v>
      </c>
      <c r="B31" s="2">
        <v>1.1518953881900001E-5</v>
      </c>
    </row>
    <row r="32" spans="1:2" x14ac:dyDescent="0.25">
      <c r="A32" t="s">
        <v>319</v>
      </c>
      <c r="B32" s="2">
        <v>2.3323960475399999E-5</v>
      </c>
    </row>
    <row r="33" spans="1:2" x14ac:dyDescent="0.25">
      <c r="A33" t="s">
        <v>320</v>
      </c>
      <c r="B33" s="2">
        <v>6.0657896036699997E-9</v>
      </c>
    </row>
    <row r="34" spans="1:2" x14ac:dyDescent="0.25">
      <c r="A34" t="s">
        <v>321</v>
      </c>
      <c r="B34" s="2">
        <v>3.7413691973580001E-4</v>
      </c>
    </row>
    <row r="35" spans="1:2" x14ac:dyDescent="0.25">
      <c r="A35" t="s">
        <v>322</v>
      </c>
      <c r="B35" s="2">
        <v>8.9052884365700002E-13</v>
      </c>
    </row>
    <row r="36" spans="1:2" x14ac:dyDescent="0.25">
      <c r="A36" t="s">
        <v>323</v>
      </c>
      <c r="B36" s="2">
        <v>2.4699737998489001E-3</v>
      </c>
    </row>
    <row r="37" spans="1:2" x14ac:dyDescent="0.25">
      <c r="A37" t="s">
        <v>324</v>
      </c>
      <c r="B37" s="2">
        <v>4.9849310553710003E-4</v>
      </c>
    </row>
    <row r="38" spans="1:2" x14ac:dyDescent="0.25">
      <c r="A38" t="s">
        <v>325</v>
      </c>
      <c r="B38" s="2">
        <v>1.5478495697600001E-7</v>
      </c>
    </row>
    <row r="39" spans="1:2" x14ac:dyDescent="0.25">
      <c r="A39" t="s">
        <v>109</v>
      </c>
      <c r="B39" s="2">
        <v>1.66140344521E-5</v>
      </c>
    </row>
    <row r="40" spans="1:2" x14ac:dyDescent="0.25">
      <c r="A40" t="s">
        <v>326</v>
      </c>
      <c r="B40" s="2">
        <v>2.1823381654700001E-6</v>
      </c>
    </row>
    <row r="41" spans="1:2" x14ac:dyDescent="0.25">
      <c r="A41" t="s">
        <v>327</v>
      </c>
      <c r="B41" s="2">
        <v>0.46497508055752479</v>
      </c>
    </row>
    <row r="42" spans="1:2" x14ac:dyDescent="0.25">
      <c r="A42" t="s">
        <v>328</v>
      </c>
      <c r="B42" s="2">
        <v>3.5626781962800002E-8</v>
      </c>
    </row>
    <row r="43" spans="1:2" x14ac:dyDescent="0.25">
      <c r="A43" t="s">
        <v>329</v>
      </c>
      <c r="B43" s="2">
        <v>0.1001284240231302</v>
      </c>
    </row>
    <row r="44" spans="1:2" x14ac:dyDescent="0.25">
      <c r="A44" t="s">
        <v>330</v>
      </c>
      <c r="B44" s="2">
        <v>2.9422902867155998E-3</v>
      </c>
    </row>
    <row r="45" spans="1:2" x14ac:dyDescent="0.25">
      <c r="A45" t="s">
        <v>331</v>
      </c>
      <c r="B45" s="2">
        <v>5.93439074459624E-2</v>
      </c>
    </row>
    <row r="46" spans="1:2" x14ac:dyDescent="0.25">
      <c r="A46" t="s">
        <v>332</v>
      </c>
      <c r="B46" s="2">
        <v>4.3916662954800003E-12</v>
      </c>
    </row>
    <row r="47" spans="1:2" x14ac:dyDescent="0.25">
      <c r="A47" t="s">
        <v>333</v>
      </c>
      <c r="B47" s="2">
        <v>2.5053823448599999E-10</v>
      </c>
    </row>
    <row r="48" spans="1:2" x14ac:dyDescent="0.25">
      <c r="A48" t="s">
        <v>334</v>
      </c>
      <c r="B48" s="2">
        <v>0.68020661370771607</v>
      </c>
    </row>
    <row r="49" spans="1:2" x14ac:dyDescent="0.25">
      <c r="A49" t="s">
        <v>139</v>
      </c>
      <c r="B49" s="2">
        <v>9.2037172365100005E-11</v>
      </c>
    </row>
    <row r="50" spans="1:2" x14ac:dyDescent="0.25">
      <c r="A50" t="s">
        <v>335</v>
      </c>
      <c r="B50" s="2">
        <v>1.31010577915E-5</v>
      </c>
    </row>
    <row r="51" spans="1:2" x14ac:dyDescent="0.25">
      <c r="A51" s="10" t="s">
        <v>496</v>
      </c>
      <c r="B51" s="2">
        <v>4.4331496887590002E-4</v>
      </c>
    </row>
    <row r="52" spans="1:2" x14ac:dyDescent="0.25">
      <c r="A52" t="s">
        <v>337</v>
      </c>
      <c r="B52" s="2">
        <v>0.11943536086499031</v>
      </c>
    </row>
    <row r="53" spans="1:2" x14ac:dyDescent="0.25">
      <c r="A53" t="s">
        <v>338</v>
      </c>
      <c r="B53" s="2">
        <v>4.20679728189E-8</v>
      </c>
    </row>
    <row r="54" spans="1:2" x14ac:dyDescent="0.25">
      <c r="A54" t="s">
        <v>339</v>
      </c>
      <c r="B54" s="2">
        <v>4.4813719707900003E-6</v>
      </c>
    </row>
    <row r="55" spans="1:2" x14ac:dyDescent="0.25">
      <c r="A55" t="s">
        <v>340</v>
      </c>
      <c r="B55" s="2">
        <v>4.0678796525500002E-9</v>
      </c>
    </row>
    <row r="56" spans="1:2" x14ac:dyDescent="0.25">
      <c r="A56" t="s">
        <v>341</v>
      </c>
      <c r="B56" s="2">
        <v>5.4360790570802502E-2</v>
      </c>
    </row>
    <row r="57" spans="1:2" x14ac:dyDescent="0.25">
      <c r="A57" t="s">
        <v>342</v>
      </c>
      <c r="B57" s="2">
        <v>0.1598881463919915</v>
      </c>
    </row>
    <row r="58" spans="1:2" x14ac:dyDescent="0.25">
      <c r="A58" t="s">
        <v>343</v>
      </c>
      <c r="B58" s="2">
        <v>3.7293699027404002E-2</v>
      </c>
    </row>
    <row r="59" spans="1:2" x14ac:dyDescent="0.25">
      <c r="A59" t="s">
        <v>344</v>
      </c>
      <c r="B59" s="2">
        <v>0.88051998213491944</v>
      </c>
    </row>
    <row r="60" spans="1:2" x14ac:dyDescent="0.25">
      <c r="A60" t="s">
        <v>345</v>
      </c>
      <c r="B60" s="2">
        <v>0.70276923914458034</v>
      </c>
    </row>
    <row r="61" spans="1:2" x14ac:dyDescent="0.25">
      <c r="A61" t="s">
        <v>346</v>
      </c>
      <c r="B61" s="2">
        <v>0.46897355989326311</v>
      </c>
    </row>
    <row r="64" spans="1:2" x14ac:dyDescent="0.25">
      <c r="A64" t="s">
        <v>357</v>
      </c>
    </row>
    <row r="65" spans="1:2" x14ac:dyDescent="0.25">
      <c r="A65" t="s">
        <v>0</v>
      </c>
      <c r="B65" s="2" t="s">
        <v>354</v>
      </c>
    </row>
    <row r="66" spans="1:2" x14ac:dyDescent="0.25">
      <c r="A66" t="s">
        <v>292</v>
      </c>
      <c r="B66" s="2">
        <v>4.1252561941859997E-4</v>
      </c>
    </row>
    <row r="67" spans="1:2" x14ac:dyDescent="0.25">
      <c r="A67" t="s">
        <v>293</v>
      </c>
      <c r="B67" s="2">
        <v>3.5789856691840002E-4</v>
      </c>
    </row>
    <row r="68" spans="1:2" x14ac:dyDescent="0.25">
      <c r="A68" t="s">
        <v>294</v>
      </c>
      <c r="B68" s="2">
        <v>1.9946685714999999E-6</v>
      </c>
    </row>
    <row r="69" spans="1:2" x14ac:dyDescent="0.25">
      <c r="A69" t="s">
        <v>295</v>
      </c>
      <c r="B69" s="2">
        <v>1.53604075418E-33</v>
      </c>
    </row>
    <row r="70" spans="1:2" x14ac:dyDescent="0.25">
      <c r="A70" t="s">
        <v>296</v>
      </c>
      <c r="B70" s="2">
        <v>1.1553609716099999E-19</v>
      </c>
    </row>
    <row r="71" spans="1:2" x14ac:dyDescent="0.25">
      <c r="A71" t="s">
        <v>297</v>
      </c>
      <c r="B71" s="2">
        <v>1.7854305477600001E-19</v>
      </c>
    </row>
    <row r="72" spans="1:2" x14ac:dyDescent="0.25">
      <c r="A72" t="s">
        <v>21</v>
      </c>
      <c r="B72" s="2">
        <v>7.5476991588500005E-20</v>
      </c>
    </row>
    <row r="73" spans="1:2" x14ac:dyDescent="0.25">
      <c r="A73" t="s">
        <v>298</v>
      </c>
      <c r="B73" s="2">
        <v>5.9910612190299997E-24</v>
      </c>
    </row>
    <row r="74" spans="1:2" x14ac:dyDescent="0.25">
      <c r="A74" t="s">
        <v>299</v>
      </c>
      <c r="B74" s="2">
        <v>2.20364495451222E-2</v>
      </c>
    </row>
    <row r="75" spans="1:2" x14ac:dyDescent="0.25">
      <c r="A75" t="s">
        <v>300</v>
      </c>
      <c r="B75" s="2">
        <v>3.10785619531E-8</v>
      </c>
    </row>
    <row r="76" spans="1:2" x14ac:dyDescent="0.25">
      <c r="A76" t="s">
        <v>301</v>
      </c>
      <c r="B76" s="2">
        <v>0.26171555866054708</v>
      </c>
    </row>
    <row r="77" spans="1:2" x14ac:dyDescent="0.25">
      <c r="A77" t="s">
        <v>302</v>
      </c>
      <c r="B77" s="2">
        <v>4.7024648631019302E-2</v>
      </c>
    </row>
    <row r="78" spans="1:2" x14ac:dyDescent="0.25">
      <c r="A78" t="s">
        <v>303</v>
      </c>
      <c r="B78" s="2">
        <v>1.7481458771699999E-5</v>
      </c>
    </row>
    <row r="79" spans="1:2" x14ac:dyDescent="0.25">
      <c r="A79" t="s">
        <v>304</v>
      </c>
      <c r="B79" s="2">
        <v>0.34241958762940011</v>
      </c>
    </row>
    <row r="80" spans="1:2" x14ac:dyDescent="0.25">
      <c r="A80" t="s">
        <v>305</v>
      </c>
      <c r="B80" s="2">
        <v>3.9460447534539998E-4</v>
      </c>
    </row>
    <row r="81" spans="1:2" x14ac:dyDescent="0.25">
      <c r="A81" t="s">
        <v>306</v>
      </c>
      <c r="B81" s="2">
        <v>1.4027344223509699E-2</v>
      </c>
    </row>
    <row r="82" spans="1:2" x14ac:dyDescent="0.25">
      <c r="A82" t="s">
        <v>307</v>
      </c>
      <c r="B82" s="2">
        <v>0.33132311572576872</v>
      </c>
    </row>
    <row r="83" spans="1:2" x14ac:dyDescent="0.25">
      <c r="A83" t="s">
        <v>308</v>
      </c>
      <c r="B83" s="2">
        <v>3.53953093679E-5</v>
      </c>
    </row>
    <row r="84" spans="1:2" x14ac:dyDescent="0.25">
      <c r="A84" t="s">
        <v>309</v>
      </c>
      <c r="B84" s="2">
        <v>2.5266118718499999E-9</v>
      </c>
    </row>
    <row r="85" spans="1:2" x14ac:dyDescent="0.25">
      <c r="A85" t="s">
        <v>310</v>
      </c>
      <c r="B85" s="2">
        <v>2.3186067563000001E-14</v>
      </c>
    </row>
    <row r="86" spans="1:2" x14ac:dyDescent="0.25">
      <c r="A86" t="s">
        <v>311</v>
      </c>
      <c r="B86" s="2">
        <v>0.31002099426857033</v>
      </c>
    </row>
    <row r="87" spans="1:2" x14ac:dyDescent="0.25">
      <c r="A87" t="s">
        <v>312</v>
      </c>
      <c r="B87" s="2">
        <v>3.68851004935E-17</v>
      </c>
    </row>
    <row r="88" spans="1:2" x14ac:dyDescent="0.25">
      <c r="A88" t="s">
        <v>313</v>
      </c>
      <c r="B88" s="2">
        <v>3.830082850058E-4</v>
      </c>
    </row>
    <row r="89" spans="1:2" x14ac:dyDescent="0.25">
      <c r="A89" t="s">
        <v>314</v>
      </c>
      <c r="B89" s="2">
        <v>4.0967000141099999E-13</v>
      </c>
    </row>
    <row r="90" spans="1:2" x14ac:dyDescent="0.25">
      <c r="A90" t="s">
        <v>315</v>
      </c>
      <c r="B90" s="2">
        <v>3.75106883368E-18</v>
      </c>
    </row>
    <row r="91" spans="1:2" x14ac:dyDescent="0.25">
      <c r="A91" t="s">
        <v>498</v>
      </c>
      <c r="B91" s="2">
        <v>4.1977030605600002E-10</v>
      </c>
    </row>
    <row r="92" spans="1:2" x14ac:dyDescent="0.25">
      <c r="A92" t="s">
        <v>316</v>
      </c>
      <c r="B92" s="2">
        <v>4.2307769055777E-3</v>
      </c>
    </row>
    <row r="93" spans="1:2" x14ac:dyDescent="0.25">
      <c r="A93" t="s">
        <v>317</v>
      </c>
      <c r="B93" s="2">
        <v>0.17381738155146911</v>
      </c>
    </row>
    <row r="94" spans="1:2" x14ac:dyDescent="0.25">
      <c r="A94" t="s">
        <v>318</v>
      </c>
      <c r="B94" s="2">
        <v>0.30997965858062038</v>
      </c>
    </row>
    <row r="95" spans="1:2" x14ac:dyDescent="0.25">
      <c r="A95" t="s">
        <v>319</v>
      </c>
      <c r="B95" s="2">
        <v>3.5677541701000001E-7</v>
      </c>
    </row>
    <row r="96" spans="1:2" x14ac:dyDescent="0.25">
      <c r="A96" t="s">
        <v>320</v>
      </c>
      <c r="B96" s="2">
        <v>1.01176997971E-12</v>
      </c>
    </row>
    <row r="97" spans="1:2" x14ac:dyDescent="0.25">
      <c r="A97" t="s">
        <v>321</v>
      </c>
      <c r="B97" s="2">
        <v>8.7502444385020306E-2</v>
      </c>
    </row>
    <row r="98" spans="1:2" x14ac:dyDescent="0.25">
      <c r="A98" t="s">
        <v>322</v>
      </c>
      <c r="B98" s="2">
        <v>1.65795651852E-29</v>
      </c>
    </row>
    <row r="99" spans="1:2" x14ac:dyDescent="0.25">
      <c r="A99" t="s">
        <v>323</v>
      </c>
      <c r="B99" s="2">
        <v>7.4517606249358999E-3</v>
      </c>
    </row>
    <row r="100" spans="1:2" x14ac:dyDescent="0.25">
      <c r="A100" t="s">
        <v>324</v>
      </c>
      <c r="B100" s="2">
        <v>0.49158592804728279</v>
      </c>
    </row>
    <row r="101" spans="1:2" x14ac:dyDescent="0.25">
      <c r="A101" t="s">
        <v>325</v>
      </c>
      <c r="B101" s="2">
        <v>1.4834696792500001E-11</v>
      </c>
    </row>
    <row r="102" spans="1:2" x14ac:dyDescent="0.25">
      <c r="A102" t="s">
        <v>109</v>
      </c>
      <c r="B102" s="2">
        <v>1.6052568289700001E-5</v>
      </c>
    </row>
    <row r="103" spans="1:2" x14ac:dyDescent="0.25">
      <c r="A103" t="s">
        <v>326</v>
      </c>
      <c r="B103" s="2">
        <v>8.6752281290500003E-8</v>
      </c>
    </row>
    <row r="104" spans="1:2" x14ac:dyDescent="0.25">
      <c r="A104" t="s">
        <v>327</v>
      </c>
      <c r="B104" s="2">
        <v>0.21016609169189229</v>
      </c>
    </row>
    <row r="105" spans="1:2" x14ac:dyDescent="0.25">
      <c r="A105" t="s">
        <v>328</v>
      </c>
      <c r="B105" s="2">
        <v>8.9554892177199996E-7</v>
      </c>
    </row>
    <row r="106" spans="1:2" x14ac:dyDescent="0.25">
      <c r="A106" t="s">
        <v>329</v>
      </c>
      <c r="B106" s="2">
        <v>0.81972268477026755</v>
      </c>
    </row>
    <row r="107" spans="1:2" x14ac:dyDescent="0.25">
      <c r="A107" t="s">
        <v>330</v>
      </c>
      <c r="B107" s="2">
        <v>5.4459635417429997E-4</v>
      </c>
    </row>
    <row r="108" spans="1:2" x14ac:dyDescent="0.25">
      <c r="A108" t="s">
        <v>331</v>
      </c>
      <c r="B108" s="2">
        <v>3.772927593896E-2</v>
      </c>
    </row>
    <row r="109" spans="1:2" x14ac:dyDescent="0.25">
      <c r="A109" t="s">
        <v>332</v>
      </c>
      <c r="B109" s="2">
        <v>2.0345814993800001E-26</v>
      </c>
    </row>
    <row r="110" spans="1:2" x14ac:dyDescent="0.25">
      <c r="A110" t="s">
        <v>333</v>
      </c>
      <c r="B110" s="2">
        <v>3.8798505946700001E-14</v>
      </c>
    </row>
    <row r="111" spans="1:2" x14ac:dyDescent="0.25">
      <c r="A111" t="s">
        <v>334</v>
      </c>
      <c r="B111" s="2">
        <v>0.13131368300819371</v>
      </c>
    </row>
    <row r="112" spans="1:2" x14ac:dyDescent="0.25">
      <c r="A112" t="s">
        <v>139</v>
      </c>
      <c r="B112" s="2">
        <v>1.3689936830099999E-12</v>
      </c>
    </row>
    <row r="113" spans="1:2" x14ac:dyDescent="0.25">
      <c r="A113" t="s">
        <v>335</v>
      </c>
      <c r="B113" s="2">
        <v>4.1962378157299997E-8</v>
      </c>
    </row>
    <row r="114" spans="1:2" x14ac:dyDescent="0.25">
      <c r="A114" t="s">
        <v>336</v>
      </c>
      <c r="B114" s="2">
        <v>3.9874053319014897E-2</v>
      </c>
    </row>
    <row r="115" spans="1:2" x14ac:dyDescent="0.25">
      <c r="A115" t="s">
        <v>337</v>
      </c>
      <c r="B115" s="2">
        <v>2.66075439621332E-2</v>
      </c>
    </row>
    <row r="116" spans="1:2" x14ac:dyDescent="0.25">
      <c r="A116" t="s">
        <v>338</v>
      </c>
      <c r="B116" s="2">
        <v>8.7547844726399997E-11</v>
      </c>
    </row>
    <row r="117" spans="1:2" x14ac:dyDescent="0.25">
      <c r="A117" t="s">
        <v>339</v>
      </c>
      <c r="B117" s="2">
        <v>4.8506323503199998E-12</v>
      </c>
    </row>
    <row r="118" spans="1:2" x14ac:dyDescent="0.25">
      <c r="A118" t="s">
        <v>340</v>
      </c>
      <c r="B118" s="2">
        <v>7.4715505034600002E-9</v>
      </c>
    </row>
    <row r="119" spans="1:2" x14ac:dyDescent="0.25">
      <c r="A119" t="s">
        <v>341</v>
      </c>
      <c r="B119" s="2">
        <v>1.49001321885E-5</v>
      </c>
    </row>
    <row r="120" spans="1:2" x14ac:dyDescent="0.25">
      <c r="A120" t="s">
        <v>342</v>
      </c>
      <c r="B120" s="2">
        <v>0.20762344500559921</v>
      </c>
    </row>
    <row r="121" spans="1:2" x14ac:dyDescent="0.25">
      <c r="A121" t="s">
        <v>343</v>
      </c>
      <c r="B121" s="2">
        <v>1.22420269547606E-2</v>
      </c>
    </row>
    <row r="122" spans="1:2" x14ac:dyDescent="0.25">
      <c r="A122" t="s">
        <v>344</v>
      </c>
      <c r="B122" s="2">
        <v>0.52132069026139904</v>
      </c>
    </row>
    <row r="123" spans="1:2" x14ac:dyDescent="0.25">
      <c r="A123" t="s">
        <v>345</v>
      </c>
      <c r="B123" s="2">
        <v>7.7490780612103002E-2</v>
      </c>
    </row>
    <row r="124" spans="1:2" x14ac:dyDescent="0.25">
      <c r="A124" t="s">
        <v>346</v>
      </c>
      <c r="B124" s="2">
        <v>0.37174387956856358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25"/>
  <sheetViews>
    <sheetView topLeftCell="H100" workbookViewId="0">
      <selection activeCell="AA2" sqref="AA2"/>
    </sheetView>
  </sheetViews>
  <sheetFormatPr defaultRowHeight="15" x14ac:dyDescent="0.25"/>
  <cols>
    <col min="1" max="1" width="73.85546875" bestFit="1" customWidth="1"/>
    <col min="2" max="2" width="10.5703125" style="2" bestFit="1" customWidth="1"/>
    <col min="3" max="3" width="12.28515625" style="2" bestFit="1" customWidth="1"/>
    <col min="4" max="4" width="11.28515625" style="2" bestFit="1" customWidth="1"/>
    <col min="5" max="5" width="10.5703125" style="2" bestFit="1" customWidth="1"/>
    <col min="6" max="6" width="9.5703125" style="2" bestFit="1" customWidth="1"/>
    <col min="7" max="7" width="10.5703125" style="2" bestFit="1" customWidth="1"/>
    <col min="8" max="8" width="11.28515625" style="2" bestFit="1" customWidth="1"/>
    <col min="9" max="9" width="12.28515625" style="2" bestFit="1" customWidth="1"/>
    <col min="10" max="10" width="10.5703125" style="2" bestFit="1" customWidth="1"/>
    <col min="11" max="19" width="9.28515625" style="2" bestFit="1" customWidth="1"/>
    <col min="20" max="21" width="8.85546875" style="2"/>
    <col min="22" max="22" width="9.28515625" style="2" bestFit="1" customWidth="1"/>
    <col min="26" max="26" width="76" bestFit="1" customWidth="1"/>
  </cols>
  <sheetData>
    <row r="1" spans="1:27" x14ac:dyDescent="0.25">
      <c r="A1" t="s">
        <v>358</v>
      </c>
      <c r="B1" s="2" t="s">
        <v>359</v>
      </c>
      <c r="K1" s="2" t="s">
        <v>361</v>
      </c>
      <c r="W1" s="2529"/>
      <c r="X1" s="2529"/>
      <c r="Y1" s="2529"/>
      <c r="Z1" s="2529"/>
      <c r="AA1" s="2529"/>
    </row>
    <row r="2" spans="1:27" x14ac:dyDescent="0.25">
      <c r="A2" t="s">
        <v>0</v>
      </c>
      <c r="B2" s="2" t="s">
        <v>271</v>
      </c>
      <c r="C2" s="2" t="s">
        <v>272</v>
      </c>
      <c r="D2" s="2" t="s">
        <v>273</v>
      </c>
      <c r="E2" s="2" t="s">
        <v>274</v>
      </c>
      <c r="F2" s="2" t="s">
        <v>360</v>
      </c>
      <c r="G2" s="2" t="s">
        <v>276</v>
      </c>
      <c r="H2" s="2" t="s">
        <v>277</v>
      </c>
      <c r="I2" s="2" t="s">
        <v>278</v>
      </c>
      <c r="J2" s="2" t="s">
        <v>279</v>
      </c>
      <c r="K2" s="2" t="s">
        <v>271</v>
      </c>
      <c r="L2" s="2" t="s">
        <v>272</v>
      </c>
      <c r="M2" s="2" t="s">
        <v>273</v>
      </c>
      <c r="N2" s="2" t="s">
        <v>274</v>
      </c>
      <c r="O2" s="2" t="s">
        <v>360</v>
      </c>
      <c r="P2" s="2" t="s">
        <v>276</v>
      </c>
      <c r="Q2" s="2" t="s">
        <v>277</v>
      </c>
      <c r="R2" s="2" t="s">
        <v>278</v>
      </c>
      <c r="S2" s="2" t="s">
        <v>279</v>
      </c>
      <c r="V2" s="2" t="s">
        <v>497</v>
      </c>
      <c r="W2" s="2529"/>
      <c r="X2" s="2529"/>
      <c r="Y2" s="2529"/>
      <c r="Z2" s="2529"/>
      <c r="AA2" s="2530" t="s">
        <v>491</v>
      </c>
    </row>
    <row r="3" spans="1:27" x14ac:dyDescent="0.25">
      <c r="A3" t="s">
        <v>292</v>
      </c>
      <c r="B3" s="2">
        <v>0.34387267988827847</v>
      </c>
      <c r="C3" s="2">
        <v>4.4259117197604197E-2</v>
      </c>
      <c r="D3" s="2">
        <v>4.0740292154644357E-2</v>
      </c>
      <c r="E3" s="2">
        <v>-0.10182881276399737</v>
      </c>
      <c r="F3" s="2">
        <v>0.16321666146875791</v>
      </c>
      <c r="G3" s="2">
        <v>0.70042791921673031</v>
      </c>
      <c r="H3" s="2">
        <v>-0.91086111250259783</v>
      </c>
      <c r="I3" s="2">
        <v>0.20517301704890042</v>
      </c>
      <c r="J3" s="2">
        <v>-3.5002513067617869E-2</v>
      </c>
      <c r="K3" s="2">
        <v>0.13978554578051697</v>
      </c>
      <c r="L3" s="2">
        <v>0.89880566588766997</v>
      </c>
      <c r="M3" s="2">
        <v>0.63892579633487201</v>
      </c>
      <c r="N3" s="2">
        <v>0.49088413016838917</v>
      </c>
      <c r="O3" s="2">
        <v>0.16146301955797027</v>
      </c>
      <c r="P3" s="2">
        <v>3.9510251755427911E-19</v>
      </c>
      <c r="Q3" s="2">
        <v>5.9278879233359755E-14</v>
      </c>
      <c r="R3" s="2">
        <v>0.13060556920026853</v>
      </c>
      <c r="S3" s="2">
        <v>0.86637439499339108</v>
      </c>
      <c r="V3" s="2">
        <v>7.1623744556121586E-22</v>
      </c>
      <c r="W3" t="str">
        <f>IF(AND(NOT(V3=""),V3&lt;0.001),"***","")</f>
        <v>***</v>
      </c>
      <c r="X3" t="str">
        <f>IF(AND(NOT(V3=""),W3="", V3&lt;0.01), "**", "")</f>
        <v/>
      </c>
      <c r="Y3" t="str">
        <f>IF(AND(NOT(V3=""),W3="",X3="", W3&lt;0.05), "*", "")</f>
        <v/>
      </c>
      <c r="Z3" t="s">
        <v>292</v>
      </c>
      <c r="AA3" t="str">
        <f t="shared" ref="AA3:AA15" si="0">CONCATENATE(W3,X3,Y3)</f>
        <v>***</v>
      </c>
    </row>
    <row r="4" spans="1:27" x14ac:dyDescent="0.25">
      <c r="A4" t="s">
        <v>295</v>
      </c>
      <c r="B4" s="2">
        <v>84.402801570388377</v>
      </c>
      <c r="C4" s="2">
        <v>-22.00184767336301</v>
      </c>
      <c r="D4" s="2">
        <v>-39.928207055063112</v>
      </c>
      <c r="E4" s="2">
        <v>54.829857092875301</v>
      </c>
      <c r="F4" s="2">
        <v>-501.31858983597607</v>
      </c>
      <c r="G4" s="2">
        <v>-523.64102699539148</v>
      </c>
      <c r="H4" s="2">
        <v>106.22736450151862</v>
      </c>
      <c r="I4" s="2">
        <v>179.72857666805061</v>
      </c>
      <c r="J4" s="2">
        <v>162.80496743177525</v>
      </c>
      <c r="K4" s="2">
        <v>2.5828922171461208E-3</v>
      </c>
      <c r="L4" s="2">
        <v>0.83566064374644378</v>
      </c>
      <c r="M4" s="2">
        <v>0.16924298544547428</v>
      </c>
      <c r="N4" s="2">
        <v>7.0767048589196274E-2</v>
      </c>
      <c r="O4" s="2">
        <v>1.8754982325093879E-4</v>
      </c>
      <c r="P4" s="2">
        <v>2.1962683088777111E-2</v>
      </c>
      <c r="Q4" s="2">
        <v>1.1194369213013562E-12</v>
      </c>
      <c r="R4" s="2">
        <v>5.2104394040460358E-72</v>
      </c>
      <c r="S4" s="2">
        <v>1.6117076588368283E-32</v>
      </c>
      <c r="V4" s="2">
        <v>1.6072001021195513E-74</v>
      </c>
      <c r="W4" t="str">
        <f t="shared" ref="W4:W61" si="1">IF(AND(NOT(V4=""),V4&lt;0.001),"***","")</f>
        <v>***</v>
      </c>
      <c r="X4" t="str">
        <f t="shared" ref="X4:X61" si="2">IF(AND(NOT(V4=""),W4="", V4&lt;0.01), "**", "")</f>
        <v/>
      </c>
      <c r="Y4" t="str">
        <f t="shared" ref="Y4:Y61" si="3">IF(AND(NOT(V4=""),W4="",X4="", W4&lt;0.05), "*", "")</f>
        <v/>
      </c>
      <c r="Z4" t="s">
        <v>295</v>
      </c>
      <c r="AA4" t="str">
        <f t="shared" si="0"/>
        <v>***</v>
      </c>
    </row>
    <row r="5" spans="1:27" x14ac:dyDescent="0.25">
      <c r="A5" t="s">
        <v>296</v>
      </c>
      <c r="B5" s="2">
        <v>3.5020251000804272</v>
      </c>
      <c r="C5" s="2">
        <v>27.448998258255791</v>
      </c>
      <c r="D5" s="2">
        <v>2.7915516895753996</v>
      </c>
      <c r="E5" s="2">
        <v>9.2407466646398326</v>
      </c>
      <c r="F5" s="2">
        <v>28.012908899684568</v>
      </c>
      <c r="G5" s="2">
        <v>28.421224888400335</v>
      </c>
      <c r="H5" s="2">
        <v>-10.643663323135955</v>
      </c>
      <c r="I5" s="2">
        <v>-16.130318093029434</v>
      </c>
      <c r="J5" s="2">
        <v>-45.969775426439668</v>
      </c>
      <c r="K5" s="2">
        <v>0.65466032602174185</v>
      </c>
      <c r="L5" s="2">
        <v>3.9925548399013929E-7</v>
      </c>
      <c r="M5" s="2">
        <v>0.78826718417572472</v>
      </c>
      <c r="N5" s="2">
        <v>3.1072465070935366E-2</v>
      </c>
      <c r="O5" s="2">
        <v>2.4066398472559999E-17</v>
      </c>
      <c r="P5" s="2">
        <v>2.6950903628566779E-6</v>
      </c>
      <c r="Q5" s="2">
        <v>0.1649806346903224</v>
      </c>
      <c r="R5" s="2">
        <v>0.11247675899393599</v>
      </c>
      <c r="S5" s="2">
        <v>3.0617177828427127E-40</v>
      </c>
      <c r="V5" s="2">
        <v>2.8220946556561424E-40</v>
      </c>
      <c r="W5" t="str">
        <f t="shared" si="1"/>
        <v>***</v>
      </c>
      <c r="X5" t="str">
        <f t="shared" si="2"/>
        <v/>
      </c>
      <c r="Y5" t="str">
        <f t="shared" si="3"/>
        <v/>
      </c>
      <c r="Z5" t="s">
        <v>296</v>
      </c>
      <c r="AA5" t="str">
        <f t="shared" si="0"/>
        <v>***</v>
      </c>
    </row>
    <row r="6" spans="1:27" x14ac:dyDescent="0.25">
      <c r="A6" t="s">
        <v>297</v>
      </c>
      <c r="B6" s="2">
        <v>5.8461180295486859</v>
      </c>
      <c r="C6" s="2">
        <v>6.2670331043827057</v>
      </c>
      <c r="D6" s="2">
        <v>1.6518506484303457</v>
      </c>
      <c r="E6" s="2">
        <v>1.0713534527184809</v>
      </c>
      <c r="F6" s="2">
        <v>6.9078798323578567</v>
      </c>
      <c r="G6" s="2">
        <v>2.411397762018797</v>
      </c>
      <c r="H6" s="2">
        <v>3.4971371318981017</v>
      </c>
      <c r="I6" s="2">
        <v>-5.9408803974451079</v>
      </c>
      <c r="J6" s="2">
        <v>-11.024953864715997</v>
      </c>
      <c r="K6" s="2">
        <v>9.4574865211714412E-10</v>
      </c>
      <c r="L6" s="2">
        <v>4.1356172989281291E-11</v>
      </c>
      <c r="M6" s="2">
        <v>0.33484328722903101</v>
      </c>
      <c r="N6" s="2">
        <v>0.68584921822432987</v>
      </c>
      <c r="O6" s="2">
        <v>4.1691614646255152E-212</v>
      </c>
      <c r="P6" s="2">
        <v>0.58041020412834476</v>
      </c>
      <c r="Q6" s="2">
        <v>1.3052441671811255E-10</v>
      </c>
      <c r="R6" s="2">
        <v>1.4765996266392553E-8</v>
      </c>
      <c r="S6" s="2">
        <v>4.9918708730366961E-4</v>
      </c>
      <c r="V6" s="2">
        <v>1.9457435703045181E-205</v>
      </c>
      <c r="W6" t="str">
        <f t="shared" si="1"/>
        <v>***</v>
      </c>
      <c r="X6" t="str">
        <f t="shared" si="2"/>
        <v/>
      </c>
      <c r="Y6" t="str">
        <f t="shared" si="3"/>
        <v/>
      </c>
      <c r="Z6" t="s">
        <v>297</v>
      </c>
      <c r="AA6" t="str">
        <f t="shared" si="0"/>
        <v>***</v>
      </c>
    </row>
    <row r="7" spans="1:27" x14ac:dyDescent="0.25">
      <c r="A7" t="s">
        <v>298</v>
      </c>
      <c r="B7" s="2">
        <v>20.688973021611488</v>
      </c>
      <c r="C7" s="2">
        <v>31.280827880380752</v>
      </c>
      <c r="D7" s="2">
        <v>19.646257271190901</v>
      </c>
      <c r="E7" s="2">
        <v>1.2221371489355266</v>
      </c>
      <c r="F7" s="2">
        <v>40.428508097537183</v>
      </c>
      <c r="G7" s="2">
        <v>39.555933897852753</v>
      </c>
      <c r="H7" s="2">
        <v>-11.630460256501054</v>
      </c>
      <c r="I7" s="2">
        <v>-27.736419189848302</v>
      </c>
      <c r="J7" s="2">
        <v>-42.631119892858457</v>
      </c>
      <c r="K7" s="2">
        <v>0.1374206798625468</v>
      </c>
      <c r="L7" s="2">
        <v>6.9417271224792187E-54</v>
      </c>
      <c r="M7" s="2">
        <v>4.7845361285246377E-13</v>
      </c>
      <c r="N7" s="2">
        <v>0.92356443879848249</v>
      </c>
      <c r="O7" s="2">
        <v>4.2902846076759697E-129</v>
      </c>
      <c r="P7" s="2">
        <v>2.075776189027905E-27</v>
      </c>
      <c r="Q7" s="2">
        <v>0.22334377315839488</v>
      </c>
      <c r="R7" s="2">
        <v>4.2316937178920059E-17</v>
      </c>
      <c r="S7" s="2">
        <v>2.2515582016422881E-29</v>
      </c>
      <c r="V7" s="2">
        <v>1.4553353821151106E-125</v>
      </c>
      <c r="W7" t="str">
        <f t="shared" si="1"/>
        <v>***</v>
      </c>
      <c r="X7" t="str">
        <f t="shared" si="2"/>
        <v/>
      </c>
      <c r="Y7" t="str">
        <f t="shared" si="3"/>
        <v/>
      </c>
      <c r="Z7" t="s">
        <v>298</v>
      </c>
      <c r="AA7" t="str">
        <f t="shared" si="0"/>
        <v>***</v>
      </c>
    </row>
    <row r="8" spans="1:27" x14ac:dyDescent="0.25">
      <c r="A8" t="s">
        <v>300</v>
      </c>
      <c r="B8" s="2">
        <v>4.6700208786582831</v>
      </c>
      <c r="C8" s="2">
        <v>5.3081084131513006</v>
      </c>
      <c r="D8" s="2">
        <v>30.324510910156633</v>
      </c>
      <c r="E8" s="2">
        <v>3.3862109877521656</v>
      </c>
      <c r="F8" s="2">
        <v>39.047600480521908</v>
      </c>
      <c r="G8" s="2">
        <v>0.3628243081096339</v>
      </c>
      <c r="H8" s="2">
        <v>21.131521940124909</v>
      </c>
      <c r="I8" s="2">
        <v>-12.779721790402442</v>
      </c>
      <c r="J8" s="2">
        <v>-8.7100534027450625</v>
      </c>
      <c r="K8" s="2">
        <v>0.56769851454925813</v>
      </c>
      <c r="L8" s="2">
        <v>5.1508465847929366E-34</v>
      </c>
      <c r="M8" s="2">
        <v>1.7047310950706914E-14</v>
      </c>
      <c r="N8" s="2">
        <v>0.25480390451879387</v>
      </c>
      <c r="O8" s="2">
        <v>5.357551421493503E-11</v>
      </c>
      <c r="P8" s="2">
        <v>0.37466261865948591</v>
      </c>
      <c r="Q8" s="2">
        <v>8.0366849983433828E-8</v>
      </c>
      <c r="R8" s="2">
        <v>5.0498114762616968E-6</v>
      </c>
      <c r="S8" s="2">
        <v>8.4662641652442784E-6</v>
      </c>
      <c r="V8" s="2">
        <v>7.2731320048133409E-36</v>
      </c>
      <c r="W8" t="str">
        <f t="shared" si="1"/>
        <v>***</v>
      </c>
      <c r="X8" t="str">
        <f t="shared" si="2"/>
        <v/>
      </c>
      <c r="Y8" t="str">
        <f t="shared" si="3"/>
        <v/>
      </c>
      <c r="Z8" t="s">
        <v>300</v>
      </c>
      <c r="AA8" t="str">
        <f t="shared" si="0"/>
        <v>***</v>
      </c>
    </row>
    <row r="9" spans="1:27" x14ac:dyDescent="0.25">
      <c r="A9" t="s">
        <v>303</v>
      </c>
      <c r="B9" s="2">
        <v>5.1207072280117343</v>
      </c>
      <c r="C9" s="2">
        <v>9.6930290424890799</v>
      </c>
      <c r="D9" s="2">
        <v>19.541908398663637</v>
      </c>
      <c r="E9" s="2">
        <v>-3.6329143139526106</v>
      </c>
      <c r="F9" s="2">
        <v>31.95299365750725</v>
      </c>
      <c r="G9" s="2">
        <v>25.964512124771364</v>
      </c>
      <c r="H9" s="2">
        <v>17.652318079624845</v>
      </c>
      <c r="I9" s="2">
        <v>-14.867687959095397</v>
      </c>
      <c r="J9" s="2">
        <v>-3.4925383652463831</v>
      </c>
      <c r="K9" s="2">
        <v>0.43706714717846851</v>
      </c>
      <c r="L9" s="2">
        <v>2.2215931061819552E-113</v>
      </c>
      <c r="M9" s="2">
        <v>7.4917598266913774E-13</v>
      </c>
      <c r="N9" s="2">
        <v>0.53623061998470778</v>
      </c>
      <c r="O9" s="2">
        <v>6.3231525510383495E-16</v>
      </c>
      <c r="P9" s="2">
        <v>9.7169952510476651E-55</v>
      </c>
      <c r="Q9" s="2">
        <v>1.5078769533537826E-5</v>
      </c>
      <c r="R9" s="2">
        <v>1.0567513285341428E-15</v>
      </c>
      <c r="S9" s="2">
        <v>0.40683210727788965</v>
      </c>
      <c r="V9" s="2">
        <v>1.5394137773908457E-108</v>
      </c>
      <c r="W9" t="str">
        <f t="shared" si="1"/>
        <v>***</v>
      </c>
      <c r="X9" t="str">
        <f t="shared" si="2"/>
        <v/>
      </c>
      <c r="Y9" t="str">
        <f t="shared" si="3"/>
        <v/>
      </c>
      <c r="Z9" t="s">
        <v>303</v>
      </c>
      <c r="AA9" t="str">
        <f t="shared" si="0"/>
        <v>***</v>
      </c>
    </row>
    <row r="10" spans="1:27" x14ac:dyDescent="0.25">
      <c r="A10" t="s">
        <v>323</v>
      </c>
      <c r="B10" s="2">
        <v>1.2373731588907431</v>
      </c>
      <c r="C10" s="2">
        <v>1.9473111515230461</v>
      </c>
      <c r="D10" s="2">
        <v>-0.66877000674428866</v>
      </c>
      <c r="E10" s="2">
        <v>-4.4248675423500199</v>
      </c>
      <c r="F10" s="2">
        <v>-0.88653751995415786</v>
      </c>
      <c r="G10" s="2">
        <v>1.6756045605303667</v>
      </c>
      <c r="H10" s="2">
        <v>3.6224615844709933</v>
      </c>
      <c r="I10" s="2">
        <v>-1.150743002045379</v>
      </c>
      <c r="J10" s="2">
        <v>0.25141047696206648</v>
      </c>
      <c r="K10" s="2">
        <v>4.9065009033293283E-3</v>
      </c>
      <c r="L10" s="2">
        <v>1.6484686756504186E-11</v>
      </c>
      <c r="M10" s="2">
        <v>0.66239443453156066</v>
      </c>
      <c r="N10" s="2">
        <v>2.2365303040117899E-5</v>
      </c>
      <c r="O10" s="2">
        <v>0.13638162899728062</v>
      </c>
      <c r="P10" s="2">
        <v>3.8808224229446762E-2</v>
      </c>
      <c r="Q10" s="2">
        <v>4.9387669750164946E-16</v>
      </c>
      <c r="R10" s="2">
        <v>0.10268563789374549</v>
      </c>
      <c r="S10" s="2">
        <v>0.88715421672552508</v>
      </c>
      <c r="V10" s="2">
        <v>1.7853926537502409E-21</v>
      </c>
      <c r="W10" t="str">
        <f t="shared" si="1"/>
        <v>***</v>
      </c>
      <c r="X10" t="str">
        <f t="shared" si="2"/>
        <v/>
      </c>
      <c r="Y10" t="str">
        <f t="shared" si="3"/>
        <v/>
      </c>
      <c r="Z10" t="s">
        <v>323</v>
      </c>
      <c r="AA10" t="str">
        <f t="shared" si="0"/>
        <v>***</v>
      </c>
    </row>
    <row r="11" spans="1:27" x14ac:dyDescent="0.25">
      <c r="A11" t="s">
        <v>325</v>
      </c>
      <c r="B11" s="2">
        <v>-19.125236105178441</v>
      </c>
      <c r="C11" s="2">
        <v>7.2754552595166677</v>
      </c>
      <c r="D11" s="2">
        <v>-7.8986598876813847</v>
      </c>
      <c r="E11" s="2">
        <v>-10.51134922798353</v>
      </c>
      <c r="F11" s="2">
        <v>17.873060921508689</v>
      </c>
      <c r="G11" s="2">
        <v>-48.407438850401022</v>
      </c>
      <c r="H11" s="2">
        <v>-12.985579021114122</v>
      </c>
      <c r="I11" s="2">
        <v>21.453506619161143</v>
      </c>
      <c r="J11" s="2">
        <v>-33.345643745888566</v>
      </c>
      <c r="K11" s="2">
        <v>9.3945844351103029E-3</v>
      </c>
      <c r="L11" s="2">
        <v>3.4790246128003274E-93</v>
      </c>
      <c r="M11" s="2">
        <v>3.3566815997572816E-2</v>
      </c>
      <c r="N11" s="2">
        <v>0.14547936324034816</v>
      </c>
      <c r="O11" s="2">
        <v>2.4021797595558952E-9</v>
      </c>
      <c r="P11" s="2">
        <v>2.7804292537251721E-24</v>
      </c>
      <c r="Q11" s="2">
        <v>7.2803110446827161E-3</v>
      </c>
      <c r="R11" s="2">
        <v>0.15770906660141204</v>
      </c>
      <c r="S11" s="2">
        <v>5.1217768010883469E-13</v>
      </c>
      <c r="V11" s="2">
        <v>1.7659347442704399E-88</v>
      </c>
      <c r="W11" t="str">
        <f t="shared" si="1"/>
        <v>***</v>
      </c>
      <c r="X11" t="str">
        <f t="shared" si="2"/>
        <v/>
      </c>
      <c r="Y11" t="str">
        <f t="shared" si="3"/>
        <v/>
      </c>
      <c r="Z11" t="s">
        <v>325</v>
      </c>
      <c r="AA11" t="str">
        <f t="shared" si="0"/>
        <v>***</v>
      </c>
    </row>
    <row r="12" spans="1:27" x14ac:dyDescent="0.25">
      <c r="A12" t="s">
        <v>326</v>
      </c>
      <c r="B12" s="2">
        <v>-1.2885895420996576</v>
      </c>
      <c r="C12" s="2">
        <v>4.9122792799933466</v>
      </c>
      <c r="D12" s="2">
        <v>3.6871183315433846</v>
      </c>
      <c r="E12" s="2">
        <v>5.0934416117391867</v>
      </c>
      <c r="F12" s="2">
        <v>6.0948323177809609</v>
      </c>
      <c r="G12" s="2">
        <v>-4.9241937012587558</v>
      </c>
      <c r="H12" s="2">
        <v>4.2349542298514775</v>
      </c>
      <c r="I12" s="2">
        <v>4.0614673404327233</v>
      </c>
      <c r="J12" s="2">
        <v>-12.624532911344799</v>
      </c>
      <c r="K12" s="2">
        <v>0.86087042851807094</v>
      </c>
      <c r="L12" s="2">
        <v>6.3412462385504579E-13</v>
      </c>
      <c r="M12" s="2">
        <v>1.461870279150689E-3</v>
      </c>
      <c r="N12" s="2">
        <v>2.9224681353577382E-3</v>
      </c>
      <c r="O12" s="2">
        <v>2.117832634270069E-8</v>
      </c>
      <c r="P12" s="2">
        <v>4.908992662665425E-5</v>
      </c>
      <c r="Q12" s="2">
        <v>2.7742648451267053E-2</v>
      </c>
      <c r="R12" s="2">
        <v>4.0156941489910874E-5</v>
      </c>
      <c r="S12" s="2">
        <v>1.9795718838239585E-4</v>
      </c>
      <c r="V12" s="2">
        <v>2.6155694936897934E-18</v>
      </c>
      <c r="W12" t="str">
        <f t="shared" si="1"/>
        <v>***</v>
      </c>
      <c r="X12" t="str">
        <f t="shared" si="2"/>
        <v/>
      </c>
      <c r="Y12" t="str">
        <f t="shared" si="3"/>
        <v/>
      </c>
      <c r="Z12" t="s">
        <v>326</v>
      </c>
      <c r="AA12" t="str">
        <f t="shared" si="0"/>
        <v>***</v>
      </c>
    </row>
    <row r="13" spans="1:27" x14ac:dyDescent="0.25">
      <c r="A13" t="s">
        <v>328</v>
      </c>
      <c r="B13" s="2">
        <v>-0.25736886026849931</v>
      </c>
      <c r="C13" s="2">
        <v>-0.25058905984585433</v>
      </c>
      <c r="D13" s="2">
        <v>4.8177730797986797E-2</v>
      </c>
      <c r="E13" s="2">
        <v>-0.22809131292063001</v>
      </c>
      <c r="F13" s="2">
        <v>0.22814718342685927</v>
      </c>
      <c r="G13" s="2">
        <v>0.17900786979211672</v>
      </c>
      <c r="H13" s="2">
        <v>8.8137646843315959E-2</v>
      </c>
      <c r="I13" s="2">
        <v>3.4945805528538057E-2</v>
      </c>
      <c r="J13" s="2">
        <v>0.11174266347514397</v>
      </c>
      <c r="K13" s="2">
        <v>6.6030215614079923E-8</v>
      </c>
      <c r="L13" s="2">
        <v>8.243367026867429E-7</v>
      </c>
      <c r="M13" s="2">
        <v>0.42263277036290858</v>
      </c>
      <c r="N13" s="2">
        <v>4.1773382228809115E-6</v>
      </c>
      <c r="O13" s="2">
        <v>4.8962088981307243E-3</v>
      </c>
      <c r="P13" s="2">
        <v>1.8971458726699575E-4</v>
      </c>
      <c r="Q13" s="2">
        <v>0.24021279861930733</v>
      </c>
      <c r="R13" s="2">
        <v>0.16642539944247303</v>
      </c>
      <c r="S13" s="2">
        <v>4.4267714216028938E-5</v>
      </c>
      <c r="V13" s="2">
        <v>1.7841664025483832E-16</v>
      </c>
      <c r="W13" t="str">
        <f t="shared" si="1"/>
        <v>***</v>
      </c>
      <c r="X13" t="str">
        <f t="shared" si="2"/>
        <v/>
      </c>
      <c r="Y13" t="str">
        <f t="shared" si="3"/>
        <v/>
      </c>
      <c r="Z13" t="s">
        <v>328</v>
      </c>
      <c r="AA13" t="str">
        <f t="shared" si="0"/>
        <v>***</v>
      </c>
    </row>
    <row r="14" spans="1:27" x14ac:dyDescent="0.25">
      <c r="A14" t="s">
        <v>332</v>
      </c>
      <c r="B14" s="2">
        <v>-0.54838819745739398</v>
      </c>
      <c r="C14" s="2">
        <v>0.58514351912955442</v>
      </c>
      <c r="D14" s="2">
        <v>-0.47620093385685291</v>
      </c>
      <c r="E14" s="2">
        <v>-0.68780027069006056</v>
      </c>
      <c r="F14" s="2">
        <v>0.7980598335811665</v>
      </c>
      <c r="G14" s="2">
        <v>0.85625905979026418</v>
      </c>
      <c r="H14" s="2">
        <v>6.4528801879657149E-2</v>
      </c>
      <c r="I14" s="2">
        <v>-6.8833985446974916E-2</v>
      </c>
      <c r="J14" s="2">
        <v>-0.94775583580355915</v>
      </c>
      <c r="K14" s="2">
        <v>1.3646682141250945E-3</v>
      </c>
      <c r="L14" s="2">
        <v>1.9539757283630753E-8</v>
      </c>
      <c r="M14" s="2">
        <v>7.7259665331867274E-6</v>
      </c>
      <c r="N14" s="2">
        <v>4.4558562424637407E-4</v>
      </c>
      <c r="O14" s="2">
        <v>4.6733294601104946E-5</v>
      </c>
      <c r="P14" s="2">
        <v>0.1355021613686069</v>
      </c>
      <c r="Q14" s="2">
        <v>0.63628205311503694</v>
      </c>
      <c r="R14" s="2">
        <v>0.79736095614589741</v>
      </c>
      <c r="S14" s="2">
        <v>2.1921140127770979E-13</v>
      </c>
      <c r="V14" s="2">
        <v>4.6692192503552565E-21</v>
      </c>
      <c r="W14" t="str">
        <f t="shared" si="1"/>
        <v>***</v>
      </c>
      <c r="X14" t="str">
        <f t="shared" si="2"/>
        <v/>
      </c>
      <c r="Y14" t="str">
        <f t="shared" si="3"/>
        <v/>
      </c>
      <c r="Z14" t="s">
        <v>332</v>
      </c>
      <c r="AA14" t="str">
        <f t="shared" si="0"/>
        <v>***</v>
      </c>
    </row>
    <row r="15" spans="1:27" x14ac:dyDescent="0.25">
      <c r="A15" t="s">
        <v>333</v>
      </c>
      <c r="B15" s="2">
        <v>-27.031225121630087</v>
      </c>
      <c r="C15" s="2">
        <v>12.432815691252651</v>
      </c>
      <c r="D15" s="2">
        <v>15.509798448882028</v>
      </c>
      <c r="E15" s="2">
        <v>2.8032946189342911</v>
      </c>
      <c r="F15" s="2">
        <v>19.251757094163345</v>
      </c>
      <c r="G15" s="2">
        <v>13.075219871004888</v>
      </c>
      <c r="H15" s="2">
        <v>-0.28293073329242513</v>
      </c>
      <c r="I15" s="2">
        <v>-12.207993975117088</v>
      </c>
      <c r="J15" s="2">
        <v>-24.540407676553333</v>
      </c>
      <c r="K15" s="2">
        <v>6.001593492431409E-2</v>
      </c>
      <c r="L15" s="2">
        <v>2.5001685395864212E-7</v>
      </c>
      <c r="M15" s="2">
        <v>5.570298440436188E-3</v>
      </c>
      <c r="N15" s="2">
        <v>0.51343694229136094</v>
      </c>
      <c r="O15" s="2">
        <v>2.9872374272452867E-4</v>
      </c>
      <c r="P15" s="2">
        <v>0.36462941697253159</v>
      </c>
      <c r="Q15" s="2">
        <v>0.95318318143820813</v>
      </c>
      <c r="R15" s="2">
        <v>1.5477912716671777E-4</v>
      </c>
      <c r="S15" s="2">
        <v>2.5064349773137034E-7</v>
      </c>
      <c r="V15" s="2">
        <v>1.6362681199399145E-13</v>
      </c>
      <c r="W15" t="str">
        <f t="shared" si="1"/>
        <v>***</v>
      </c>
      <c r="X15" t="str">
        <f t="shared" si="2"/>
        <v/>
      </c>
      <c r="Y15" t="str">
        <f t="shared" si="3"/>
        <v/>
      </c>
      <c r="Z15" t="s">
        <v>333</v>
      </c>
      <c r="AA15" t="str">
        <f t="shared" si="0"/>
        <v>***</v>
      </c>
    </row>
    <row r="16" spans="1:27" x14ac:dyDescent="0.25">
      <c r="A16" t="s">
        <v>334</v>
      </c>
      <c r="B16" s="2">
        <v>-0.30431693792343145</v>
      </c>
      <c r="C16" s="2">
        <v>-0.30431693792343145</v>
      </c>
      <c r="D16" s="2">
        <v>3.2047954961790443E-3</v>
      </c>
      <c r="E16" s="2">
        <v>-0.14472789525444138</v>
      </c>
      <c r="F16" s="2">
        <v>-5.6917901060481738E-2</v>
      </c>
      <c r="G16" s="2">
        <v>-0.26556369727942625</v>
      </c>
      <c r="H16" s="2">
        <v>1.2745097639676087E-2</v>
      </c>
      <c r="I16" s="2">
        <v>0.41703144967511468</v>
      </c>
      <c r="J16" s="2">
        <v>-0.14442361202548076</v>
      </c>
      <c r="K16" s="2">
        <v>0</v>
      </c>
      <c r="L16" s="2">
        <v>0</v>
      </c>
      <c r="M16" s="2">
        <v>0.98620925627453215</v>
      </c>
      <c r="N16" s="2">
        <v>0.14429137996211749</v>
      </c>
      <c r="O16" s="2">
        <v>0.63031769939939353</v>
      </c>
      <c r="P16" s="2">
        <v>1.2119937578434279E-12</v>
      </c>
      <c r="Q16" s="2">
        <v>0.94957557177946628</v>
      </c>
      <c r="R16" s="2">
        <v>7.3501549141581052E-2</v>
      </c>
      <c r="S16" s="2">
        <v>0.18661231058679961</v>
      </c>
      <c r="W16" t="str">
        <f t="shared" ref="W16" si="4">IF(AND(NOT(V16=""),V16&lt;0.001),"***","")</f>
        <v/>
      </c>
      <c r="X16" t="str">
        <f t="shared" si="2"/>
        <v/>
      </c>
      <c r="Y16" t="str">
        <f t="shared" si="3"/>
        <v/>
      </c>
      <c r="Z16" t="s">
        <v>334</v>
      </c>
      <c r="AA16" s="2531" t="s">
        <v>492</v>
      </c>
    </row>
    <row r="17" spans="1:27" x14ac:dyDescent="0.25">
      <c r="A17" t="s">
        <v>139</v>
      </c>
      <c r="B17" s="2">
        <v>-0.73122596120061256</v>
      </c>
      <c r="C17" s="2">
        <v>-1.1000609261058552</v>
      </c>
      <c r="D17" s="2">
        <v>0.64787823534445166</v>
      </c>
      <c r="E17" s="2">
        <v>-0.52798414084610168</v>
      </c>
      <c r="F17" s="2">
        <v>0.95114566220823005</v>
      </c>
      <c r="G17" s="2">
        <v>1.2066779920084905</v>
      </c>
      <c r="H17" s="2">
        <v>8.9024678137435573E-2</v>
      </c>
      <c r="I17" s="2">
        <v>0.16657015707469544</v>
      </c>
      <c r="J17" s="2">
        <v>0.17634375714879999</v>
      </c>
      <c r="K17" s="2">
        <v>1.824418632486386E-7</v>
      </c>
      <c r="L17" s="2">
        <v>1.0351059216849123E-3</v>
      </c>
      <c r="M17" s="2">
        <v>6.4000124669883514E-8</v>
      </c>
      <c r="N17" s="2">
        <v>1.8025278884936479E-4</v>
      </c>
      <c r="O17" s="2">
        <v>8.8455851873892966E-5</v>
      </c>
      <c r="P17" s="2">
        <v>1.8371594806432768E-6</v>
      </c>
      <c r="Q17" s="2">
        <v>0.76273627231040786</v>
      </c>
      <c r="R17" s="2">
        <v>0.21842195992972849</v>
      </c>
      <c r="S17" s="2">
        <v>7.6376005639180469E-2</v>
      </c>
      <c r="V17" s="2">
        <v>2.2751802843504291E-17</v>
      </c>
      <c r="W17" t="str">
        <f t="shared" si="1"/>
        <v>***</v>
      </c>
      <c r="X17" t="str">
        <f t="shared" si="2"/>
        <v/>
      </c>
      <c r="Y17" t="str">
        <f t="shared" si="3"/>
        <v/>
      </c>
      <c r="Z17" t="s">
        <v>139</v>
      </c>
      <c r="AA17" t="str">
        <f t="shared" ref="AA17:AA35" si="5">CONCATENATE(W17,X17,Y17)</f>
        <v>***</v>
      </c>
    </row>
    <row r="18" spans="1:27" x14ac:dyDescent="0.25">
      <c r="A18" t="s">
        <v>335</v>
      </c>
      <c r="B18" s="2">
        <v>6.8330750652239765</v>
      </c>
      <c r="C18" s="2">
        <v>-17.978566300847785</v>
      </c>
      <c r="D18" s="2">
        <v>22.81286133804468</v>
      </c>
      <c r="E18" s="2">
        <v>-12.391809879380766</v>
      </c>
      <c r="F18" s="2">
        <v>24.026236146392968</v>
      </c>
      <c r="G18" s="2">
        <v>29.305261028911524</v>
      </c>
      <c r="H18" s="2">
        <v>16.046487584954011</v>
      </c>
      <c r="I18" s="2">
        <v>-5.5145491652526974</v>
      </c>
      <c r="J18" s="2">
        <v>-5.4544488026032001</v>
      </c>
      <c r="K18" s="2">
        <v>0.58178698060924439</v>
      </c>
      <c r="L18" s="2">
        <v>2.3302363179092673E-3</v>
      </c>
      <c r="M18" s="2">
        <v>2.2185082477289906E-3</v>
      </c>
      <c r="N18" s="2">
        <v>0.10588824831476946</v>
      </c>
      <c r="O18" s="2">
        <v>6.4909625060068235E-21</v>
      </c>
      <c r="P18" s="2">
        <v>5.8543710432807423E-5</v>
      </c>
      <c r="Q18" s="2">
        <v>9.9670113888551057E-3</v>
      </c>
      <c r="R18" s="2">
        <v>7.3544165883870956E-5</v>
      </c>
      <c r="S18" s="2">
        <v>0.2841295848541962</v>
      </c>
      <c r="V18" s="2">
        <v>4.0319387677866717E-21</v>
      </c>
      <c r="W18" t="str">
        <f t="shared" si="1"/>
        <v>***</v>
      </c>
      <c r="X18" t="str">
        <f t="shared" si="2"/>
        <v/>
      </c>
      <c r="Y18" t="str">
        <f t="shared" si="3"/>
        <v/>
      </c>
      <c r="Z18" t="s">
        <v>335</v>
      </c>
      <c r="AA18" t="str">
        <f t="shared" si="5"/>
        <v>***</v>
      </c>
    </row>
    <row r="19" spans="1:27" x14ac:dyDescent="0.25">
      <c r="A19" t="s">
        <v>338</v>
      </c>
      <c r="B19" s="2">
        <v>-5.5305760310056302E-2</v>
      </c>
      <c r="C19" s="2">
        <v>-8.3532216650918645E-3</v>
      </c>
      <c r="D19" s="2">
        <v>-1.4268896259098461E-2</v>
      </c>
      <c r="E19" s="2">
        <v>6.6727689797099837E-2</v>
      </c>
      <c r="F19" s="2">
        <v>6.5942459624830446E-2</v>
      </c>
      <c r="G19" s="2">
        <v>-2.6492308888172486E-2</v>
      </c>
      <c r="H19" s="2">
        <v>-6.4700949293206189E-2</v>
      </c>
      <c r="I19" s="2">
        <v>-1.1007169569150304E-2</v>
      </c>
      <c r="J19" s="2">
        <v>-2.4286822955944119E-2</v>
      </c>
      <c r="K19" s="2">
        <v>9.3018771618392292E-5</v>
      </c>
      <c r="L19" s="2">
        <v>0.6918348795285858</v>
      </c>
      <c r="M19" s="2">
        <v>0.62143948003154148</v>
      </c>
      <c r="N19" s="2">
        <v>8.8475755989718604E-10</v>
      </c>
      <c r="O19" s="2">
        <v>0.1309673019238636</v>
      </c>
      <c r="P19" s="2">
        <v>8.9750675618877257E-2</v>
      </c>
      <c r="Q19" s="2">
        <v>6.4179333292954707E-2</v>
      </c>
      <c r="R19" s="2">
        <v>0.61614129978542409</v>
      </c>
      <c r="S19" s="2">
        <v>4.3877484206888667E-2</v>
      </c>
      <c r="V19" s="2">
        <v>1.2479265647722806E-9</v>
      </c>
      <c r="W19" t="str">
        <f t="shared" si="1"/>
        <v>***</v>
      </c>
      <c r="X19" t="str">
        <f t="shared" si="2"/>
        <v/>
      </c>
      <c r="Y19" t="str">
        <f t="shared" si="3"/>
        <v/>
      </c>
      <c r="Z19" t="s">
        <v>338</v>
      </c>
      <c r="AA19" t="str">
        <f t="shared" si="5"/>
        <v>***</v>
      </c>
    </row>
    <row r="20" spans="1:27" x14ac:dyDescent="0.25">
      <c r="A20" t="s">
        <v>340</v>
      </c>
      <c r="B20" s="2">
        <v>1.46580531954847E-2</v>
      </c>
      <c r="C20" s="2">
        <v>0.22473832895286908</v>
      </c>
      <c r="D20" s="2">
        <v>-0.225246443076494</v>
      </c>
      <c r="E20" s="2">
        <v>-8.7049210853745868E-2</v>
      </c>
      <c r="F20" s="2">
        <v>7.9602731702694302E-2</v>
      </c>
      <c r="G20" s="2">
        <v>0.1408717606099619</v>
      </c>
      <c r="H20" s="2">
        <v>-7.9849126988922672E-2</v>
      </c>
      <c r="I20" s="2">
        <v>-3.9603044355727188E-2</v>
      </c>
      <c r="J20" s="2">
        <v>-0.11487636714099546</v>
      </c>
      <c r="K20" s="2">
        <v>0.28606149843501272</v>
      </c>
      <c r="L20" s="2">
        <v>8.3239416110693316E-30</v>
      </c>
      <c r="M20" s="2">
        <v>2.6892737044743726E-13</v>
      </c>
      <c r="N20" s="2">
        <v>1.1497478727157912E-4</v>
      </c>
      <c r="O20" s="2">
        <v>6.7952672318125129E-2</v>
      </c>
      <c r="P20" s="2">
        <v>1.8728071300528743E-2</v>
      </c>
      <c r="Q20" s="2">
        <v>1.6468335621365779E-2</v>
      </c>
      <c r="R20" s="2">
        <v>2.8338012112690349E-2</v>
      </c>
      <c r="S20" s="2">
        <v>5.9588431313086684E-7</v>
      </c>
      <c r="V20" s="2">
        <v>4.4103790794205797E-34</v>
      </c>
      <c r="W20" t="str">
        <f t="shared" si="1"/>
        <v>***</v>
      </c>
      <c r="X20" t="str">
        <f t="shared" si="2"/>
        <v/>
      </c>
      <c r="Y20" t="str">
        <f t="shared" si="3"/>
        <v/>
      </c>
      <c r="Z20" t="s">
        <v>340</v>
      </c>
      <c r="AA20" t="str">
        <f t="shared" si="5"/>
        <v>***</v>
      </c>
    </row>
    <row r="21" spans="1:27" x14ac:dyDescent="0.25">
      <c r="A21" t="s">
        <v>322</v>
      </c>
      <c r="B21" s="2">
        <v>-6.6058392703456406</v>
      </c>
      <c r="C21" s="2">
        <v>-1.3189243024735831</v>
      </c>
      <c r="D21" s="2">
        <v>-1.4025763204379251</v>
      </c>
      <c r="E21" s="2">
        <v>-0.8411769741612759</v>
      </c>
      <c r="F21" s="2">
        <v>3.0225477198808925</v>
      </c>
      <c r="G21" s="2">
        <v>1.6113707500510992</v>
      </c>
      <c r="H21" s="2">
        <v>-6.2945835104995771</v>
      </c>
      <c r="I21" s="2">
        <v>-13.338592024644553</v>
      </c>
      <c r="J21" s="2">
        <v>-13.789539972355419</v>
      </c>
      <c r="K21" s="2">
        <v>0.17038084320725863</v>
      </c>
      <c r="L21" s="2">
        <v>0.40576682540434217</v>
      </c>
      <c r="M21" s="2">
        <v>8.1369330887645658E-3</v>
      </c>
      <c r="N21" s="2">
        <v>0.48864726969629058</v>
      </c>
      <c r="O21" s="2">
        <v>3.8623726782482516E-22</v>
      </c>
      <c r="P21" s="2">
        <v>7.3032200842407441E-2</v>
      </c>
      <c r="Q21" s="2">
        <v>7.7886063506974249E-4</v>
      </c>
      <c r="R21" s="2">
        <v>1.1341462844113382E-34</v>
      </c>
      <c r="S21" s="2">
        <v>1.1777720916606926E-3</v>
      </c>
      <c r="V21" s="2">
        <v>8.7089959331175969E-41</v>
      </c>
      <c r="W21" t="str">
        <f t="shared" si="1"/>
        <v>***</v>
      </c>
      <c r="X21" t="str">
        <f t="shared" si="2"/>
        <v/>
      </c>
      <c r="Y21" t="str">
        <f t="shared" si="3"/>
        <v/>
      </c>
      <c r="Z21" t="s">
        <v>322</v>
      </c>
      <c r="AA21" t="str">
        <f t="shared" si="5"/>
        <v>***</v>
      </c>
    </row>
    <row r="22" spans="1:27" x14ac:dyDescent="0.25">
      <c r="A22" t="s">
        <v>337</v>
      </c>
      <c r="B22" s="2">
        <v>0.27805797109450148</v>
      </c>
      <c r="C22" s="2">
        <v>0.13312766861512229</v>
      </c>
      <c r="D22" s="2">
        <v>5.4857158474747487E-2</v>
      </c>
      <c r="E22" s="2">
        <v>0.24759724082331305</v>
      </c>
      <c r="F22" s="2">
        <v>-0.12190361249386039</v>
      </c>
      <c r="G22" s="2">
        <v>7.6701268207454695E-2</v>
      </c>
      <c r="H22" s="2">
        <v>0.15825112849018769</v>
      </c>
      <c r="I22" s="2">
        <v>4.4742951226832993E-2</v>
      </c>
      <c r="J22" s="2">
        <v>0.21015919814423276</v>
      </c>
      <c r="K22" s="2">
        <v>4.3333316530433484E-142</v>
      </c>
      <c r="L22" s="2">
        <v>4.867033518698905E-12</v>
      </c>
      <c r="M22" s="2">
        <v>0.51902057732105866</v>
      </c>
      <c r="N22" s="2">
        <v>8.868803792233641E-32</v>
      </c>
      <c r="O22" s="2">
        <v>0.3253098742929682</v>
      </c>
      <c r="P22" s="2">
        <v>3.6126995314884567E-5</v>
      </c>
      <c r="Q22" s="2">
        <v>4.3790887332841884E-4</v>
      </c>
      <c r="R22" s="2">
        <v>0.40375723345234349</v>
      </c>
      <c r="S22" s="2">
        <v>4.4478055765781845E-4</v>
      </c>
      <c r="V22" s="2">
        <v>9.0182379870336895E-137</v>
      </c>
      <c r="W22" t="str">
        <f t="shared" si="1"/>
        <v>***</v>
      </c>
      <c r="X22" t="str">
        <f t="shared" si="2"/>
        <v/>
      </c>
      <c r="Y22" t="str">
        <f t="shared" si="3"/>
        <v/>
      </c>
      <c r="Z22" t="s">
        <v>337</v>
      </c>
      <c r="AA22" t="str">
        <f t="shared" si="5"/>
        <v>***</v>
      </c>
    </row>
    <row r="23" spans="1:27" x14ac:dyDescent="0.25">
      <c r="A23" t="s">
        <v>309</v>
      </c>
      <c r="B23" s="2">
        <v>13.512829038556452</v>
      </c>
      <c r="C23" s="2">
        <v>15.004938031383695</v>
      </c>
      <c r="D23" s="2">
        <v>-10.407789906862698</v>
      </c>
      <c r="E23" s="2">
        <v>9.3518366801069561</v>
      </c>
      <c r="F23" s="2">
        <v>15.103906725957861</v>
      </c>
      <c r="G23" s="2">
        <v>9.1313570078686883</v>
      </c>
      <c r="H23" s="2">
        <v>-22.878709087676107</v>
      </c>
      <c r="I23" s="2">
        <v>-32.935147799978452</v>
      </c>
      <c r="J23" s="2">
        <v>-44.509912185644069</v>
      </c>
      <c r="K23" s="2">
        <v>1.3852853803599204E-58</v>
      </c>
      <c r="L23" s="2">
        <v>1.1280040018577308E-34</v>
      </c>
      <c r="M23" s="2">
        <v>2.8924732286484822E-6</v>
      </c>
      <c r="N23" s="2">
        <v>0.27739791170691214</v>
      </c>
      <c r="O23" s="2">
        <v>5.172387727052477E-34</v>
      </c>
      <c r="P23" s="2">
        <v>2.874233054644876E-14</v>
      </c>
      <c r="Q23" s="2">
        <v>5.5518659629645313E-4</v>
      </c>
      <c r="R23" s="2">
        <v>0.27919909128007853</v>
      </c>
      <c r="S23" s="2">
        <v>1.3284209313429484E-2</v>
      </c>
      <c r="V23" s="2">
        <v>5.756174231903966E-73</v>
      </c>
      <c r="W23" t="str">
        <f t="shared" si="1"/>
        <v>***</v>
      </c>
      <c r="X23" t="str">
        <f t="shared" si="2"/>
        <v/>
      </c>
      <c r="Y23" t="str">
        <f t="shared" si="3"/>
        <v/>
      </c>
      <c r="Z23" t="s">
        <v>309</v>
      </c>
      <c r="AA23" t="str">
        <f t="shared" si="5"/>
        <v>***</v>
      </c>
    </row>
    <row r="24" spans="1:27" x14ac:dyDescent="0.25">
      <c r="A24" t="s">
        <v>310</v>
      </c>
      <c r="B24" s="2">
        <v>-0.1812493665511386</v>
      </c>
      <c r="C24" s="2">
        <v>0.13063904362453024</v>
      </c>
      <c r="D24" s="2">
        <v>-4.3730757611115875E-2</v>
      </c>
      <c r="E24" s="2">
        <v>-5.8658920423555784E-2</v>
      </c>
      <c r="F24" s="2">
        <v>0.36981360238979072</v>
      </c>
      <c r="G24" s="2">
        <v>0.17168417068061773</v>
      </c>
      <c r="H24" s="2">
        <v>-1.79669105513942</v>
      </c>
      <c r="I24" s="2">
        <v>-0.34051354252561272</v>
      </c>
      <c r="J24" s="2">
        <v>-2.7932756845551787</v>
      </c>
      <c r="K24" s="2">
        <v>0.1646883162016286</v>
      </c>
      <c r="L24" s="2">
        <v>0.30684652837426252</v>
      </c>
      <c r="M24" s="2">
        <v>0.74439393154722677</v>
      </c>
      <c r="N24" s="2">
        <v>0.86956665871376404</v>
      </c>
      <c r="O24" s="2">
        <v>9.6815031317117042E-22</v>
      </c>
      <c r="P24" s="2">
        <v>7.0525365216281971E-3</v>
      </c>
      <c r="Q24" s="2">
        <v>0.1115085151683909</v>
      </c>
      <c r="R24" s="2">
        <v>3.3442619581128411E-3</v>
      </c>
      <c r="S24" s="2">
        <v>2.1469517684996552E-5</v>
      </c>
      <c r="V24" s="2">
        <v>6.9179992774650707E-21</v>
      </c>
      <c r="W24" t="str">
        <f t="shared" si="1"/>
        <v>***</v>
      </c>
      <c r="X24" t="str">
        <f t="shared" si="2"/>
        <v/>
      </c>
      <c r="Y24" t="str">
        <f t="shared" si="3"/>
        <v/>
      </c>
      <c r="Z24" t="s">
        <v>310</v>
      </c>
      <c r="AA24" t="str">
        <f t="shared" si="5"/>
        <v>***</v>
      </c>
    </row>
    <row r="25" spans="1:27" x14ac:dyDescent="0.25">
      <c r="A25" t="s">
        <v>308</v>
      </c>
      <c r="B25" s="2">
        <v>2.7003201258700992E-2</v>
      </c>
      <c r="C25" s="2">
        <v>-4.8948815782438176E-3</v>
      </c>
      <c r="D25" s="2">
        <v>1.8017828730591334E-2</v>
      </c>
      <c r="E25" s="2">
        <v>-5.5572364542449487E-2</v>
      </c>
      <c r="F25" s="2">
        <v>1.4797201338344437E-2</v>
      </c>
      <c r="G25" s="2">
        <v>-9.2018818363740526E-2</v>
      </c>
      <c r="H25" s="2">
        <v>8.0716896344436156E-3</v>
      </c>
      <c r="I25" s="2">
        <v>-6.7629561881933087E-2</v>
      </c>
      <c r="J25" s="2">
        <v>3.1162507542789965E-2</v>
      </c>
      <c r="K25" s="2">
        <v>0.49626521978396365</v>
      </c>
      <c r="L25" s="2">
        <v>1.8046729882611129E-9</v>
      </c>
      <c r="M25" s="2">
        <v>0.28188202716754041</v>
      </c>
      <c r="N25" s="2">
        <v>6.7459079247756846E-3</v>
      </c>
      <c r="O25" s="2">
        <v>8.4748022190366631E-2</v>
      </c>
      <c r="P25" s="2">
        <v>1.8583704887588073E-53</v>
      </c>
      <c r="Q25" s="2">
        <v>0.46471175847213619</v>
      </c>
      <c r="R25" s="2">
        <v>1.4945707218992724E-4</v>
      </c>
      <c r="S25" s="2">
        <v>4.0366947191591736E-3</v>
      </c>
      <c r="V25" s="2">
        <v>1.1555422068247929E-50</v>
      </c>
      <c r="W25" t="str">
        <f t="shared" si="1"/>
        <v>***</v>
      </c>
      <c r="X25" t="str">
        <f t="shared" si="2"/>
        <v/>
      </c>
      <c r="Y25" t="str">
        <f t="shared" si="3"/>
        <v/>
      </c>
      <c r="Z25" t="s">
        <v>308</v>
      </c>
      <c r="AA25" t="str">
        <f t="shared" si="5"/>
        <v>***</v>
      </c>
    </row>
    <row r="26" spans="1:27" x14ac:dyDescent="0.25">
      <c r="A26" t="s">
        <v>311</v>
      </c>
      <c r="B26" s="2">
        <v>-1.8431865893278943</v>
      </c>
      <c r="C26" s="2">
        <v>0.18052448048155417</v>
      </c>
      <c r="D26" s="2">
        <v>0.13813554946427342</v>
      </c>
      <c r="E26" s="2">
        <v>-7.422198650582687E-2</v>
      </c>
      <c r="F26" s="2">
        <v>-0.83842201431237506</v>
      </c>
      <c r="G26" s="2">
        <v>-0.36795646457511189</v>
      </c>
      <c r="H26" s="2">
        <v>-0.37441522033878316</v>
      </c>
      <c r="I26" s="2">
        <v>0.22528982514546794</v>
      </c>
      <c r="J26" s="2">
        <v>-0.51669896131670345</v>
      </c>
      <c r="K26" s="2">
        <v>9.8709894499764889E-2</v>
      </c>
      <c r="L26" s="2">
        <v>9.7775095870792382E-32</v>
      </c>
      <c r="M26" s="2">
        <v>0.46311150151771951</v>
      </c>
      <c r="N26" s="2">
        <v>0.37237188947740274</v>
      </c>
      <c r="O26" s="2">
        <v>9.1218901597832275E-2</v>
      </c>
      <c r="P26" s="2">
        <v>0.42045360557363409</v>
      </c>
      <c r="Q26" s="2">
        <v>1.8161239967831873E-2</v>
      </c>
      <c r="R26" s="2">
        <v>7.1912313271014583E-7</v>
      </c>
      <c r="S26" s="2">
        <v>1.1493721247359017E-2</v>
      </c>
      <c r="V26" s="2">
        <v>1.18885586784852E-28</v>
      </c>
      <c r="W26" t="str">
        <f t="shared" si="1"/>
        <v>***</v>
      </c>
      <c r="X26" t="str">
        <f t="shared" si="2"/>
        <v/>
      </c>
      <c r="Y26" t="str">
        <f t="shared" si="3"/>
        <v/>
      </c>
      <c r="Z26" t="s">
        <v>311</v>
      </c>
      <c r="AA26" t="str">
        <f t="shared" si="5"/>
        <v>***</v>
      </c>
    </row>
    <row r="27" spans="1:27" x14ac:dyDescent="0.25">
      <c r="A27" t="s">
        <v>312</v>
      </c>
      <c r="B27" s="2">
        <v>-2.4004956875520205</v>
      </c>
      <c r="C27" s="2">
        <v>2.1660791434801863</v>
      </c>
      <c r="D27" s="2">
        <v>0.66518992756982998</v>
      </c>
      <c r="E27" s="2">
        <v>-1.7829004472624315</v>
      </c>
      <c r="F27" s="2">
        <v>1.3242510407377506</v>
      </c>
      <c r="G27" s="2">
        <v>-2.3671120813467623</v>
      </c>
      <c r="H27" s="2">
        <v>0.25175254428680699</v>
      </c>
      <c r="I27" s="2">
        <v>-0.77480109691947074</v>
      </c>
      <c r="J27" s="2">
        <v>-2.4340074340047431</v>
      </c>
      <c r="K27" s="2">
        <v>1.8172569540322706E-8</v>
      </c>
      <c r="L27" s="2">
        <v>7.9459805001347554E-69</v>
      </c>
      <c r="M27" s="2">
        <v>2.8858936810901299E-2</v>
      </c>
      <c r="N27" s="2">
        <v>5.8608588010223561E-3</v>
      </c>
      <c r="O27" s="2">
        <v>0.19426653816252912</v>
      </c>
      <c r="P27" s="2">
        <v>6.5371022064004503E-72</v>
      </c>
      <c r="Q27" s="2">
        <v>0.59499916808843967</v>
      </c>
      <c r="R27" s="2">
        <v>6.6852744975452134E-6</v>
      </c>
      <c r="S27" s="2">
        <v>2.5114583803434225E-21</v>
      </c>
      <c r="V27" s="2">
        <v>8.698122606582629E-89</v>
      </c>
      <c r="W27" t="str">
        <f t="shared" si="1"/>
        <v>***</v>
      </c>
      <c r="X27" t="str">
        <f t="shared" si="2"/>
        <v/>
      </c>
      <c r="Y27" t="str">
        <f t="shared" si="3"/>
        <v/>
      </c>
      <c r="Z27" t="s">
        <v>312</v>
      </c>
      <c r="AA27" t="str">
        <f t="shared" si="5"/>
        <v>***</v>
      </c>
    </row>
    <row r="28" spans="1:27" x14ac:dyDescent="0.25">
      <c r="A28" t="s">
        <v>313</v>
      </c>
      <c r="B28" s="2">
        <v>-0.24357577130476982</v>
      </c>
      <c r="C28" s="2">
        <v>2.5604395413019958</v>
      </c>
      <c r="D28" s="2">
        <v>3.3997015608962169</v>
      </c>
      <c r="E28" s="2">
        <v>0.24477545642577006</v>
      </c>
      <c r="F28" s="2">
        <v>-0.76060869160368894</v>
      </c>
      <c r="G28" s="2">
        <v>-0.34024402701938372</v>
      </c>
      <c r="H28" s="2">
        <v>0.4274424480472237</v>
      </c>
      <c r="I28" s="2">
        <v>0.31772556252927109</v>
      </c>
      <c r="J28" s="2">
        <v>-5.9466863621477772</v>
      </c>
      <c r="K28" s="2">
        <v>0.85661596234957216</v>
      </c>
      <c r="L28" s="2">
        <v>8.0060387039435345E-26</v>
      </c>
      <c r="M28" s="2">
        <v>1.3958432745248776E-3</v>
      </c>
      <c r="N28" s="2">
        <v>0.89327283298690818</v>
      </c>
      <c r="O28" s="2">
        <v>0.60078619484938689</v>
      </c>
      <c r="P28" s="2">
        <v>0.83784140065766655</v>
      </c>
      <c r="Q28" s="2">
        <v>0.87002723932746961</v>
      </c>
      <c r="R28" s="2">
        <v>0.64646127193702396</v>
      </c>
      <c r="S28" s="2">
        <v>1.4637001853876372E-7</v>
      </c>
      <c r="V28" s="2">
        <v>2.160922537014423E-24</v>
      </c>
      <c r="W28" t="str">
        <f t="shared" si="1"/>
        <v>***</v>
      </c>
      <c r="X28" t="str">
        <f t="shared" si="2"/>
        <v/>
      </c>
      <c r="Y28" t="str">
        <f t="shared" si="3"/>
        <v/>
      </c>
      <c r="Z28" t="s">
        <v>313</v>
      </c>
      <c r="AA28" t="str">
        <f t="shared" si="5"/>
        <v>***</v>
      </c>
    </row>
    <row r="29" spans="1:27" x14ac:dyDescent="0.25">
      <c r="A29" t="s">
        <v>498</v>
      </c>
      <c r="B29" s="2">
        <v>14.613301600376923</v>
      </c>
      <c r="C29" s="2">
        <v>5.8924378271259545</v>
      </c>
      <c r="D29" s="2">
        <v>-1.0302874722153486</v>
      </c>
      <c r="E29" s="2">
        <v>5.3296477212263129</v>
      </c>
      <c r="F29" s="2">
        <v>9.0399863261162654</v>
      </c>
      <c r="G29" s="2">
        <v>0.57479102878338062</v>
      </c>
      <c r="H29" s="2">
        <v>-7.9871248883452708</v>
      </c>
      <c r="I29" s="2">
        <v>-4.2816833651061339</v>
      </c>
      <c r="J29" s="2">
        <v>-13.98957843357346</v>
      </c>
      <c r="K29" s="2">
        <v>6.2553692062745246E-3</v>
      </c>
      <c r="L29" s="2">
        <v>1.4449942952951864E-62</v>
      </c>
      <c r="M29" s="2">
        <v>0.54293143419934753</v>
      </c>
      <c r="N29" s="2">
        <v>7.3224039581552616E-2</v>
      </c>
      <c r="O29" s="2">
        <v>2.8592406554075077E-3</v>
      </c>
      <c r="P29" s="2">
        <v>0.87369414802564216</v>
      </c>
      <c r="Q29" s="2">
        <v>1.0146189165161118E-6</v>
      </c>
      <c r="R29" s="2">
        <v>9.9526572506489701E-9</v>
      </c>
      <c r="S29" s="2">
        <v>1.3687327272419356E-25</v>
      </c>
      <c r="V29" s="2">
        <v>7.7325853542769982E-65</v>
      </c>
      <c r="W29" t="str">
        <f t="shared" si="1"/>
        <v>***</v>
      </c>
      <c r="X29" t="str">
        <f t="shared" si="2"/>
        <v/>
      </c>
      <c r="Y29" t="str">
        <f t="shared" si="3"/>
        <v/>
      </c>
      <c r="Z29" t="s">
        <v>498</v>
      </c>
      <c r="AA29" t="str">
        <f t="shared" si="5"/>
        <v>***</v>
      </c>
    </row>
    <row r="30" spans="1:27" x14ac:dyDescent="0.25">
      <c r="A30" t="s">
        <v>314</v>
      </c>
      <c r="B30" s="2">
        <v>-46.066029080116422</v>
      </c>
      <c r="C30" s="2">
        <v>-73.773451951923448</v>
      </c>
      <c r="D30" s="2">
        <v>42.041941970510095</v>
      </c>
      <c r="E30" s="2">
        <v>-40.886320438599128</v>
      </c>
      <c r="F30" s="2">
        <v>86.39948160950965</v>
      </c>
      <c r="G30" s="2">
        <v>1.6384932102945466</v>
      </c>
      <c r="H30" s="2">
        <v>-20.141357037219571</v>
      </c>
      <c r="I30" s="2">
        <v>-102.23602399235962</v>
      </c>
      <c r="J30" s="2">
        <v>-83.098393524043985</v>
      </c>
      <c r="K30" s="2">
        <v>4.3366028508600875E-10</v>
      </c>
      <c r="L30" s="2">
        <v>1.4205618235821401E-8</v>
      </c>
      <c r="M30" s="2">
        <v>0.16450435377606196</v>
      </c>
      <c r="N30" s="2">
        <v>0.24077840914608695</v>
      </c>
      <c r="O30" s="2">
        <v>1.7451337957587005E-3</v>
      </c>
      <c r="P30" s="2">
        <v>0.96515584558098022</v>
      </c>
      <c r="Q30" s="2">
        <v>0.42792579566625222</v>
      </c>
      <c r="R30" s="2">
        <v>1.9551506053321388E-6</v>
      </c>
      <c r="S30" s="2">
        <v>4.2149831345985853E-5</v>
      </c>
      <c r="V30" s="2">
        <v>6.6031582564626486E-18</v>
      </c>
      <c r="W30" t="str">
        <f t="shared" si="1"/>
        <v>***</v>
      </c>
      <c r="X30" t="str">
        <f t="shared" si="2"/>
        <v/>
      </c>
      <c r="Y30" t="str">
        <f t="shared" si="3"/>
        <v/>
      </c>
      <c r="Z30" t="s">
        <v>314</v>
      </c>
      <c r="AA30" t="str">
        <f t="shared" si="5"/>
        <v>***</v>
      </c>
    </row>
    <row r="31" spans="1:27" x14ac:dyDescent="0.25">
      <c r="A31" t="s">
        <v>315</v>
      </c>
      <c r="B31" s="2">
        <v>-421.71573069360579</v>
      </c>
      <c r="C31" s="2">
        <v>382.05171340334931</v>
      </c>
      <c r="D31" s="2">
        <v>-185.39259278515246</v>
      </c>
      <c r="E31" s="2">
        <v>-800.08627653266797</v>
      </c>
      <c r="F31" s="2">
        <v>4928.5977038994261</v>
      </c>
      <c r="G31" s="2">
        <v>2210.3301992714523</v>
      </c>
      <c r="H31" s="2">
        <v>-1593.3045461871598</v>
      </c>
      <c r="I31" s="2">
        <v>-1101.0757120221429</v>
      </c>
      <c r="J31" s="2">
        <v>-2177.64222847977</v>
      </c>
      <c r="K31" s="2">
        <v>0.10733247811662393</v>
      </c>
      <c r="L31" s="2">
        <v>0.41422426075786167</v>
      </c>
      <c r="M31" s="2">
        <v>0.57367887203420476</v>
      </c>
      <c r="N31" s="2">
        <v>0.23782150413123587</v>
      </c>
      <c r="O31" s="2">
        <v>2.6858966517093585E-8</v>
      </c>
      <c r="P31" s="2">
        <v>9.9400650305739655E-7</v>
      </c>
      <c r="Q31" s="2">
        <v>4.8043540369276816E-4</v>
      </c>
      <c r="R31" s="2">
        <v>1.8534787788416453E-13</v>
      </c>
      <c r="S31" s="2">
        <v>4.0545824011221015E-60</v>
      </c>
      <c r="V31" s="2">
        <v>2.745572166051434E-59</v>
      </c>
      <c r="W31" t="str">
        <f t="shared" si="1"/>
        <v>***</v>
      </c>
      <c r="X31" t="str">
        <f t="shared" si="2"/>
        <v/>
      </c>
      <c r="Y31" t="str">
        <f t="shared" si="3"/>
        <v/>
      </c>
      <c r="Z31" t="s">
        <v>315</v>
      </c>
      <c r="AA31" t="str">
        <f t="shared" si="5"/>
        <v>***</v>
      </c>
    </row>
    <row r="32" spans="1:27" x14ac:dyDescent="0.25">
      <c r="A32" t="s">
        <v>316</v>
      </c>
      <c r="B32" s="2">
        <v>0.12024739638126113</v>
      </c>
      <c r="C32" s="2">
        <v>0.19866491377940168</v>
      </c>
      <c r="D32" s="2">
        <v>0.25980729462338886</v>
      </c>
      <c r="E32" s="2">
        <v>-6.4644698396784273E-2</v>
      </c>
      <c r="F32" s="2">
        <v>0.14793495032242313</v>
      </c>
      <c r="G32" s="2">
        <v>0.36642705181329588</v>
      </c>
      <c r="H32" s="2">
        <v>-0.80513898048963273</v>
      </c>
      <c r="I32" s="2">
        <v>1.6061764089484759E-2</v>
      </c>
      <c r="J32" s="2">
        <v>-0.25889669044204328</v>
      </c>
      <c r="K32" s="2">
        <v>4.4931012100282039E-2</v>
      </c>
      <c r="L32" s="2">
        <v>2.6385880948708242E-6</v>
      </c>
      <c r="M32" s="2">
        <v>0.75095858976110841</v>
      </c>
      <c r="N32" s="2">
        <v>0.81881342547369185</v>
      </c>
      <c r="O32" s="2">
        <v>1.4447915386551118E-2</v>
      </c>
      <c r="P32" s="2">
        <v>3.6889930860721377E-10</v>
      </c>
      <c r="Q32" s="2">
        <v>8.2993383758013906E-2</v>
      </c>
      <c r="R32" s="2">
        <v>0.92991063177110589</v>
      </c>
      <c r="S32" s="2">
        <v>0.12665872952554433</v>
      </c>
      <c r="V32" s="2">
        <v>1.7644985902350876E-11</v>
      </c>
      <c r="W32" t="str">
        <f t="shared" si="1"/>
        <v>***</v>
      </c>
      <c r="X32" t="str">
        <f t="shared" si="2"/>
        <v/>
      </c>
      <c r="Y32" t="str">
        <f t="shared" si="3"/>
        <v/>
      </c>
      <c r="Z32" t="s">
        <v>316</v>
      </c>
      <c r="AA32" t="str">
        <f t="shared" si="5"/>
        <v>***</v>
      </c>
    </row>
    <row r="33" spans="1:27" x14ac:dyDescent="0.25">
      <c r="A33" t="s">
        <v>317</v>
      </c>
      <c r="B33" s="2">
        <v>-14.662493867939288</v>
      </c>
      <c r="C33" s="2">
        <v>3.4627463867017307</v>
      </c>
      <c r="D33" s="2">
        <v>13.266145506935329</v>
      </c>
      <c r="E33" s="2">
        <v>-80.05154558527272</v>
      </c>
      <c r="F33" s="2">
        <v>13.554714364923823</v>
      </c>
      <c r="G33" s="2">
        <v>14.553580919211296</v>
      </c>
      <c r="H33" s="2">
        <v>8.3660070772778425</v>
      </c>
      <c r="I33" s="2">
        <v>-23.601460829495039</v>
      </c>
      <c r="J33" s="2">
        <v>12.66003704369381</v>
      </c>
      <c r="K33" s="2">
        <v>0.38643015937330227</v>
      </c>
      <c r="L33" s="2">
        <v>3.9717463528051769E-33</v>
      </c>
      <c r="M33" s="2">
        <v>4.5425256537576345E-10</v>
      </c>
      <c r="N33" s="2">
        <v>3.2999212371337946E-2</v>
      </c>
      <c r="O33" s="2">
        <v>2.4287188015798172E-20</v>
      </c>
      <c r="P33" s="2">
        <v>4.8338104258000564E-155</v>
      </c>
      <c r="Q33" s="2">
        <v>4.3669902585211551E-10</v>
      </c>
      <c r="R33" s="2">
        <v>4.5023524761336251E-5</v>
      </c>
      <c r="S33" s="2">
        <v>3.1356103145780882E-19</v>
      </c>
      <c r="V33" s="2">
        <v>8.5428310603332494E-150</v>
      </c>
      <c r="W33" t="str">
        <f t="shared" si="1"/>
        <v>***</v>
      </c>
      <c r="X33" t="str">
        <f t="shared" si="2"/>
        <v/>
      </c>
      <c r="Y33" t="str">
        <f t="shared" si="3"/>
        <v/>
      </c>
      <c r="Z33" t="s">
        <v>317</v>
      </c>
      <c r="AA33" t="str">
        <f t="shared" si="5"/>
        <v>***</v>
      </c>
    </row>
    <row r="34" spans="1:27" x14ac:dyDescent="0.25">
      <c r="A34" t="s">
        <v>320</v>
      </c>
      <c r="B34" s="2">
        <v>1.0413081528679784</v>
      </c>
      <c r="C34" s="2">
        <v>-0.54994830980341969</v>
      </c>
      <c r="D34" s="2">
        <v>-3.4902693848864024</v>
      </c>
      <c r="E34" s="2">
        <v>0.51691997971626524</v>
      </c>
      <c r="F34" s="2">
        <v>-0.19003872551349937</v>
      </c>
      <c r="G34" s="2">
        <v>-0.35820414037774478</v>
      </c>
      <c r="H34" s="2">
        <v>0.83243913506582212</v>
      </c>
      <c r="I34" s="2">
        <v>1.355621241086663</v>
      </c>
      <c r="J34" s="2">
        <v>1.3790070025606664</v>
      </c>
      <c r="K34" s="2">
        <v>2.3301791210196122E-3</v>
      </c>
      <c r="L34" s="2">
        <v>0.26330522041661408</v>
      </c>
      <c r="M34" s="2">
        <v>1.0501055629330288E-5</v>
      </c>
      <c r="N34" s="2">
        <v>0.19985579906355658</v>
      </c>
      <c r="O34" s="2">
        <v>0.64337865282041617</v>
      </c>
      <c r="P34" s="2">
        <v>3.4267119408034813E-2</v>
      </c>
      <c r="Q34" s="2">
        <v>9.6809019627153617E-2</v>
      </c>
      <c r="R34" s="2">
        <v>2.2177742337289543E-43</v>
      </c>
      <c r="S34" s="2">
        <v>1.0460054396108405E-13</v>
      </c>
      <c r="V34" s="2">
        <v>8.8896394516395818E-43</v>
      </c>
      <c r="W34" t="str">
        <f t="shared" si="1"/>
        <v>***</v>
      </c>
      <c r="X34" t="str">
        <f t="shared" si="2"/>
        <v/>
      </c>
      <c r="Y34" t="str">
        <f t="shared" si="3"/>
        <v/>
      </c>
      <c r="Z34" t="s">
        <v>320</v>
      </c>
      <c r="AA34" t="str">
        <f t="shared" si="5"/>
        <v>***</v>
      </c>
    </row>
    <row r="35" spans="1:27" x14ac:dyDescent="0.25">
      <c r="A35" t="s">
        <v>321</v>
      </c>
      <c r="B35" s="2">
        <v>6.9192096389050634E-2</v>
      </c>
      <c r="C35" s="2">
        <v>-3.8087026306591366E-2</v>
      </c>
      <c r="D35" s="2">
        <v>-0.14208875875112897</v>
      </c>
      <c r="E35" s="2">
        <v>0.15721376918851637</v>
      </c>
      <c r="F35" s="2">
        <v>-8.8451562382759072E-2</v>
      </c>
      <c r="G35" s="2">
        <v>0.11398045468825403</v>
      </c>
      <c r="H35" s="2">
        <v>-4.5221083106749604E-2</v>
      </c>
      <c r="I35" s="2">
        <v>7.6000986439242108E-2</v>
      </c>
      <c r="J35" s="2">
        <v>0.17252467049346906</v>
      </c>
      <c r="K35" s="2">
        <v>5.0801169337278225E-3</v>
      </c>
      <c r="L35" s="2">
        <v>6.8773531568788321E-3</v>
      </c>
      <c r="M35" s="2">
        <v>0.12044782560229789</v>
      </c>
      <c r="N35" s="2">
        <v>7.0900883702497558E-2</v>
      </c>
      <c r="O35" s="2">
        <v>0.22763500155048264</v>
      </c>
      <c r="P35" s="2">
        <v>5.7727394158689661E-25</v>
      </c>
      <c r="Q35" s="2">
        <v>0.20853905978063519</v>
      </c>
      <c r="R35" s="2">
        <v>1.3009861087579436E-2</v>
      </c>
      <c r="S35" s="2">
        <v>3.0813936352135792E-16</v>
      </c>
      <c r="V35" s="2">
        <v>3.0780131970657485E-30</v>
      </c>
      <c r="W35" t="str">
        <f t="shared" si="1"/>
        <v>***</v>
      </c>
      <c r="X35" t="str">
        <f t="shared" si="2"/>
        <v/>
      </c>
      <c r="Y35" t="str">
        <f t="shared" si="3"/>
        <v/>
      </c>
      <c r="Z35" t="s">
        <v>321</v>
      </c>
      <c r="AA35" t="str">
        <f t="shared" si="5"/>
        <v>***</v>
      </c>
    </row>
    <row r="36" spans="1:27" x14ac:dyDescent="0.25">
      <c r="A36" t="s">
        <v>318</v>
      </c>
      <c r="B36" s="2">
        <v>2.7067956363267527</v>
      </c>
      <c r="C36" s="2">
        <v>-0.36564383701021613</v>
      </c>
      <c r="D36" s="2">
        <v>6.348518688024595</v>
      </c>
      <c r="E36" s="2">
        <v>5.0881188841615588</v>
      </c>
      <c r="F36" s="2">
        <v>-3.0288325435218479</v>
      </c>
      <c r="G36" s="2">
        <v>7.9026692157967071</v>
      </c>
      <c r="H36" s="2">
        <v>-6.2761471828270068</v>
      </c>
      <c r="I36" s="2">
        <v>-26.550430969183395</v>
      </c>
      <c r="J36" s="2">
        <v>2.3336523939797464</v>
      </c>
      <c r="K36" s="2">
        <v>9.0726688607192763E-5</v>
      </c>
      <c r="L36" s="2">
        <v>0.90262004594270662</v>
      </c>
      <c r="M36" s="2">
        <v>3.3626858853982331E-9</v>
      </c>
      <c r="N36" s="2">
        <v>0.11267916893179523</v>
      </c>
      <c r="O36" s="2">
        <v>0.46061368452614304</v>
      </c>
      <c r="P36" s="2">
        <v>5.6319558070680013E-107</v>
      </c>
      <c r="Q36" s="2">
        <v>0.40616726426922278</v>
      </c>
      <c r="R36" s="2">
        <v>2.8173403389694096E-2</v>
      </c>
      <c r="S36" s="2">
        <v>0.38104232902423962</v>
      </c>
      <c r="V36" s="2">
        <v>5.5482701900284072E-101</v>
      </c>
      <c r="W36" t="str">
        <f t="shared" si="1"/>
        <v>***</v>
      </c>
      <c r="X36" t="str">
        <f t="shared" si="2"/>
        <v/>
      </c>
      <c r="Y36" t="str">
        <f t="shared" si="3"/>
        <v/>
      </c>
      <c r="Z36" t="s">
        <v>318</v>
      </c>
      <c r="AA36" s="2531" t="s">
        <v>492</v>
      </c>
    </row>
    <row r="37" spans="1:27" x14ac:dyDescent="0.25">
      <c r="A37" t="s">
        <v>341</v>
      </c>
      <c r="B37" s="2">
        <v>-16.030338160120255</v>
      </c>
      <c r="C37" s="2">
        <v>10.279324723287338</v>
      </c>
      <c r="D37" s="2">
        <v>-13.576719535884337</v>
      </c>
      <c r="E37" s="2">
        <v>-13.278910804330632</v>
      </c>
      <c r="F37" s="2">
        <v>-2.8993029269832911</v>
      </c>
      <c r="G37" s="2">
        <v>-7.4352670559244558</v>
      </c>
      <c r="H37" s="2">
        <v>20.730042696396289</v>
      </c>
      <c r="I37" s="2">
        <v>21.812657234050086</v>
      </c>
      <c r="J37" s="2">
        <v>9.0248199393168811</v>
      </c>
      <c r="K37" s="2">
        <v>3.5996127115767775E-4</v>
      </c>
      <c r="L37" s="2">
        <v>0.22219390757029656</v>
      </c>
      <c r="M37" s="2">
        <v>2.0364550630292528E-6</v>
      </c>
      <c r="N37" s="2">
        <v>3.9927901131411161E-2</v>
      </c>
      <c r="O37" s="2">
        <v>0.77961025889039792</v>
      </c>
      <c r="P37" s="2">
        <v>5.1945577893217237E-24</v>
      </c>
      <c r="Q37" s="2">
        <v>1.0993280543076807E-2</v>
      </c>
      <c r="R37" s="2">
        <v>0.14267684582822693</v>
      </c>
      <c r="S37" s="2">
        <v>4.3767108352629577E-2</v>
      </c>
      <c r="V37" s="2">
        <v>2.9193378930913157E-24</v>
      </c>
      <c r="W37" t="str">
        <f t="shared" si="1"/>
        <v>***</v>
      </c>
      <c r="X37" t="str">
        <f t="shared" si="2"/>
        <v/>
      </c>
      <c r="Y37" t="str">
        <f t="shared" si="3"/>
        <v/>
      </c>
      <c r="Z37" t="s">
        <v>341</v>
      </c>
      <c r="AA37" t="str">
        <f>CONCATENATE(W37,X37,Y37)</f>
        <v>***</v>
      </c>
    </row>
    <row r="38" spans="1:27" x14ac:dyDescent="0.25">
      <c r="A38" t="s">
        <v>342</v>
      </c>
      <c r="B38" s="2">
        <v>-120.98323780135428</v>
      </c>
      <c r="C38" s="2">
        <v>-103.02229285288325</v>
      </c>
      <c r="D38" s="2">
        <v>-56.489054348372612</v>
      </c>
      <c r="E38" s="2">
        <v>-142.74574273685829</v>
      </c>
      <c r="F38" s="2">
        <v>90.185595734946304</v>
      </c>
      <c r="G38" s="2">
        <v>67.630331789011549</v>
      </c>
      <c r="H38" s="2">
        <v>-150.37850096921093</v>
      </c>
      <c r="I38" s="2">
        <v>101.24112684988529</v>
      </c>
      <c r="J38" s="2">
        <v>-148.66268584388794</v>
      </c>
      <c r="K38" s="2">
        <v>3.513529524051005E-8</v>
      </c>
      <c r="L38" s="2">
        <v>2.8445831917560088E-2</v>
      </c>
      <c r="M38" s="2">
        <v>0.25799225146879134</v>
      </c>
      <c r="N38" s="2">
        <v>3.2434542288489986E-40</v>
      </c>
      <c r="O38" s="2">
        <v>0.31120835000132108</v>
      </c>
      <c r="P38" s="2">
        <v>5.3304137852233655E-3</v>
      </c>
      <c r="Q38" s="2">
        <v>5.2740085522066608E-58</v>
      </c>
      <c r="R38" s="2">
        <v>0.36212624433197405</v>
      </c>
      <c r="S38" s="2">
        <v>8.9332833853476383E-44</v>
      </c>
      <c r="V38" s="2">
        <v>3.3913501432319314E-66</v>
      </c>
      <c r="W38" t="str">
        <f t="shared" si="1"/>
        <v>***</v>
      </c>
      <c r="X38" t="str">
        <f t="shared" si="2"/>
        <v/>
      </c>
      <c r="Y38" t="str">
        <f t="shared" si="3"/>
        <v/>
      </c>
      <c r="Z38" t="s">
        <v>342</v>
      </c>
      <c r="AA38" t="str">
        <f t="shared" ref="AA38" si="6">CONCATENATE(W38,X38,Y38)</f>
        <v>***</v>
      </c>
    </row>
    <row r="39" spans="1:27" x14ac:dyDescent="0.25">
      <c r="A39" t="s">
        <v>343</v>
      </c>
      <c r="B39" s="2">
        <v>-4.3964037895202628</v>
      </c>
      <c r="C39" s="2">
        <v>-3.139921651239558</v>
      </c>
      <c r="D39" s="2">
        <v>-3.818979505676944</v>
      </c>
      <c r="E39" s="2">
        <v>-4.1821442489738159</v>
      </c>
      <c r="F39" s="2">
        <v>1.3287685337051267</v>
      </c>
      <c r="G39" s="2">
        <v>-4.3964037895202646</v>
      </c>
      <c r="H39" s="2">
        <v>0.31646023334411855</v>
      </c>
      <c r="I39" s="2">
        <v>32.147637739389097</v>
      </c>
      <c r="J39" s="2">
        <v>-3.0865503077342198</v>
      </c>
      <c r="K39" s="2">
        <v>0</v>
      </c>
      <c r="L39" s="2">
        <v>5.7788238670412787E-2</v>
      </c>
      <c r="M39" s="2">
        <v>1.1931929262285288E-22</v>
      </c>
      <c r="N39" s="2">
        <v>6.6319141264463138E-40</v>
      </c>
      <c r="O39" s="2">
        <v>0.65862103535084715</v>
      </c>
      <c r="P39" s="2">
        <v>0</v>
      </c>
      <c r="Q39" s="2">
        <v>0.89592876262609955</v>
      </c>
      <c r="R39" s="2">
        <v>5.6925388765441559E-65</v>
      </c>
      <c r="S39" s="2">
        <v>2.5292244670465383E-4</v>
      </c>
      <c r="W39" t="str">
        <f t="shared" si="1"/>
        <v/>
      </c>
      <c r="X39" t="str">
        <f t="shared" si="2"/>
        <v/>
      </c>
      <c r="Y39" t="str">
        <f t="shared" si="3"/>
        <v/>
      </c>
      <c r="Z39" t="s">
        <v>343</v>
      </c>
      <c r="AA39" s="2531" t="s">
        <v>492</v>
      </c>
    </row>
    <row r="40" spans="1:27" x14ac:dyDescent="0.25">
      <c r="A40" t="s">
        <v>327</v>
      </c>
      <c r="B40" s="2">
        <v>-4.4501905441284189</v>
      </c>
      <c r="C40" s="2">
        <v>-2.7943145154784079</v>
      </c>
      <c r="D40" s="2">
        <v>-0.94502333674536709</v>
      </c>
      <c r="E40" s="2">
        <v>-11.37384235056131</v>
      </c>
      <c r="F40" s="2">
        <v>3.7170115246176216</v>
      </c>
      <c r="G40" s="2">
        <v>-5.544648607668015</v>
      </c>
      <c r="H40" s="2">
        <v>-1.9109581218801768</v>
      </c>
      <c r="I40" s="2">
        <v>-4.0368162783030126</v>
      </c>
      <c r="J40" s="2">
        <v>-3.1492899038671737E-2</v>
      </c>
      <c r="K40" s="2">
        <v>0</v>
      </c>
      <c r="L40" s="2">
        <v>4.0018521620071574E-13</v>
      </c>
      <c r="M40" s="2">
        <v>0.70400771794689854</v>
      </c>
      <c r="N40" s="2">
        <v>3.3120831760154787E-15</v>
      </c>
      <c r="O40" s="2">
        <v>0.35755328326513425</v>
      </c>
      <c r="P40" s="2">
        <v>0.31301241231476662</v>
      </c>
      <c r="Q40" s="2">
        <v>0.6099009688091277</v>
      </c>
      <c r="R40" s="2">
        <v>4.6187832156461549E-12</v>
      </c>
      <c r="S40" s="2">
        <v>0.99209650149115092</v>
      </c>
      <c r="W40" t="str">
        <f t="shared" si="1"/>
        <v/>
      </c>
      <c r="X40" t="str">
        <f t="shared" si="2"/>
        <v/>
      </c>
      <c r="Y40" t="str">
        <f t="shared" si="3"/>
        <v/>
      </c>
      <c r="Z40" t="s">
        <v>327</v>
      </c>
      <c r="AA40" s="2531" t="s">
        <v>492</v>
      </c>
    </row>
    <row r="41" spans="1:27" x14ac:dyDescent="0.25">
      <c r="A41" t="s">
        <v>329</v>
      </c>
      <c r="B41" s="2">
        <v>-4.2273427233827245</v>
      </c>
      <c r="C41" s="2">
        <v>1.15604279583773</v>
      </c>
      <c r="D41" s="2">
        <v>18.145068012216086</v>
      </c>
      <c r="E41" s="2">
        <v>-4.7393106197441819</v>
      </c>
      <c r="F41" s="2">
        <v>4.8444044692340169</v>
      </c>
      <c r="G41" s="2">
        <v>-5.5311818033797087</v>
      </c>
      <c r="H41" s="2">
        <v>-5.1296574111140671</v>
      </c>
      <c r="I41" s="2">
        <v>-6.6064884019008225</v>
      </c>
      <c r="J41" s="2">
        <v>1.1836233565629937</v>
      </c>
      <c r="K41" s="2">
        <v>4.8696546259239533E-2</v>
      </c>
      <c r="L41" s="2">
        <v>0.42702278875129251</v>
      </c>
      <c r="M41" s="2">
        <v>5.7383397351273716E-3</v>
      </c>
      <c r="N41" s="2">
        <v>4.0357285820710688E-4</v>
      </c>
      <c r="O41" s="2">
        <v>1.2667718197660872E-2</v>
      </c>
      <c r="P41" s="2">
        <v>8.2882639721266806E-24</v>
      </c>
      <c r="Q41" s="2">
        <v>5.537890522469501E-4</v>
      </c>
      <c r="R41" s="2">
        <v>3.0387556669987554E-85</v>
      </c>
      <c r="S41" s="2">
        <v>0.66348534234825318</v>
      </c>
      <c r="V41" s="2">
        <v>1.0122948785646414E-82</v>
      </c>
      <c r="W41" t="str">
        <f t="shared" si="1"/>
        <v>***</v>
      </c>
      <c r="X41" t="str">
        <f t="shared" si="2"/>
        <v/>
      </c>
      <c r="Y41" t="str">
        <f t="shared" si="3"/>
        <v/>
      </c>
      <c r="Z41" t="s">
        <v>329</v>
      </c>
      <c r="AA41" t="str">
        <f>CONCATENATE(W41,X41,Y41)</f>
        <v>***</v>
      </c>
    </row>
    <row r="42" spans="1:27" x14ac:dyDescent="0.25">
      <c r="A42" t="s">
        <v>293</v>
      </c>
      <c r="B42" s="2">
        <v>-67.296072387695332</v>
      </c>
      <c r="C42" s="2">
        <v>-81.328952026367205</v>
      </c>
      <c r="D42" s="2">
        <v>84.173418680826828</v>
      </c>
      <c r="E42" s="2">
        <v>8.989641462053573</v>
      </c>
      <c r="F42" s="2">
        <v>17.607369027486662</v>
      </c>
      <c r="G42" s="2">
        <v>45.556665420532241</v>
      </c>
      <c r="H42" s="2">
        <v>-49.825749715169273</v>
      </c>
      <c r="I42" s="2">
        <v>-66.889023917061962</v>
      </c>
      <c r="J42" s="2">
        <v>-54.388225035233937</v>
      </c>
      <c r="K42" s="2">
        <v>5.2133805755485332E-2</v>
      </c>
      <c r="L42" s="2">
        <v>3.358518958494177E-2</v>
      </c>
      <c r="M42" s="2">
        <v>1.6450347539596139E-2</v>
      </c>
      <c r="N42" s="2">
        <v>0.61449665845811952</v>
      </c>
      <c r="O42" s="2">
        <v>0.16783699517905512</v>
      </c>
      <c r="P42" s="2">
        <v>0.53363216415699199</v>
      </c>
      <c r="Q42" s="2">
        <v>0.14198063458517821</v>
      </c>
      <c r="R42" s="2">
        <v>9.2995194292274361E-2</v>
      </c>
      <c r="S42" s="2">
        <v>2.0532096844050308E-2</v>
      </c>
      <c r="V42" s="2">
        <v>2.1745043817537196E-3</v>
      </c>
      <c r="W42" t="str">
        <f t="shared" si="1"/>
        <v/>
      </c>
      <c r="X42" t="str">
        <f t="shared" si="2"/>
        <v>**</v>
      </c>
      <c r="Y42" t="str">
        <f t="shared" si="3"/>
        <v/>
      </c>
      <c r="Z42" t="s">
        <v>293</v>
      </c>
      <c r="AA42" t="str">
        <f>CONCATENATE(W42,X42,Y42)</f>
        <v>**</v>
      </c>
    </row>
    <row r="43" spans="1:27" x14ac:dyDescent="0.25">
      <c r="A43" t="s">
        <v>294</v>
      </c>
      <c r="B43" s="2">
        <v>328.84652709960943</v>
      </c>
      <c r="C43" s="2">
        <v>226.83558349609379</v>
      </c>
      <c r="D43" s="2">
        <v>-62.29701949610854</v>
      </c>
      <c r="E43" s="2">
        <v>123.64260282970611</v>
      </c>
      <c r="F43" s="2">
        <v>80.51254607409966</v>
      </c>
      <c r="G43" s="2">
        <v>-92.27128219604495</v>
      </c>
      <c r="H43" s="2">
        <v>-23.695943196614582</v>
      </c>
      <c r="I43" s="2">
        <v>-33.78204127720425</v>
      </c>
      <c r="J43" s="2">
        <v>-123.45932717756791</v>
      </c>
      <c r="K43" s="2">
        <v>4.7648047118731834E-8</v>
      </c>
      <c r="L43" s="2">
        <v>0.12481930494668045</v>
      </c>
      <c r="M43" s="2">
        <v>1.3130185857691075E-2</v>
      </c>
      <c r="N43" s="2">
        <v>2.0755855746516319E-3</v>
      </c>
      <c r="O43" s="2">
        <v>3.1086786827758824E-3</v>
      </c>
      <c r="P43" s="2">
        <v>2.9094180669813883E-3</v>
      </c>
      <c r="Q43" s="2">
        <v>0.6624812531381663</v>
      </c>
      <c r="R43" s="2">
        <v>0.4694176372423513</v>
      </c>
      <c r="S43" s="2">
        <v>3.7995823127090638E-16</v>
      </c>
      <c r="V43" s="2">
        <v>1.6045646834829688E-19</v>
      </c>
      <c r="W43" t="str">
        <f t="shared" si="1"/>
        <v>***</v>
      </c>
      <c r="X43" t="str">
        <f t="shared" si="2"/>
        <v/>
      </c>
      <c r="Y43" t="str">
        <f t="shared" si="3"/>
        <v/>
      </c>
      <c r="Z43" t="s">
        <v>294</v>
      </c>
      <c r="AA43" t="str">
        <f>CONCATENATE(W43,X43,Y43)</f>
        <v>***</v>
      </c>
    </row>
    <row r="44" spans="1:27" x14ac:dyDescent="0.25">
      <c r="A44" t="s">
        <v>307</v>
      </c>
      <c r="B44" s="2">
        <v>51564.424218750006</v>
      </c>
      <c r="C44" s="2">
        <v>-359985.73828125006</v>
      </c>
      <c r="D44" s="2">
        <v>2951.7589613970586</v>
      </c>
      <c r="E44" s="2">
        <v>52225.929857336967</v>
      </c>
      <c r="F44" s="2">
        <v>5246.0490552325591</v>
      </c>
      <c r="G44" s="2">
        <v>59895.017755681823</v>
      </c>
      <c r="H44" s="2">
        <v>-84114.335546875023</v>
      </c>
      <c r="I44" s="2">
        <v>-177814.98486328125</v>
      </c>
      <c r="J44" s="2">
        <v>33745.575683593757</v>
      </c>
      <c r="K44" s="2">
        <v>2.2219033559919429E-5</v>
      </c>
      <c r="L44" s="2">
        <v>0.27141350170729334</v>
      </c>
      <c r="M44" s="2">
        <v>0.94316416837490613</v>
      </c>
      <c r="N44" s="2">
        <v>2.4730280168065203E-9</v>
      </c>
      <c r="O44" s="2">
        <v>0.86201989489445852</v>
      </c>
      <c r="P44" s="2">
        <v>2.0774004871794091E-4</v>
      </c>
      <c r="Q44" s="2">
        <v>0.30491087027584546</v>
      </c>
      <c r="R44" s="2">
        <v>0.26288019182766797</v>
      </c>
      <c r="S44" s="2">
        <v>2.4363671005819196E-2</v>
      </c>
      <c r="V44" s="2">
        <v>3.1304801669613573E-11</v>
      </c>
      <c r="W44" t="str">
        <f t="shared" si="1"/>
        <v>***</v>
      </c>
      <c r="X44" t="str">
        <f t="shared" si="2"/>
        <v/>
      </c>
      <c r="Y44" t="str">
        <f t="shared" si="3"/>
        <v/>
      </c>
      <c r="Z44" t="s">
        <v>307</v>
      </c>
      <c r="AA44" t="str">
        <f>CONCATENATE(W44,X44,Y44)</f>
        <v>***</v>
      </c>
    </row>
    <row r="45" spans="1:27" x14ac:dyDescent="0.25">
      <c r="A45" s="10" t="s">
        <v>496</v>
      </c>
      <c r="B45" s="2">
        <v>9.9465239048004167E-2</v>
      </c>
      <c r="C45" s="2">
        <v>9.9465239048004167E-2</v>
      </c>
      <c r="D45" s="2">
        <v>6.4171121400945316E-2</v>
      </c>
      <c r="E45" s="2">
        <v>-9.1839108778082823E-2</v>
      </c>
      <c r="F45" s="2">
        <v>0.29946523904800415</v>
      </c>
      <c r="G45" s="2">
        <v>-0.24598930640654132</v>
      </c>
      <c r="H45" s="2">
        <v>-0.20053476095199591</v>
      </c>
      <c r="I45" s="2">
        <v>0.17446523904800418</v>
      </c>
      <c r="J45" s="2">
        <v>-0.22136809428532922</v>
      </c>
      <c r="K45" s="2">
        <v>0.5881648700103177</v>
      </c>
      <c r="L45" s="2">
        <v>0.5881648700103177</v>
      </c>
      <c r="M45" s="2">
        <v>0.39060063326811867</v>
      </c>
      <c r="N45" s="2">
        <v>0.37978236915891239</v>
      </c>
      <c r="P45" s="2">
        <v>0.11168797534561251</v>
      </c>
      <c r="Q45" s="2">
        <v>0.21756978916359834</v>
      </c>
      <c r="R45" s="2">
        <v>0.14722572646159754</v>
      </c>
      <c r="S45" s="2">
        <v>3.1331434941750062E-3</v>
      </c>
      <c r="W45" t="str">
        <f t="shared" si="1"/>
        <v/>
      </c>
      <c r="X45" t="str">
        <f t="shared" si="2"/>
        <v/>
      </c>
      <c r="Y45" t="str">
        <f t="shared" si="3"/>
        <v/>
      </c>
      <c r="Z45" s="10" t="s">
        <v>496</v>
      </c>
      <c r="AA45" s="2531" t="s">
        <v>492</v>
      </c>
    </row>
    <row r="46" spans="1:27" x14ac:dyDescent="0.25">
      <c r="A46" t="s">
        <v>330</v>
      </c>
      <c r="B46" s="2">
        <v>-9.0909123420715346E-2</v>
      </c>
      <c r="C46" s="2">
        <v>0.10909087657928468</v>
      </c>
      <c r="D46" s="2">
        <v>8.5561464814578783E-2</v>
      </c>
      <c r="E46" s="2">
        <v>-0.17786564515984582</v>
      </c>
      <c r="F46" s="2">
        <v>-9.0909123420715346E-2</v>
      </c>
      <c r="G46" s="2">
        <v>-0.63636366887526075</v>
      </c>
      <c r="H46" s="2">
        <v>-9.090912342071536E-2</v>
      </c>
      <c r="I46" s="2">
        <v>0.65909087657928478</v>
      </c>
      <c r="J46" s="2">
        <v>0.1590908765792847</v>
      </c>
      <c r="K46" s="2">
        <v>0</v>
      </c>
      <c r="L46" s="2">
        <v>0.55261219650384064</v>
      </c>
      <c r="M46" s="2">
        <v>0.57053846132213926</v>
      </c>
      <c r="N46" s="2">
        <v>4.2779959725629091E-2</v>
      </c>
      <c r="O46" s="2">
        <v>0.22939903392820135</v>
      </c>
      <c r="P46" s="2">
        <v>9.2051227308175033E-3</v>
      </c>
      <c r="Q46" s="2">
        <v>0.65796258076286196</v>
      </c>
      <c r="R46" s="2">
        <v>4.2082571409203219E-5</v>
      </c>
      <c r="S46" s="2">
        <v>4.0243562564684213E-2</v>
      </c>
      <c r="W46" t="str">
        <f t="shared" si="1"/>
        <v/>
      </c>
      <c r="X46" t="str">
        <f t="shared" si="2"/>
        <v/>
      </c>
      <c r="Y46" t="str">
        <f t="shared" si="3"/>
        <v/>
      </c>
      <c r="Z46" t="s">
        <v>330</v>
      </c>
      <c r="AA46" s="2531" t="s">
        <v>492</v>
      </c>
    </row>
    <row r="47" spans="1:27" x14ac:dyDescent="0.25">
      <c r="A47" t="s">
        <v>331</v>
      </c>
      <c r="B47" s="2">
        <v>0.19037430286407475</v>
      </c>
      <c r="C47" s="2">
        <v>0.19037430286407475</v>
      </c>
      <c r="D47" s="2">
        <v>-0.10962569713592529</v>
      </c>
      <c r="E47" s="2">
        <v>-9.3004496201224969E-4</v>
      </c>
      <c r="F47" s="2">
        <v>-0.21427685992662301</v>
      </c>
      <c r="G47" s="2">
        <v>0.20855612104589288</v>
      </c>
      <c r="H47" s="2">
        <v>9.0374302864074732E-2</v>
      </c>
      <c r="I47" s="2">
        <v>0.14037430286407471</v>
      </c>
      <c r="J47" s="2">
        <v>0.14037430286407471</v>
      </c>
      <c r="K47" s="2">
        <v>0.3005391359537597</v>
      </c>
      <c r="L47" s="2">
        <v>0.3005391359537597</v>
      </c>
      <c r="M47" s="2">
        <v>0.2139259957339687</v>
      </c>
      <c r="N47" s="2">
        <v>0.99289565673563907</v>
      </c>
      <c r="O47" s="2">
        <v>5.6101132477528615E-3</v>
      </c>
      <c r="P47" s="2">
        <v>8.1892485151452393E-2</v>
      </c>
      <c r="Q47" s="2">
        <v>0.54366505551692867</v>
      </c>
      <c r="R47" s="2">
        <v>0.37221749818550287</v>
      </c>
      <c r="S47" s="2">
        <v>2.9730634714516813E-2</v>
      </c>
      <c r="V47" s="2">
        <v>1.8686241667419168E-2</v>
      </c>
      <c r="W47" t="str">
        <f t="shared" si="1"/>
        <v/>
      </c>
      <c r="X47" t="str">
        <f t="shared" si="2"/>
        <v/>
      </c>
      <c r="Y47" t="str">
        <f t="shared" si="3"/>
        <v/>
      </c>
      <c r="Z47" t="s">
        <v>331</v>
      </c>
      <c r="AA47" t="str">
        <f>CONCATENATE(W47,X47,Y47)</f>
        <v/>
      </c>
    </row>
    <row r="48" spans="1:27" x14ac:dyDescent="0.25">
      <c r="A48" t="s">
        <v>339</v>
      </c>
      <c r="B48" s="2">
        <v>21.31668853759766</v>
      </c>
      <c r="C48" s="2">
        <v>7.5203643798828157</v>
      </c>
      <c r="D48" s="2">
        <v>4.6380048809629502</v>
      </c>
      <c r="E48" s="2">
        <v>3.2857156836468246</v>
      </c>
      <c r="F48" s="2">
        <v>14.195501105729926</v>
      </c>
      <c r="G48" s="2">
        <v>-29.647068717262965</v>
      </c>
      <c r="H48" s="2">
        <v>22.677572631835947</v>
      </c>
      <c r="I48" s="2">
        <v>-0.12369632720947268</v>
      </c>
      <c r="J48" s="2">
        <v>-18.393462260564171</v>
      </c>
      <c r="K48" s="2">
        <v>1.0152618965548817E-2</v>
      </c>
      <c r="L48" s="2">
        <v>0.72448939341413632</v>
      </c>
      <c r="M48" s="2">
        <v>0.39074581498371108</v>
      </c>
      <c r="N48" s="2">
        <v>0.65053288714566826</v>
      </c>
      <c r="O48" s="2">
        <v>7.0284016557971568E-7</v>
      </c>
      <c r="P48" s="2">
        <v>9.6057188850179349E-3</v>
      </c>
      <c r="Q48" s="2">
        <v>1.4651848097113415E-2</v>
      </c>
      <c r="R48" s="2">
        <v>0.99105624281402194</v>
      </c>
      <c r="S48" s="2">
        <v>1.3965122145857597E-3</v>
      </c>
      <c r="V48" s="2">
        <v>7.1085164714929481E-8</v>
      </c>
      <c r="W48" t="str">
        <f t="shared" si="1"/>
        <v>***</v>
      </c>
      <c r="X48" t="str">
        <f t="shared" si="2"/>
        <v/>
      </c>
      <c r="Y48" t="str">
        <f t="shared" si="3"/>
        <v/>
      </c>
      <c r="Z48" t="s">
        <v>339</v>
      </c>
      <c r="AA48" t="str">
        <f>CONCATENATE(W48,X48,Y48)</f>
        <v>***</v>
      </c>
    </row>
    <row r="49" spans="1:27" x14ac:dyDescent="0.25">
      <c r="A49" t="s">
        <v>345</v>
      </c>
      <c r="B49" s="2">
        <v>0.15762634575366974</v>
      </c>
      <c r="C49" s="2">
        <v>2.943989634513855E-2</v>
      </c>
      <c r="D49" s="2">
        <v>-1.3474687453239195E-2</v>
      </c>
      <c r="E49" s="2">
        <v>-1.5280168989430305E-2</v>
      </c>
      <c r="F49" s="2">
        <v>-1.380915017355056E-2</v>
      </c>
      <c r="G49" s="2">
        <v>0.14176451347090982</v>
      </c>
      <c r="H49" s="2">
        <v>-2.9587191343307503E-2</v>
      </c>
      <c r="I49" s="2">
        <v>-4.3214708566665658E-3</v>
      </c>
      <c r="J49" s="2">
        <v>-1.3957539531919694E-2</v>
      </c>
      <c r="K49" s="2">
        <v>4.0510960383360275E-8</v>
      </c>
      <c r="L49" s="2">
        <v>0.64504388991489692</v>
      </c>
      <c r="M49" s="2">
        <v>0.70206662135664266</v>
      </c>
      <c r="N49" s="2">
        <v>0.79536274557619735</v>
      </c>
      <c r="O49" s="2">
        <v>0.67226410985282226</v>
      </c>
      <c r="P49" s="2">
        <v>0.24060006308404683</v>
      </c>
      <c r="Q49" s="2">
        <v>0.54516619038989989</v>
      </c>
      <c r="R49" s="2">
        <v>0.94823754761127388</v>
      </c>
      <c r="S49" s="2">
        <v>0.78797473555314279</v>
      </c>
      <c r="V49" s="2">
        <v>1.3940504898255187E-4</v>
      </c>
      <c r="W49" t="str">
        <f t="shared" si="1"/>
        <v>***</v>
      </c>
      <c r="X49" t="str">
        <f t="shared" si="2"/>
        <v/>
      </c>
      <c r="Y49" t="str">
        <f t="shared" si="3"/>
        <v/>
      </c>
      <c r="Z49" t="s">
        <v>345</v>
      </c>
      <c r="AA49" t="str">
        <f>CONCATENATE(W49,X49,Y49)</f>
        <v>***</v>
      </c>
    </row>
    <row r="50" spans="1:27" x14ac:dyDescent="0.25">
      <c r="A50" t="s">
        <v>346</v>
      </c>
      <c r="B50" s="2">
        <v>8.3791915893554698</v>
      </c>
      <c r="C50" s="2">
        <v>-4.820808410644533</v>
      </c>
      <c r="D50" s="2">
        <v>-0.97232356215968274</v>
      </c>
      <c r="E50" s="2">
        <v>2.0363344464983264</v>
      </c>
      <c r="F50" s="2">
        <v>-2.454954752107946</v>
      </c>
      <c r="G50" s="2">
        <v>-6.6958084106445321</v>
      </c>
      <c r="H50" s="2">
        <v>-3.5985861884223094</v>
      </c>
      <c r="I50" s="2">
        <v>-0.96366555350167438</v>
      </c>
      <c r="J50" s="2">
        <v>3.7473734075372871</v>
      </c>
      <c r="K50" s="2">
        <v>0.37135299745422568</v>
      </c>
      <c r="L50" s="2">
        <v>0.45771099823948858</v>
      </c>
      <c r="M50" s="2">
        <v>0.77706911051934258</v>
      </c>
      <c r="N50" s="2">
        <v>0.53588494304192236</v>
      </c>
      <c r="O50" s="2">
        <v>0.30693282507856501</v>
      </c>
      <c r="P50" s="2">
        <v>0.11124552439937836</v>
      </c>
      <c r="Q50" s="2">
        <v>0.45582570219723784</v>
      </c>
      <c r="R50" s="2">
        <v>0.8344860529305429</v>
      </c>
      <c r="S50" s="2">
        <v>0.21206221944129686</v>
      </c>
      <c r="V50" s="2">
        <v>0.57537892233710075</v>
      </c>
      <c r="W50" t="str">
        <f t="shared" si="1"/>
        <v/>
      </c>
      <c r="X50" t="str">
        <f t="shared" si="2"/>
        <v/>
      </c>
      <c r="Y50" t="str">
        <f t="shared" si="3"/>
        <v/>
      </c>
      <c r="Z50" t="s">
        <v>346</v>
      </c>
      <c r="AA50" s="2531" t="s">
        <v>492</v>
      </c>
    </row>
    <row r="51" spans="1:27" x14ac:dyDescent="0.25">
      <c r="A51" t="s">
        <v>21</v>
      </c>
      <c r="B51" s="2">
        <v>14.438862563621651</v>
      </c>
      <c r="C51" s="2">
        <v>24.918531151500378</v>
      </c>
      <c r="D51" s="2">
        <v>-3.1893014862147191</v>
      </c>
      <c r="E51" s="2">
        <v>0.51495079056205117</v>
      </c>
      <c r="F51" s="2">
        <v>21.994776643706111</v>
      </c>
      <c r="G51" s="2">
        <v>16.70796664974684</v>
      </c>
      <c r="H51" s="2">
        <v>10.763943545682407</v>
      </c>
      <c r="I51" s="2">
        <v>-6.2641877037259492</v>
      </c>
      <c r="J51" s="2">
        <v>-30.772476015074453</v>
      </c>
      <c r="K51" s="2">
        <v>2.7391661975603856E-2</v>
      </c>
      <c r="L51" s="2">
        <v>5.3173894613864178E-68</v>
      </c>
      <c r="M51" s="2">
        <v>0.29828137798082688</v>
      </c>
      <c r="N51" s="2">
        <v>0.89431166572117271</v>
      </c>
      <c r="O51" s="2">
        <v>5.9185755937988667E-55</v>
      </c>
      <c r="P51" s="2">
        <v>1.2962493170471748E-41</v>
      </c>
      <c r="Q51" s="2">
        <v>0.14527129417281515</v>
      </c>
      <c r="R51" s="2">
        <v>6.7082117886495263E-2</v>
      </c>
      <c r="S51" s="2">
        <v>2.1101835780444215E-17</v>
      </c>
      <c r="V51" s="2">
        <v>3.4458706439681751E-81</v>
      </c>
      <c r="W51" t="str">
        <f t="shared" si="1"/>
        <v>***</v>
      </c>
      <c r="X51" t="str">
        <f t="shared" si="2"/>
        <v/>
      </c>
      <c r="Y51" t="str">
        <f t="shared" si="3"/>
        <v/>
      </c>
      <c r="Z51" t="s">
        <v>21</v>
      </c>
      <c r="AA51" t="str">
        <f>CONCATENATE(W51,X51,Y51)</f>
        <v>***</v>
      </c>
    </row>
    <row r="52" spans="1:27" x14ac:dyDescent="0.25">
      <c r="A52" t="s">
        <v>299</v>
      </c>
      <c r="B52" s="2">
        <v>22.053516832365272</v>
      </c>
      <c r="C52" s="2">
        <v>20.549280166625977</v>
      </c>
      <c r="D52" s="2">
        <v>16.369553692939071</v>
      </c>
      <c r="E52" s="2">
        <v>9.391600100207425</v>
      </c>
      <c r="F52" s="2">
        <v>6.099280357360839</v>
      </c>
      <c r="H52" s="2">
        <v>18.731817946037722</v>
      </c>
      <c r="I52" s="2">
        <v>-20.758034817935208</v>
      </c>
      <c r="J52" s="2">
        <v>-13.292684487355867</v>
      </c>
      <c r="K52" s="2">
        <v>1.3157598644999989E-26</v>
      </c>
      <c r="M52" s="2">
        <v>1.4039856554806004E-4</v>
      </c>
      <c r="N52" s="2">
        <v>3.0784541122997042E-8</v>
      </c>
      <c r="O52" s="2">
        <v>0</v>
      </c>
      <c r="Q52" s="2">
        <v>1.1332296390572428E-10</v>
      </c>
      <c r="R52" s="2">
        <v>1.7074452373117389E-5</v>
      </c>
      <c r="S52" s="2">
        <v>2.9278871738227757E-3</v>
      </c>
      <c r="W52" t="str">
        <f t="shared" si="1"/>
        <v/>
      </c>
      <c r="X52" t="str">
        <f t="shared" si="2"/>
        <v/>
      </c>
      <c r="Y52" t="str">
        <f t="shared" si="3"/>
        <v/>
      </c>
      <c r="Z52" t="s">
        <v>299</v>
      </c>
      <c r="AA52" s="2531" t="s">
        <v>492</v>
      </c>
    </row>
    <row r="53" spans="1:27" x14ac:dyDescent="0.25">
      <c r="A53" t="s">
        <v>301</v>
      </c>
      <c r="B53" s="2">
        <v>-1.2600499480382168</v>
      </c>
      <c r="C53" s="2">
        <v>15.206253051757811</v>
      </c>
      <c r="D53" s="2">
        <v>8.0658500895127094</v>
      </c>
      <c r="E53" s="2">
        <v>2.6898671873938951</v>
      </c>
      <c r="F53" s="2">
        <v>-0.69806853764961352</v>
      </c>
      <c r="H53" s="2">
        <v>10.684995585244264</v>
      </c>
      <c r="I53" s="2">
        <v>-11.39700973659547</v>
      </c>
      <c r="J53" s="2">
        <v>-13.968436222406261</v>
      </c>
      <c r="K53" s="2">
        <v>0.92740429480514108</v>
      </c>
      <c r="M53" s="2">
        <v>0.18605751083145086</v>
      </c>
      <c r="N53" s="2">
        <v>0.4887974448174448</v>
      </c>
      <c r="O53" s="2">
        <v>0.92213544871107889</v>
      </c>
      <c r="Q53" s="2">
        <v>0.15779718892940806</v>
      </c>
      <c r="R53" s="2">
        <v>1.991475026168174E-12</v>
      </c>
      <c r="S53" s="2">
        <v>2.4317833101505073E-8</v>
      </c>
      <c r="W53" t="str">
        <f t="shared" si="1"/>
        <v/>
      </c>
      <c r="X53" t="str">
        <f t="shared" si="2"/>
        <v/>
      </c>
      <c r="Y53" t="str">
        <f t="shared" si="3"/>
        <v/>
      </c>
      <c r="Z53" t="s">
        <v>301</v>
      </c>
      <c r="AA53" s="2531" t="s">
        <v>492</v>
      </c>
    </row>
    <row r="54" spans="1:27" x14ac:dyDescent="0.25">
      <c r="A54" t="s">
        <v>302</v>
      </c>
      <c r="B54" s="2">
        <v>7.6980345605148557</v>
      </c>
      <c r="C54" s="2">
        <v>7.0674972534179688</v>
      </c>
      <c r="D54" s="2">
        <v>5.749994039716853</v>
      </c>
      <c r="E54" s="2">
        <v>4.1851214605887659</v>
      </c>
      <c r="F54" s="2">
        <v>5.3335235394360208</v>
      </c>
      <c r="H54" s="2">
        <v>6.4585778242444105</v>
      </c>
      <c r="I54" s="2">
        <v>-9.174556533839743</v>
      </c>
      <c r="J54" s="2">
        <v>-2.824360562083541</v>
      </c>
      <c r="K54" s="2">
        <v>1.7218590943199855E-13</v>
      </c>
      <c r="M54" s="2">
        <v>1.373956034948343E-4</v>
      </c>
      <c r="N54" s="2">
        <v>3.5818997447931819E-6</v>
      </c>
      <c r="O54" s="2">
        <v>7.9251090232076732E-31</v>
      </c>
      <c r="Q54" s="2">
        <v>1.7297200464129412E-12</v>
      </c>
      <c r="R54" s="2">
        <v>3.1018341042940358E-4</v>
      </c>
      <c r="S54" s="2">
        <v>0.14191257692539444</v>
      </c>
      <c r="W54" t="str">
        <f t="shared" si="1"/>
        <v/>
      </c>
      <c r="X54" t="str">
        <f t="shared" si="2"/>
        <v/>
      </c>
      <c r="Y54" t="str">
        <f t="shared" si="3"/>
        <v/>
      </c>
      <c r="Z54" t="s">
        <v>302</v>
      </c>
      <c r="AA54" s="2531" t="s">
        <v>492</v>
      </c>
    </row>
    <row r="55" spans="1:27" x14ac:dyDescent="0.25">
      <c r="A55" t="s">
        <v>304</v>
      </c>
      <c r="B55" s="2">
        <v>-9.952988174843358E-2</v>
      </c>
      <c r="C55" s="2">
        <v>0.78345167636871338</v>
      </c>
      <c r="D55" s="2">
        <v>0.58275253044192232</v>
      </c>
      <c r="E55" s="2">
        <v>-0.21769488583481308</v>
      </c>
      <c r="F55" s="2">
        <v>-7.7322767340749304E-2</v>
      </c>
      <c r="H55" s="2">
        <v>0.55293755294940683</v>
      </c>
      <c r="I55" s="2">
        <v>-0.53680329052250852</v>
      </c>
      <c r="J55" s="2">
        <v>-0.75743441240002063</v>
      </c>
      <c r="K55" s="2">
        <v>0.66265098919613963</v>
      </c>
      <c r="M55" s="2">
        <v>0.10682013619877569</v>
      </c>
      <c r="N55" s="2">
        <v>0.56187887260448433</v>
      </c>
      <c r="O55" s="2">
        <v>0.75983268035576601</v>
      </c>
      <c r="Q55" s="2">
        <v>1.8623504926291397E-2</v>
      </c>
      <c r="R55" s="2">
        <v>1.1999171881051046E-9</v>
      </c>
      <c r="S55" s="2">
        <v>3.864359735076455E-4</v>
      </c>
      <c r="W55" t="str">
        <f t="shared" si="1"/>
        <v/>
      </c>
      <c r="X55" t="str">
        <f t="shared" si="2"/>
        <v/>
      </c>
      <c r="Y55" t="str">
        <f t="shared" si="3"/>
        <v/>
      </c>
      <c r="Z55" t="s">
        <v>304</v>
      </c>
      <c r="AA55" s="2531" t="s">
        <v>492</v>
      </c>
    </row>
    <row r="56" spans="1:27" x14ac:dyDescent="0.25">
      <c r="A56" t="s">
        <v>305</v>
      </c>
      <c r="B56" s="2">
        <v>-1.4495470950204319</v>
      </c>
      <c r="C56" s="2">
        <v>-0.25812017917633057</v>
      </c>
      <c r="D56" s="2">
        <v>-0.62078682908707961</v>
      </c>
      <c r="E56" s="2">
        <v>0.26511239069774051</v>
      </c>
      <c r="F56" s="2">
        <v>-0.99401836598208593</v>
      </c>
      <c r="H56" s="2">
        <v>-0.87242148211132109</v>
      </c>
      <c r="I56" s="2">
        <v>0.65336836902160211</v>
      </c>
      <c r="J56" s="2">
        <v>0.36454622611270449</v>
      </c>
      <c r="K56" s="2">
        <v>7.7761713587903844E-5</v>
      </c>
      <c r="M56" s="2">
        <v>1.1857110312051128E-7</v>
      </c>
      <c r="N56" s="2">
        <v>8.1076112577371004E-2</v>
      </c>
      <c r="O56" s="2">
        <v>1.1557698107576003E-8</v>
      </c>
      <c r="Q56" s="2">
        <v>1.2106211374135491E-7</v>
      </c>
      <c r="R56" s="2">
        <v>3.9156234529559051E-29</v>
      </c>
      <c r="S56" s="2">
        <v>0.1118925885367706</v>
      </c>
      <c r="W56" t="str">
        <f t="shared" si="1"/>
        <v/>
      </c>
      <c r="X56" t="str">
        <f t="shared" si="2"/>
        <v/>
      </c>
      <c r="Y56" t="str">
        <f t="shared" si="3"/>
        <v/>
      </c>
      <c r="Z56" t="s">
        <v>305</v>
      </c>
      <c r="AA56" s="2531" t="s">
        <v>492</v>
      </c>
    </row>
    <row r="57" spans="1:27" x14ac:dyDescent="0.25">
      <c r="A57" t="s">
        <v>306</v>
      </c>
      <c r="B57" s="2">
        <v>-14.561593264918253</v>
      </c>
      <c r="C57" s="2">
        <v>7.3474154472351074</v>
      </c>
      <c r="D57" s="2">
        <v>-17.286582301597299</v>
      </c>
      <c r="E57" s="2">
        <v>-5.861557944382306</v>
      </c>
      <c r="F57" s="2">
        <v>-14.537275661358267</v>
      </c>
      <c r="H57" s="2">
        <v>-1.8550719030727827</v>
      </c>
      <c r="I57" s="2">
        <v>4.6432250808414377</v>
      </c>
      <c r="J57" s="2">
        <v>-8.3249018789063225</v>
      </c>
      <c r="K57" s="2">
        <v>5.6039866185943894E-26</v>
      </c>
      <c r="M57" s="2">
        <v>4.3603792628724047E-8</v>
      </c>
      <c r="N57" s="2">
        <v>3.4309817598236212E-3</v>
      </c>
      <c r="O57" s="2">
        <v>1.0708147395759871E-2</v>
      </c>
      <c r="Q57" s="2">
        <v>0.84124835535554088</v>
      </c>
      <c r="R57" s="2">
        <v>5.0177686666734765E-3</v>
      </c>
      <c r="S57" s="2">
        <v>3.1374745447757424E-2</v>
      </c>
      <c r="W57" t="str">
        <f t="shared" si="1"/>
        <v/>
      </c>
      <c r="X57" t="str">
        <f t="shared" si="2"/>
        <v/>
      </c>
      <c r="Y57" t="str">
        <f t="shared" si="3"/>
        <v/>
      </c>
      <c r="Z57" t="s">
        <v>306</v>
      </c>
      <c r="AA57" s="2531" t="s">
        <v>492</v>
      </c>
    </row>
    <row r="58" spans="1:27" x14ac:dyDescent="0.25">
      <c r="A58" t="s">
        <v>319</v>
      </c>
      <c r="C58" s="2">
        <v>-9.1244979302304507</v>
      </c>
      <c r="D58" s="2">
        <v>2.8220943561848548</v>
      </c>
      <c r="E58" s="2">
        <v>-7.6977967818280106</v>
      </c>
      <c r="F58" s="2">
        <v>16.96238568777402</v>
      </c>
      <c r="G58" s="2">
        <v>5.9494997775812193</v>
      </c>
      <c r="H58" s="2">
        <v>-7.6625406334189998</v>
      </c>
      <c r="I58" s="2">
        <v>5.8520386678358847</v>
      </c>
      <c r="J58" s="2">
        <v>-9.0376100505560508</v>
      </c>
      <c r="L58" s="2">
        <v>1.7380411691109666E-14</v>
      </c>
      <c r="M58" s="2">
        <v>0.43270112506105263</v>
      </c>
      <c r="N58" s="2">
        <v>3.3680907829858095E-2</v>
      </c>
      <c r="O58" s="2">
        <v>3.293709024858591E-3</v>
      </c>
      <c r="P58" s="2">
        <v>6.4807806192999299E-5</v>
      </c>
      <c r="Q58" s="2">
        <v>3.8283952814089799E-2</v>
      </c>
      <c r="R58" s="2">
        <v>8.4212765608838401E-9</v>
      </c>
      <c r="S58" s="2">
        <v>1.7890085908986844E-2</v>
      </c>
      <c r="V58" s="2">
        <v>2.9979973287866432E-18</v>
      </c>
      <c r="W58" t="str">
        <f t="shared" si="1"/>
        <v>***</v>
      </c>
      <c r="X58" t="str">
        <f t="shared" si="2"/>
        <v/>
      </c>
      <c r="Y58" t="str">
        <f t="shared" si="3"/>
        <v/>
      </c>
      <c r="Z58" t="s">
        <v>319</v>
      </c>
      <c r="AA58" t="str">
        <f>CONCATENATE(W58,X58,Y58)</f>
        <v>***</v>
      </c>
    </row>
    <row r="59" spans="1:27" x14ac:dyDescent="0.25">
      <c r="A59" t="s">
        <v>324</v>
      </c>
      <c r="C59" s="2">
        <v>4.4059988182626739</v>
      </c>
      <c r="D59" s="2">
        <v>-3.3116248366404335</v>
      </c>
      <c r="E59" s="2">
        <v>5.2872477411254657</v>
      </c>
      <c r="F59" s="2">
        <v>4.4212769015910425</v>
      </c>
      <c r="G59" s="2">
        <v>-1.2388264189753571</v>
      </c>
      <c r="H59" s="2">
        <v>0.49808583397388057</v>
      </c>
      <c r="I59" s="2">
        <v>4.5407764656090226</v>
      </c>
      <c r="J59" s="2">
        <v>-8.5273791206658913</v>
      </c>
      <c r="L59" s="2">
        <v>2.9487881275325081E-36</v>
      </c>
      <c r="M59" s="2">
        <v>4.1669656880272902E-4</v>
      </c>
      <c r="N59" s="2">
        <v>1.7177745304794543E-5</v>
      </c>
      <c r="O59" s="2">
        <v>1.7480694245515563E-5</v>
      </c>
      <c r="P59" s="2">
        <v>5.81710915416746E-23</v>
      </c>
      <c r="Q59" s="2">
        <v>0.84325740647765068</v>
      </c>
      <c r="R59" s="2">
        <v>5.3775506297446523E-9</v>
      </c>
      <c r="S59" s="2">
        <v>4.6055847691087781E-2</v>
      </c>
      <c r="V59" s="2">
        <v>6.3988243544195024E-40</v>
      </c>
      <c r="W59" t="str">
        <f t="shared" si="1"/>
        <v>***</v>
      </c>
      <c r="X59" t="str">
        <f t="shared" si="2"/>
        <v/>
      </c>
      <c r="Y59" t="str">
        <f t="shared" si="3"/>
        <v/>
      </c>
      <c r="Z59" t="s">
        <v>324</v>
      </c>
      <c r="AA59" t="str">
        <f>CONCATENATE(W59,X59,Y59)</f>
        <v>***</v>
      </c>
    </row>
    <row r="60" spans="1:27" x14ac:dyDescent="0.25">
      <c r="A60" t="s">
        <v>109</v>
      </c>
      <c r="B60" s="2">
        <v>6.8142832874793546</v>
      </c>
      <c r="C60" s="2">
        <v>15.810372509606832</v>
      </c>
      <c r="D60" s="2">
        <v>11.67698811492984</v>
      </c>
      <c r="E60" s="2">
        <v>-6.396038259635059E-2</v>
      </c>
      <c r="F60" s="2">
        <v>16.762783773572014</v>
      </c>
      <c r="G60" s="2">
        <v>-17.182374969716694</v>
      </c>
      <c r="H60" s="2">
        <v>-9.682116613946242</v>
      </c>
      <c r="I60" s="2">
        <v>-12.740314741052646</v>
      </c>
      <c r="J60" s="2">
        <v>-4.1915191346678826</v>
      </c>
      <c r="K60" s="2">
        <v>5.4955763528243509E-2</v>
      </c>
      <c r="L60" s="2">
        <v>8.1787927580073847E-164</v>
      </c>
      <c r="M60" s="2">
        <v>4.7077712114852099E-3</v>
      </c>
      <c r="N60" s="2">
        <v>0.99270344447352143</v>
      </c>
      <c r="O60" s="2">
        <v>1.6067839278694828E-2</v>
      </c>
      <c r="P60" s="2">
        <v>5.3270888238909351E-7</v>
      </c>
      <c r="Q60" s="2">
        <v>1.2054839802619986E-2</v>
      </c>
      <c r="R60" s="2">
        <v>1.3169792996722105E-4</v>
      </c>
      <c r="S60" s="2">
        <v>0.19374735229175322</v>
      </c>
      <c r="V60" s="2">
        <v>1.138849157460506E-157</v>
      </c>
      <c r="W60" t="str">
        <f t="shared" si="1"/>
        <v>***</v>
      </c>
      <c r="X60" t="str">
        <f t="shared" si="2"/>
        <v/>
      </c>
      <c r="Y60" t="str">
        <f t="shared" si="3"/>
        <v/>
      </c>
      <c r="Z60" t="s">
        <v>109</v>
      </c>
      <c r="AA60" t="str">
        <f>CONCATENATE(W60,X60,Y60)</f>
        <v>***</v>
      </c>
    </row>
    <row r="61" spans="1:27" x14ac:dyDescent="0.25">
      <c r="A61" t="s">
        <v>344</v>
      </c>
      <c r="D61" s="2">
        <v>-7.6673790630471945</v>
      </c>
      <c r="E61" s="2">
        <v>2.0662109545063831</v>
      </c>
      <c r="I61" s="2">
        <v>5.7594110142540522</v>
      </c>
      <c r="J61" s="2">
        <v>-0.90746854650642184</v>
      </c>
      <c r="M61" s="2">
        <v>0.16132911901907249</v>
      </c>
      <c r="N61" s="2">
        <v>0.88801209466028974</v>
      </c>
      <c r="R61" s="2">
        <v>0.16132911901907249</v>
      </c>
      <c r="S61" s="2">
        <v>0.88801209466028974</v>
      </c>
      <c r="W61" t="str">
        <f t="shared" si="1"/>
        <v/>
      </c>
      <c r="X61" t="str">
        <f t="shared" si="2"/>
        <v/>
      </c>
      <c r="Y61" t="str">
        <f t="shared" si="3"/>
        <v/>
      </c>
      <c r="Z61" t="s">
        <v>344</v>
      </c>
      <c r="AA61" s="2531" t="s">
        <v>492</v>
      </c>
    </row>
    <row r="64" spans="1:27" x14ac:dyDescent="0.25">
      <c r="A64" t="s">
        <v>358</v>
      </c>
      <c r="K64" s="2" t="s">
        <v>361</v>
      </c>
      <c r="W64" s="2529"/>
      <c r="X64" s="2529"/>
      <c r="Y64" s="2529"/>
      <c r="Z64" s="2529"/>
      <c r="AA64" s="2529"/>
    </row>
    <row r="65" spans="1:27" x14ac:dyDescent="0.25">
      <c r="A65" t="s">
        <v>0</v>
      </c>
      <c r="B65" s="2" t="s">
        <v>281</v>
      </c>
      <c r="C65" s="2" t="s">
        <v>282</v>
      </c>
      <c r="D65" s="2" t="s">
        <v>283</v>
      </c>
      <c r="E65" s="2" t="s">
        <v>284</v>
      </c>
      <c r="K65" s="2" t="s">
        <v>281</v>
      </c>
      <c r="L65" s="2" t="s">
        <v>282</v>
      </c>
      <c r="M65" s="2" t="s">
        <v>283</v>
      </c>
      <c r="N65" s="2" t="s">
        <v>284</v>
      </c>
      <c r="V65" s="2" t="s">
        <v>350</v>
      </c>
      <c r="W65" s="2529"/>
      <c r="X65" s="2529"/>
      <c r="Y65" s="2529"/>
      <c r="Z65" s="2529"/>
      <c r="AA65" s="2530" t="s">
        <v>491</v>
      </c>
    </row>
    <row r="66" spans="1:27" x14ac:dyDescent="0.25">
      <c r="A66" t="s">
        <v>292</v>
      </c>
      <c r="B66" s="2">
        <v>0.24901827358802459</v>
      </c>
      <c r="C66" s="2">
        <v>-0.10293700027870317</v>
      </c>
      <c r="D66" s="2">
        <v>0.16504198465633174</v>
      </c>
      <c r="E66" s="2">
        <v>-0.17147136642703509</v>
      </c>
      <c r="K66" s="2">
        <v>0.24907745234905984</v>
      </c>
      <c r="L66" s="2">
        <v>0.65234843954327126</v>
      </c>
      <c r="M66" s="2">
        <v>0.15316370127822901</v>
      </c>
      <c r="N66" s="2">
        <v>0.54048628819318401</v>
      </c>
      <c r="V66" s="2">
        <v>0.41221662711805407</v>
      </c>
      <c r="W66" t="str">
        <f>IF(AND(NOT(V66=""),V66&lt;0.001),"***","")</f>
        <v/>
      </c>
      <c r="X66" t="str">
        <f>IF(AND(NOT(V66=""),W66="", V66&lt;0.01), "**", "")</f>
        <v/>
      </c>
      <c r="Y66" t="str">
        <f>IF(AND(NOT(V66=""),W66="",X66="", W66&lt;0.05), "*", "")</f>
        <v/>
      </c>
      <c r="Z66" t="s">
        <v>292</v>
      </c>
      <c r="AA66" t="str">
        <f t="shared" ref="AA66:AA125" si="7">CONCATENATE(W66,X66,Y66)</f>
        <v/>
      </c>
    </row>
    <row r="67" spans="1:27" x14ac:dyDescent="0.25">
      <c r="A67" t="s">
        <v>295</v>
      </c>
      <c r="B67" s="2">
        <v>179.62726688824108</v>
      </c>
      <c r="C67" s="2">
        <v>158.77613773580887</v>
      </c>
      <c r="D67" s="2">
        <v>22.585486606757893</v>
      </c>
      <c r="E67" s="2">
        <v>-597.64183998603767</v>
      </c>
      <c r="K67" s="2">
        <v>7.6463882546287469E-125</v>
      </c>
      <c r="L67" s="2">
        <v>6.435183986727105E-28</v>
      </c>
      <c r="M67" s="2">
        <v>0.39339484272650038</v>
      </c>
      <c r="N67" s="2">
        <v>2.1499663701657074E-9</v>
      </c>
      <c r="V67" s="2">
        <v>1.5447276100807348E-123</v>
      </c>
      <c r="W67" t="str">
        <f t="shared" ref="W67:W124" si="8">IF(AND(NOT(V67=""),V67&lt;0.001),"***","")</f>
        <v>***</v>
      </c>
      <c r="X67" t="str">
        <f t="shared" ref="X67:X124" si="9">IF(AND(NOT(V67=""),W67="", V67&lt;0.01), "**", "")</f>
        <v/>
      </c>
      <c r="Y67" t="str">
        <f t="shared" ref="Y67:Y124" si="10">IF(AND(NOT(V67=""),W67="",X67="", W67&lt;0.05), "*", "")</f>
        <v/>
      </c>
      <c r="Z67" t="s">
        <v>295</v>
      </c>
      <c r="AA67" t="str">
        <f t="shared" si="7"/>
        <v>***</v>
      </c>
    </row>
    <row r="68" spans="1:27" x14ac:dyDescent="0.25">
      <c r="A68" t="s">
        <v>296</v>
      </c>
      <c r="B68" s="2">
        <v>-46.399775782801044</v>
      </c>
      <c r="C68" s="2">
        <v>-17.854083243672953</v>
      </c>
      <c r="D68" s="2">
        <v>5.9602773507050628</v>
      </c>
      <c r="E68" s="2">
        <v>31.729854269421374</v>
      </c>
      <c r="K68" s="2">
        <v>1.0929694548081508E-21</v>
      </c>
      <c r="L68" s="2">
        <v>1.0815686394160985E-2</v>
      </c>
      <c r="M68" s="2">
        <v>0.36004529492537962</v>
      </c>
      <c r="N68" s="2">
        <v>7.7111938250057616E-92</v>
      </c>
      <c r="V68" s="2">
        <v>9.8465933830390355E-90</v>
      </c>
      <c r="W68" t="str">
        <f t="shared" si="8"/>
        <v>***</v>
      </c>
      <c r="X68" t="str">
        <f t="shared" si="9"/>
        <v/>
      </c>
      <c r="Y68" t="str">
        <f t="shared" si="10"/>
        <v/>
      </c>
      <c r="Z68" t="s">
        <v>296</v>
      </c>
      <c r="AA68" t="str">
        <f t="shared" si="7"/>
        <v>***</v>
      </c>
    </row>
    <row r="69" spans="1:27" x14ac:dyDescent="0.25">
      <c r="A69" t="s">
        <v>297</v>
      </c>
      <c r="B69" s="2">
        <v>-19.967484961339768</v>
      </c>
      <c r="C69" s="2">
        <v>-3.1513417244582977</v>
      </c>
      <c r="D69" s="2">
        <v>5.536063536158168</v>
      </c>
      <c r="E69" s="2">
        <v>6.7551664722527054</v>
      </c>
      <c r="K69" s="2">
        <v>5.7097745229199137E-10</v>
      </c>
      <c r="L69" s="2">
        <v>8.098153671613445E-2</v>
      </c>
      <c r="M69" s="2">
        <v>3.2278851589800963E-9</v>
      </c>
      <c r="N69" s="2">
        <v>6.9076317030604721E-119</v>
      </c>
      <c r="V69" s="2">
        <v>2.1532718995728506E-116</v>
      </c>
      <c r="W69" t="str">
        <f t="shared" si="8"/>
        <v>***</v>
      </c>
      <c r="X69" t="str">
        <f t="shared" si="9"/>
        <v/>
      </c>
      <c r="Y69" t="str">
        <f t="shared" si="10"/>
        <v/>
      </c>
      <c r="Z69" t="s">
        <v>297</v>
      </c>
      <c r="AA69" t="str">
        <f t="shared" si="7"/>
        <v>***</v>
      </c>
    </row>
    <row r="70" spans="1:27" x14ac:dyDescent="0.25">
      <c r="A70" t="s">
        <v>21</v>
      </c>
      <c r="B70" s="2">
        <v>-36.37091474451843</v>
      </c>
      <c r="C70" s="2">
        <v>-5.0024830608627173</v>
      </c>
      <c r="D70" s="2">
        <v>4.5559205712363831</v>
      </c>
      <c r="E70" s="2">
        <v>22.596873234139288</v>
      </c>
      <c r="K70" s="2">
        <v>5.9534609805355034E-24</v>
      </c>
      <c r="L70" s="2">
        <v>0.36287196527643417</v>
      </c>
      <c r="M70" s="2">
        <v>0.23755772575160478</v>
      </c>
      <c r="N70" s="2">
        <v>5.2970866335770871E-70</v>
      </c>
      <c r="V70" s="2">
        <v>1.6781953757294658E-70</v>
      </c>
      <c r="W70" t="str">
        <f t="shared" si="8"/>
        <v>***</v>
      </c>
      <c r="X70" t="str">
        <f t="shared" si="9"/>
        <v/>
      </c>
      <c r="Y70" t="str">
        <f t="shared" si="10"/>
        <v/>
      </c>
      <c r="Z70" t="s">
        <v>21</v>
      </c>
      <c r="AA70" t="str">
        <f t="shared" si="7"/>
        <v>***</v>
      </c>
    </row>
    <row r="71" spans="1:27" x14ac:dyDescent="0.25">
      <c r="A71" t="s">
        <v>298</v>
      </c>
      <c r="B71" s="2">
        <v>-46.04419606615204</v>
      </c>
      <c r="C71" s="2">
        <v>-27.023366786863612</v>
      </c>
      <c r="D71" s="2">
        <v>26.970694403506492</v>
      </c>
      <c r="E71" s="2">
        <v>40.720355984688354</v>
      </c>
      <c r="K71" s="2">
        <v>2.8756627640450248E-75</v>
      </c>
      <c r="L71" s="2">
        <v>6.8661501301378561E-16</v>
      </c>
      <c r="M71" s="2">
        <v>6.3668206895760809E-19</v>
      </c>
      <c r="N71" s="2">
        <v>1.1562146949188935E-157</v>
      </c>
      <c r="V71" s="2">
        <v>1.7578154854197683E-156</v>
      </c>
      <c r="W71" t="str">
        <f t="shared" si="8"/>
        <v>***</v>
      </c>
      <c r="X71" t="str">
        <f t="shared" si="9"/>
        <v/>
      </c>
      <c r="Y71" t="str">
        <f t="shared" si="10"/>
        <v/>
      </c>
      <c r="Z71" t="s">
        <v>298</v>
      </c>
      <c r="AA71" t="str">
        <f t="shared" si="7"/>
        <v>***</v>
      </c>
    </row>
    <row r="72" spans="1:27" x14ac:dyDescent="0.25">
      <c r="A72" t="s">
        <v>300</v>
      </c>
      <c r="B72" s="2">
        <v>-10.323842339255318</v>
      </c>
      <c r="C72" s="2">
        <v>-4.6804824401253908</v>
      </c>
      <c r="D72" s="2">
        <v>11.00082267495339</v>
      </c>
      <c r="E72" s="2">
        <v>38.04480361938478</v>
      </c>
      <c r="K72" s="2">
        <v>5.8456480138019606E-6</v>
      </c>
      <c r="L72" s="2">
        <v>0.40958453332256017</v>
      </c>
      <c r="M72" s="2">
        <v>2.1925826831336027E-2</v>
      </c>
      <c r="N72" s="2">
        <v>0</v>
      </c>
      <c r="W72" t="str">
        <f t="shared" si="8"/>
        <v/>
      </c>
      <c r="X72" t="str">
        <f t="shared" si="9"/>
        <v/>
      </c>
      <c r="Y72" t="str">
        <f t="shared" si="10"/>
        <v/>
      </c>
      <c r="Z72" t="s">
        <v>300</v>
      </c>
      <c r="AA72" t="str">
        <f t="shared" si="7"/>
        <v/>
      </c>
    </row>
    <row r="73" spans="1:27" x14ac:dyDescent="0.25">
      <c r="A73" t="s">
        <v>301</v>
      </c>
      <c r="B73" s="2">
        <v>-11.558784524396868</v>
      </c>
      <c r="C73" s="2">
        <v>-7.2086699780605015</v>
      </c>
      <c r="D73" s="2">
        <v>10.61056607025303</v>
      </c>
      <c r="E73" s="2">
        <v>5.2620756153942301</v>
      </c>
      <c r="K73" s="2">
        <v>1.6158305898120104E-3</v>
      </c>
      <c r="L73" s="2">
        <v>5.0296152708885412E-2</v>
      </c>
      <c r="M73" s="2">
        <v>1.6779859111285468E-2</v>
      </c>
      <c r="N73" s="2">
        <v>9.390780331985157E-7</v>
      </c>
      <c r="V73" s="2">
        <v>4.4095605757258892E-7</v>
      </c>
      <c r="W73" t="str">
        <f t="shared" si="8"/>
        <v>***</v>
      </c>
      <c r="X73" t="str">
        <f t="shared" si="9"/>
        <v/>
      </c>
      <c r="Y73" t="str">
        <f t="shared" si="10"/>
        <v/>
      </c>
      <c r="Z73" t="s">
        <v>301</v>
      </c>
      <c r="AA73" s="2531" t="s">
        <v>492</v>
      </c>
    </row>
    <row r="74" spans="1:27" x14ac:dyDescent="0.25">
      <c r="A74" t="s">
        <v>302</v>
      </c>
      <c r="B74" s="2">
        <v>0.54121497411002373</v>
      </c>
      <c r="C74" s="2">
        <v>-4.8928346059939516</v>
      </c>
      <c r="D74" s="2">
        <v>6.3679875551486633</v>
      </c>
      <c r="E74" s="2">
        <v>5.4506415214705477</v>
      </c>
      <c r="K74" s="2">
        <v>0.58400112640369795</v>
      </c>
      <c r="L74" s="2">
        <v>0.17942652519694643</v>
      </c>
      <c r="M74" s="2">
        <v>1.8329132369536928E-12</v>
      </c>
      <c r="N74" s="2">
        <v>1.6308034720989236E-21</v>
      </c>
      <c r="V74" s="2">
        <v>3.6912201629684422E-21</v>
      </c>
      <c r="W74" t="str">
        <f t="shared" si="8"/>
        <v>***</v>
      </c>
      <c r="X74" t="str">
        <f t="shared" si="9"/>
        <v/>
      </c>
      <c r="Y74" t="str">
        <f t="shared" si="10"/>
        <v/>
      </c>
      <c r="Z74" t="s">
        <v>302</v>
      </c>
      <c r="AA74" t="str">
        <f t="shared" si="7"/>
        <v>***</v>
      </c>
    </row>
    <row r="75" spans="1:27" x14ac:dyDescent="0.25">
      <c r="A75" t="s">
        <v>303</v>
      </c>
      <c r="B75" s="2">
        <v>-7.4505773385704801</v>
      </c>
      <c r="C75" s="2">
        <v>-6.0016496167108535</v>
      </c>
      <c r="D75" s="2">
        <v>12.099602390318301</v>
      </c>
      <c r="E75" s="2">
        <v>33.597995758056641</v>
      </c>
      <c r="K75" s="2">
        <v>0.20451391922303624</v>
      </c>
      <c r="L75" s="2">
        <v>0.2630621501723972</v>
      </c>
      <c r="M75" s="2">
        <v>3.3020158874515783E-8</v>
      </c>
      <c r="W75" t="str">
        <f t="shared" si="8"/>
        <v/>
      </c>
      <c r="X75" t="str">
        <f t="shared" si="9"/>
        <v/>
      </c>
      <c r="Y75" t="str">
        <f t="shared" si="10"/>
        <v/>
      </c>
      <c r="Z75" t="s">
        <v>303</v>
      </c>
      <c r="AA75" t="str">
        <f t="shared" si="7"/>
        <v/>
      </c>
    </row>
    <row r="76" spans="1:27" x14ac:dyDescent="0.25">
      <c r="A76" t="s">
        <v>304</v>
      </c>
      <c r="B76" s="2">
        <v>-0.50353767276016848</v>
      </c>
      <c r="C76" s="2">
        <v>-0.38497050884318312</v>
      </c>
      <c r="D76" s="2">
        <v>0.58571757686168202</v>
      </c>
      <c r="E76" s="2">
        <v>0.14835163845468596</v>
      </c>
      <c r="K76" s="2">
        <v>1.0657105962117594E-2</v>
      </c>
      <c r="L76" s="2">
        <v>1.900560754244441E-2</v>
      </c>
      <c r="M76" s="2">
        <v>3.3568540922397604E-3</v>
      </c>
      <c r="N76" s="2">
        <v>3.6175336666788004E-6</v>
      </c>
      <c r="V76" s="2">
        <v>9.1842718051670523E-7</v>
      </c>
      <c r="W76" t="str">
        <f t="shared" si="8"/>
        <v>***</v>
      </c>
      <c r="X76" t="str">
        <f t="shared" si="9"/>
        <v/>
      </c>
      <c r="Y76" t="str">
        <f t="shared" si="10"/>
        <v/>
      </c>
      <c r="Z76" t="s">
        <v>304</v>
      </c>
      <c r="AA76" s="2531" t="s">
        <v>492</v>
      </c>
    </row>
    <row r="77" spans="1:27" x14ac:dyDescent="0.25">
      <c r="A77" t="s">
        <v>305</v>
      </c>
      <c r="B77" s="2">
        <v>0.86662949855495541</v>
      </c>
      <c r="C77" s="2">
        <v>0.33712796406991014</v>
      </c>
      <c r="D77" s="2">
        <v>-0.35174643270321815</v>
      </c>
      <c r="E77" s="2">
        <v>-1.0938343884963144</v>
      </c>
      <c r="K77" s="2">
        <v>2.4921099479989131E-12</v>
      </c>
      <c r="L77" s="2">
        <v>0.12788427458516433</v>
      </c>
      <c r="M77" s="2">
        <v>3.7245827276251352E-4</v>
      </c>
      <c r="N77" s="2">
        <v>9.6858191290643819E-25</v>
      </c>
      <c r="V77" s="2">
        <v>5.7804556402999989E-24</v>
      </c>
      <c r="W77" t="str">
        <f t="shared" si="8"/>
        <v>***</v>
      </c>
      <c r="X77" t="str">
        <f t="shared" si="9"/>
        <v/>
      </c>
      <c r="Y77" t="str">
        <f t="shared" si="10"/>
        <v/>
      </c>
      <c r="Z77" t="s">
        <v>305</v>
      </c>
      <c r="AA77" t="str">
        <f t="shared" si="7"/>
        <v>***</v>
      </c>
    </row>
    <row r="78" spans="1:27" x14ac:dyDescent="0.25">
      <c r="A78" t="s">
        <v>306</v>
      </c>
      <c r="B78" s="2">
        <v>-0.51348485118319487</v>
      </c>
      <c r="C78" s="2">
        <v>1.2546519718065159</v>
      </c>
      <c r="D78" s="2">
        <v>1.9324496369744202</v>
      </c>
      <c r="E78" s="2">
        <v>-19.846447614787039</v>
      </c>
      <c r="K78" s="2">
        <v>0.84524530355272576</v>
      </c>
      <c r="L78" s="2">
        <v>0.66534075466619436</v>
      </c>
      <c r="M78" s="2">
        <v>0.67779418313106632</v>
      </c>
      <c r="N78" s="2">
        <v>1.0702273380547986E-27</v>
      </c>
      <c r="V78" s="2">
        <v>1.5022057926058406E-25</v>
      </c>
      <c r="W78" t="str">
        <f t="shared" si="8"/>
        <v>***</v>
      </c>
      <c r="X78" t="str">
        <f t="shared" si="9"/>
        <v/>
      </c>
      <c r="Y78" t="str">
        <f t="shared" si="10"/>
        <v/>
      </c>
      <c r="Z78" t="s">
        <v>306</v>
      </c>
      <c r="AA78" t="str">
        <f t="shared" si="7"/>
        <v>***</v>
      </c>
    </row>
    <row r="79" spans="1:27" x14ac:dyDescent="0.25">
      <c r="A79" t="s">
        <v>319</v>
      </c>
      <c r="B79" s="2">
        <v>-12.140004952499034</v>
      </c>
      <c r="C79" s="2">
        <v>-0.32289547843558897</v>
      </c>
      <c r="D79" s="2">
        <v>-4.8888295151150425</v>
      </c>
      <c r="E79" s="2">
        <v>14.430015309382433</v>
      </c>
      <c r="K79" s="2">
        <v>1.9402796549510299E-5</v>
      </c>
      <c r="L79" s="2">
        <v>0.91927860106651771</v>
      </c>
      <c r="M79" s="2">
        <v>0.153556571959515</v>
      </c>
      <c r="N79" s="2">
        <v>1.7138276040685844E-2</v>
      </c>
      <c r="V79" s="2">
        <v>4.810604394288897E-5</v>
      </c>
      <c r="W79" t="str">
        <f t="shared" si="8"/>
        <v>***</v>
      </c>
      <c r="X79" t="str">
        <f t="shared" si="9"/>
        <v/>
      </c>
      <c r="Y79" t="str">
        <f t="shared" si="10"/>
        <v/>
      </c>
      <c r="Z79" t="s">
        <v>319</v>
      </c>
      <c r="AA79" t="str">
        <f t="shared" si="7"/>
        <v>***</v>
      </c>
    </row>
    <row r="80" spans="1:27" x14ac:dyDescent="0.25">
      <c r="A80" t="s">
        <v>323</v>
      </c>
      <c r="B80" s="2">
        <v>0.6818718963309538</v>
      </c>
      <c r="C80" s="2">
        <v>-3.5088793327937564E-3</v>
      </c>
      <c r="D80" s="2">
        <v>-0.28608702595558677</v>
      </c>
      <c r="E80" s="2">
        <v>0.16001412748292565</v>
      </c>
      <c r="K80" s="2">
        <v>0.5985200995741875</v>
      </c>
      <c r="L80" s="2">
        <v>0.9968330589038592</v>
      </c>
      <c r="M80" s="2">
        <v>0.84058699839973472</v>
      </c>
      <c r="N80" s="2">
        <v>0.82348043660659775</v>
      </c>
      <c r="V80" s="2">
        <v>0.98481617700908997</v>
      </c>
      <c r="W80" t="str">
        <f t="shared" si="8"/>
        <v/>
      </c>
      <c r="X80" t="str">
        <f t="shared" si="9"/>
        <v/>
      </c>
      <c r="Y80" t="str">
        <f t="shared" si="10"/>
        <v/>
      </c>
      <c r="Z80" t="s">
        <v>323</v>
      </c>
      <c r="AA80" t="str">
        <f t="shared" si="7"/>
        <v/>
      </c>
    </row>
    <row r="81" spans="1:27" x14ac:dyDescent="0.25">
      <c r="A81" t="s">
        <v>324</v>
      </c>
      <c r="B81" s="2">
        <v>-7.7301492287245717</v>
      </c>
      <c r="C81" s="2">
        <v>-0.7870830792112774</v>
      </c>
      <c r="D81" s="2">
        <v>0.40196801242227725</v>
      </c>
      <c r="E81" s="2">
        <v>4.097609522461175</v>
      </c>
      <c r="K81" s="2">
        <v>0.25422827517740154</v>
      </c>
      <c r="L81" s="2">
        <v>0.77544127662810691</v>
      </c>
      <c r="M81" s="2">
        <v>0.83356538541716851</v>
      </c>
      <c r="N81" s="2">
        <v>6.0127634663952342E-5</v>
      </c>
      <c r="V81" s="2">
        <v>1.4986769812152746E-3</v>
      </c>
      <c r="W81" t="str">
        <f t="shared" si="8"/>
        <v/>
      </c>
      <c r="X81" t="str">
        <f t="shared" si="9"/>
        <v>**</v>
      </c>
      <c r="Y81" t="str">
        <f t="shared" si="10"/>
        <v/>
      </c>
      <c r="Z81" t="s">
        <v>324</v>
      </c>
      <c r="AA81" t="str">
        <f t="shared" si="7"/>
        <v>**</v>
      </c>
    </row>
    <row r="82" spans="1:27" x14ac:dyDescent="0.25">
      <c r="A82" t="s">
        <v>325</v>
      </c>
      <c r="B82" s="2">
        <v>-41.835907212703823</v>
      </c>
      <c r="C82" s="2">
        <v>3.9574533094945883</v>
      </c>
      <c r="D82" s="2">
        <v>5.1932629080072408</v>
      </c>
      <c r="E82" s="2">
        <v>20.727703477150978</v>
      </c>
      <c r="K82" s="2">
        <v>2.1444731895539278E-29</v>
      </c>
      <c r="L82" s="2">
        <v>0.80120457303493176</v>
      </c>
      <c r="M82" s="2">
        <v>3.3780307582826956E-2</v>
      </c>
      <c r="N82" s="2">
        <v>1.6325145429285292E-3</v>
      </c>
      <c r="V82" s="2">
        <v>8.1659027505497058E-28</v>
      </c>
      <c r="W82" t="str">
        <f t="shared" si="8"/>
        <v>***</v>
      </c>
      <c r="X82" t="str">
        <f t="shared" si="9"/>
        <v/>
      </c>
      <c r="Y82" t="str">
        <f t="shared" si="10"/>
        <v/>
      </c>
      <c r="Z82" t="s">
        <v>325</v>
      </c>
      <c r="AA82" t="str">
        <f t="shared" si="7"/>
        <v>***</v>
      </c>
    </row>
    <row r="83" spans="1:27" x14ac:dyDescent="0.25">
      <c r="A83" t="s">
        <v>109</v>
      </c>
      <c r="B83" s="2">
        <v>-4.9384740804861895</v>
      </c>
      <c r="C83" s="2">
        <v>-10.190463808194746</v>
      </c>
      <c r="D83" s="2">
        <v>13.17557644101567</v>
      </c>
      <c r="E83" s="2">
        <v>26.246401871162483</v>
      </c>
      <c r="K83" s="2">
        <v>0.24862400926510569</v>
      </c>
      <c r="L83" s="2">
        <v>6.35453735945544E-4</v>
      </c>
      <c r="M83" s="2">
        <v>2.2628153810830337E-9</v>
      </c>
      <c r="N83" s="2">
        <v>4.0493901199699827E-3</v>
      </c>
      <c r="V83" s="2">
        <v>1.7955139967197181E-10</v>
      </c>
      <c r="W83" t="str">
        <f t="shared" si="8"/>
        <v>***</v>
      </c>
      <c r="X83" t="str">
        <f t="shared" si="9"/>
        <v/>
      </c>
      <c r="Y83" t="str">
        <f t="shared" si="10"/>
        <v/>
      </c>
      <c r="Z83" t="s">
        <v>109</v>
      </c>
      <c r="AA83" t="str">
        <f t="shared" si="7"/>
        <v>***</v>
      </c>
    </row>
    <row r="84" spans="1:27" x14ac:dyDescent="0.25">
      <c r="A84" t="s">
        <v>326</v>
      </c>
      <c r="B84" s="2">
        <v>-11.525435281338599</v>
      </c>
      <c r="C84" s="2">
        <v>0.97646426578786327</v>
      </c>
      <c r="D84" s="2">
        <v>5.1903684831745363</v>
      </c>
      <c r="E84" s="2">
        <v>6.9913782669424736</v>
      </c>
      <c r="K84" s="2">
        <v>1.7019017316357271E-2</v>
      </c>
      <c r="L84" s="2">
        <v>0.70728195267589233</v>
      </c>
      <c r="M84" s="2">
        <v>1.7208672924808381E-13</v>
      </c>
      <c r="N84" s="2">
        <v>3.4449013713401777E-57</v>
      </c>
      <c r="V84" s="2">
        <v>1.3847591604843115E-55</v>
      </c>
      <c r="W84" t="str">
        <f t="shared" si="8"/>
        <v>***</v>
      </c>
      <c r="X84" t="str">
        <f t="shared" si="9"/>
        <v/>
      </c>
      <c r="Y84" t="str">
        <f t="shared" si="10"/>
        <v/>
      </c>
      <c r="Z84" t="s">
        <v>326</v>
      </c>
      <c r="AA84" t="str">
        <f t="shared" si="7"/>
        <v>***</v>
      </c>
    </row>
    <row r="85" spans="1:27" x14ac:dyDescent="0.25">
      <c r="A85" t="s">
        <v>328</v>
      </c>
      <c r="B85" s="2">
        <v>-9.4467204886893846E-3</v>
      </c>
      <c r="C85" s="2">
        <v>4.8815578333644978E-2</v>
      </c>
      <c r="D85" s="2">
        <v>-0.18109209001812587</v>
      </c>
      <c r="E85" s="2">
        <v>0.24830822165316202</v>
      </c>
      <c r="K85" s="2">
        <v>0.83354955827936617</v>
      </c>
      <c r="L85" s="2">
        <v>8.4774283245913601E-2</v>
      </c>
      <c r="M85" s="2">
        <v>1.223163390783031E-2</v>
      </c>
      <c r="N85" s="2">
        <v>4.5033099901547562E-7</v>
      </c>
      <c r="V85" s="2">
        <v>8.7309169800389647E-7</v>
      </c>
      <c r="W85" t="str">
        <f t="shared" si="8"/>
        <v>***</v>
      </c>
      <c r="X85" t="str">
        <f t="shared" si="9"/>
        <v/>
      </c>
      <c r="Y85" t="str">
        <f t="shared" si="10"/>
        <v/>
      </c>
      <c r="Z85" t="s">
        <v>328</v>
      </c>
      <c r="AA85" t="str">
        <f t="shared" si="7"/>
        <v>***</v>
      </c>
    </row>
    <row r="86" spans="1:27" x14ac:dyDescent="0.25">
      <c r="A86" t="s">
        <v>332</v>
      </c>
      <c r="B86" s="2">
        <v>-1.2653948741177723</v>
      </c>
      <c r="C86" s="2">
        <v>-0.23312822978037032</v>
      </c>
      <c r="D86" s="2">
        <v>0.17376955114000062</v>
      </c>
      <c r="E86" s="2">
        <v>1.0721576163311739</v>
      </c>
      <c r="K86" s="2">
        <v>4.6168711784628659E-14</v>
      </c>
      <c r="L86" s="2">
        <v>0.30645198594786599</v>
      </c>
      <c r="M86" s="2">
        <v>0.41925307830965408</v>
      </c>
      <c r="N86" s="2">
        <v>3.7370794455397479E-25</v>
      </c>
      <c r="V86" s="2">
        <v>7.0847226959265526E-30</v>
      </c>
      <c r="W86" t="str">
        <f t="shared" si="8"/>
        <v>***</v>
      </c>
      <c r="X86" t="str">
        <f t="shared" si="9"/>
        <v/>
      </c>
      <c r="Y86" t="str">
        <f t="shared" si="10"/>
        <v/>
      </c>
      <c r="Z86" t="s">
        <v>332</v>
      </c>
      <c r="AA86" t="str">
        <f t="shared" si="7"/>
        <v>***</v>
      </c>
    </row>
    <row r="87" spans="1:27" x14ac:dyDescent="0.25">
      <c r="A87" t="s">
        <v>333</v>
      </c>
      <c r="B87" s="2">
        <v>-28.236705620426122</v>
      </c>
      <c r="C87" s="2">
        <v>-11.139125302965757</v>
      </c>
      <c r="D87" s="2">
        <v>12.732166777597691</v>
      </c>
      <c r="E87" s="2">
        <v>20.842674892751027</v>
      </c>
      <c r="K87" s="2">
        <v>3.7350586035086469E-8</v>
      </c>
      <c r="L87" s="2">
        <v>8.4769819383644137E-6</v>
      </c>
      <c r="M87" s="2">
        <v>3.4965835871197216E-7</v>
      </c>
      <c r="N87" s="2">
        <v>3.2424402443344975E-6</v>
      </c>
      <c r="V87" s="2">
        <v>3.516804337714034E-17</v>
      </c>
      <c r="W87" t="str">
        <f t="shared" si="8"/>
        <v>***</v>
      </c>
      <c r="X87" t="str">
        <f t="shared" si="9"/>
        <v/>
      </c>
      <c r="Y87" t="str">
        <f t="shared" si="10"/>
        <v/>
      </c>
      <c r="Z87" t="s">
        <v>333</v>
      </c>
      <c r="AA87" t="str">
        <f t="shared" si="7"/>
        <v>***</v>
      </c>
    </row>
    <row r="88" spans="1:27" x14ac:dyDescent="0.25">
      <c r="A88" t="s">
        <v>334</v>
      </c>
      <c r="B88" s="2">
        <v>-0.13629185970545288</v>
      </c>
      <c r="C88" s="2">
        <v>0.16157499624511754</v>
      </c>
      <c r="D88" s="2">
        <v>-0.16556341721369652</v>
      </c>
      <c r="E88" s="2">
        <v>-2.0369316473314112E-2</v>
      </c>
      <c r="K88" s="2">
        <v>0.35108631212763575</v>
      </c>
      <c r="L88" s="2">
        <v>0.493510103133316</v>
      </c>
      <c r="M88" s="2">
        <v>9.8506050340215798E-2</v>
      </c>
      <c r="N88" s="2">
        <v>0.86104138670736186</v>
      </c>
      <c r="V88" s="2">
        <v>0.39139885938316288</v>
      </c>
      <c r="W88" t="str">
        <f t="shared" si="8"/>
        <v/>
      </c>
      <c r="X88" t="str">
        <f t="shared" si="9"/>
        <v/>
      </c>
      <c r="Y88" t="str">
        <f t="shared" si="10"/>
        <v/>
      </c>
      <c r="Z88" t="s">
        <v>334</v>
      </c>
      <c r="AA88" t="str">
        <f t="shared" si="7"/>
        <v/>
      </c>
    </row>
    <row r="89" spans="1:27" x14ac:dyDescent="0.25">
      <c r="A89" t="s">
        <v>139</v>
      </c>
      <c r="B89" s="2">
        <v>-0.29890110051798102</v>
      </c>
      <c r="C89" s="2">
        <v>0.15530986479223211</v>
      </c>
      <c r="D89" s="2">
        <v>-0.66798384900975871</v>
      </c>
      <c r="E89" s="2">
        <v>1.1481280481654728</v>
      </c>
      <c r="K89" s="2">
        <v>1.4969984631914627E-2</v>
      </c>
      <c r="L89" s="2">
        <v>0.13736011139401577</v>
      </c>
      <c r="M89" s="2">
        <v>0.13365708525343534</v>
      </c>
      <c r="N89" s="2">
        <v>1.7523955748020782E-24</v>
      </c>
      <c r="V89" s="2">
        <v>5.0823962719884761E-23</v>
      </c>
      <c r="W89" t="str">
        <f t="shared" si="8"/>
        <v>***</v>
      </c>
      <c r="X89" t="str">
        <f t="shared" si="9"/>
        <v/>
      </c>
      <c r="Y89" t="str">
        <f t="shared" si="10"/>
        <v/>
      </c>
      <c r="Z89" t="s">
        <v>139</v>
      </c>
      <c r="AA89" t="str">
        <f t="shared" si="7"/>
        <v>***</v>
      </c>
    </row>
    <row r="90" spans="1:27" x14ac:dyDescent="0.25">
      <c r="A90" t="s">
        <v>335</v>
      </c>
      <c r="B90" s="2">
        <v>-17.725193276697507</v>
      </c>
      <c r="C90" s="2">
        <v>-0.71461852785048219</v>
      </c>
      <c r="D90" s="2">
        <v>-3.5602831042751366</v>
      </c>
      <c r="E90" s="2">
        <v>21.840840251293745</v>
      </c>
      <c r="K90" s="2">
        <v>1.8867276975735865E-3</v>
      </c>
      <c r="L90" s="2">
        <v>0.84639737034966145</v>
      </c>
      <c r="M90" s="2">
        <v>0.77495121359419916</v>
      </c>
      <c r="N90" s="2">
        <v>8.0552748270905152E-14</v>
      </c>
      <c r="V90" s="2">
        <v>7.9877019191885724E-13</v>
      </c>
      <c r="W90" t="str">
        <f t="shared" si="8"/>
        <v>***</v>
      </c>
      <c r="X90" t="str">
        <f t="shared" si="9"/>
        <v/>
      </c>
      <c r="Y90" t="str">
        <f t="shared" si="10"/>
        <v/>
      </c>
      <c r="Z90" t="s">
        <v>335</v>
      </c>
      <c r="AA90" t="str">
        <f t="shared" si="7"/>
        <v>***</v>
      </c>
    </row>
    <row r="91" spans="1:27" x14ac:dyDescent="0.25">
      <c r="A91" t="s">
        <v>338</v>
      </c>
      <c r="B91" s="2">
        <v>-4.7524117737203664E-2</v>
      </c>
      <c r="C91" s="2">
        <v>-1.5805964084923817E-2</v>
      </c>
      <c r="D91" s="2">
        <v>-1.8516223132040675E-2</v>
      </c>
      <c r="E91" s="2">
        <v>9.3611363975409048E-2</v>
      </c>
      <c r="K91" s="2">
        <v>7.4459065882906865E-3</v>
      </c>
      <c r="L91" s="2">
        <v>0.37545518293757807</v>
      </c>
      <c r="M91" s="2">
        <v>5.146396311101497E-2</v>
      </c>
      <c r="N91" s="2">
        <v>3.9222407747222333E-2</v>
      </c>
      <c r="V91" s="2">
        <v>3.6180857233109173E-3</v>
      </c>
      <c r="W91" t="str">
        <f t="shared" si="8"/>
        <v/>
      </c>
      <c r="X91" t="str">
        <f t="shared" si="9"/>
        <v>**</v>
      </c>
      <c r="Y91" t="str">
        <f t="shared" si="10"/>
        <v/>
      </c>
      <c r="Z91" t="s">
        <v>338</v>
      </c>
      <c r="AA91" t="str">
        <f t="shared" si="7"/>
        <v>**</v>
      </c>
    </row>
    <row r="92" spans="1:27" x14ac:dyDescent="0.25">
      <c r="A92" t="s">
        <v>340</v>
      </c>
      <c r="B92" s="2">
        <v>-0.10015989965377159</v>
      </c>
      <c r="C92" s="2">
        <v>-7.0985184157788303E-2</v>
      </c>
      <c r="D92" s="2">
        <v>7.3961737495163882E-2</v>
      </c>
      <c r="E92" s="2">
        <v>0.10655791419940014</v>
      </c>
      <c r="K92" s="2">
        <v>2.5515141330374294E-7</v>
      </c>
      <c r="L92" s="2">
        <v>5.1839731915851268E-3</v>
      </c>
      <c r="M92" s="2">
        <v>0.46910478722793025</v>
      </c>
      <c r="N92" s="2">
        <v>1.6039520483731827E-3</v>
      </c>
      <c r="V92" s="2">
        <v>1.5732690588897724E-8</v>
      </c>
      <c r="W92" t="str">
        <f t="shared" si="8"/>
        <v>***</v>
      </c>
      <c r="X92" t="str">
        <f t="shared" si="9"/>
        <v/>
      </c>
      <c r="Y92" t="str">
        <f t="shared" si="10"/>
        <v/>
      </c>
      <c r="Z92" t="s">
        <v>340</v>
      </c>
      <c r="AA92" t="str">
        <f t="shared" si="7"/>
        <v>***</v>
      </c>
    </row>
    <row r="93" spans="1:27" x14ac:dyDescent="0.25">
      <c r="A93" t="s">
        <v>322</v>
      </c>
      <c r="B93" s="2">
        <v>-21.275477559772511</v>
      </c>
      <c r="C93" s="2">
        <v>-12.154720615898631</v>
      </c>
      <c r="D93" s="2">
        <v>-2.3841341317375186</v>
      </c>
      <c r="E93" s="2">
        <v>3.1015897448852066</v>
      </c>
      <c r="K93" s="2">
        <v>1.733836967660158E-13</v>
      </c>
      <c r="L93" s="2">
        <v>7.9599880040193728E-23</v>
      </c>
      <c r="M93" s="2">
        <v>1.3942810569396747E-6</v>
      </c>
      <c r="N93" s="2">
        <v>3.3982476467311878E-38</v>
      </c>
      <c r="V93" s="2">
        <v>1.8479610930000215E-50</v>
      </c>
      <c r="W93" t="str">
        <f t="shared" si="8"/>
        <v>***</v>
      </c>
      <c r="X93" t="str">
        <f t="shared" si="9"/>
        <v/>
      </c>
      <c r="Y93" t="str">
        <f t="shared" si="10"/>
        <v/>
      </c>
      <c r="Z93" t="s">
        <v>322</v>
      </c>
      <c r="AA93" t="str">
        <f t="shared" si="7"/>
        <v>***</v>
      </c>
    </row>
    <row r="94" spans="1:27" x14ac:dyDescent="0.25">
      <c r="A94" t="s">
        <v>337</v>
      </c>
      <c r="B94" s="2">
        <v>8.4719693155066125E-2</v>
      </c>
      <c r="C94" s="2">
        <v>0.10231919701054655</v>
      </c>
      <c r="D94" s="2">
        <v>0.15102876605787946</v>
      </c>
      <c r="E94" s="2">
        <v>-8.867658625668183E-2</v>
      </c>
      <c r="K94" s="2">
        <v>0.67844655785010977</v>
      </c>
      <c r="L94" s="2">
        <v>3.263446359478981E-2</v>
      </c>
      <c r="M94" s="2">
        <v>1.3097860803996913E-17</v>
      </c>
      <c r="N94" s="2">
        <v>0.4417644231703256</v>
      </c>
      <c r="V94" s="2">
        <v>7.0274936728387819E-16</v>
      </c>
      <c r="W94" t="str">
        <f t="shared" si="8"/>
        <v>***</v>
      </c>
      <c r="X94" t="str">
        <f t="shared" si="9"/>
        <v/>
      </c>
      <c r="Y94" t="str">
        <f t="shared" si="10"/>
        <v/>
      </c>
      <c r="Z94" t="s">
        <v>337</v>
      </c>
      <c r="AA94" t="str">
        <f t="shared" si="7"/>
        <v>***</v>
      </c>
    </row>
    <row r="95" spans="1:27" x14ac:dyDescent="0.25">
      <c r="A95" t="s">
        <v>309</v>
      </c>
      <c r="B95" s="2">
        <v>-64.520163843916578</v>
      </c>
      <c r="C95" s="2">
        <v>-18.830545630409464</v>
      </c>
      <c r="D95" s="2">
        <v>2.1348274719806264E-2</v>
      </c>
      <c r="E95" s="2">
        <v>13.852273891687553</v>
      </c>
      <c r="K95" s="2">
        <v>2.4412911191655406E-4</v>
      </c>
      <c r="L95" s="2">
        <v>9.6353911939271064E-2</v>
      </c>
      <c r="M95" s="2">
        <v>0.99664240452284947</v>
      </c>
      <c r="N95" s="2">
        <v>1.1768041653193318E-15</v>
      </c>
      <c r="V95" s="2">
        <v>1.2115242363219795E-15</v>
      </c>
      <c r="W95" t="str">
        <f t="shared" si="8"/>
        <v>***</v>
      </c>
      <c r="X95" t="str">
        <f t="shared" si="9"/>
        <v/>
      </c>
      <c r="Y95" t="str">
        <f t="shared" si="10"/>
        <v/>
      </c>
      <c r="Z95" t="s">
        <v>309</v>
      </c>
      <c r="AA95" t="str">
        <f t="shared" si="7"/>
        <v>***</v>
      </c>
    </row>
    <row r="96" spans="1:27" x14ac:dyDescent="0.25">
      <c r="A96" t="s">
        <v>310</v>
      </c>
      <c r="B96" s="2">
        <v>-3.4354618080503818</v>
      </c>
      <c r="C96" s="2">
        <v>-0.44880422375190787</v>
      </c>
      <c r="D96" s="2">
        <v>8.5416696733067426E-2</v>
      </c>
      <c r="E96" s="2">
        <v>0.39244592338779793</v>
      </c>
      <c r="K96" s="2">
        <v>2.8765971903868565E-9</v>
      </c>
      <c r="L96" s="2">
        <v>4.5784581300306205E-3</v>
      </c>
      <c r="M96" s="2">
        <v>0.24485576418608568</v>
      </c>
      <c r="N96" s="2">
        <v>1.2406518307328776E-26</v>
      </c>
      <c r="V96" s="2">
        <v>5.5844084066116107E-29</v>
      </c>
      <c r="W96" t="str">
        <f t="shared" si="8"/>
        <v>***</v>
      </c>
      <c r="X96" t="str">
        <f t="shared" si="9"/>
        <v/>
      </c>
      <c r="Y96" t="str">
        <f t="shared" si="10"/>
        <v/>
      </c>
      <c r="Z96" t="s">
        <v>310</v>
      </c>
      <c r="AA96" t="str">
        <f t="shared" si="7"/>
        <v>***</v>
      </c>
    </row>
    <row r="97" spans="1:27" x14ac:dyDescent="0.25">
      <c r="A97" t="s">
        <v>308</v>
      </c>
      <c r="B97" s="2">
        <v>4.4035442503072453E-2</v>
      </c>
      <c r="C97" s="2">
        <v>-3.6113805306057616E-2</v>
      </c>
      <c r="D97" s="2">
        <v>9.152460735470257E-3</v>
      </c>
      <c r="E97" s="2">
        <v>4.0609307134708717E-3</v>
      </c>
      <c r="K97" s="2">
        <v>3.7010929471611074E-3</v>
      </c>
      <c r="L97" s="2">
        <v>8.6464859117501083E-2</v>
      </c>
      <c r="M97" s="2">
        <v>0.43127671661832079</v>
      </c>
      <c r="N97" s="2">
        <v>0.60706883779451815</v>
      </c>
      <c r="V97" s="2">
        <v>1.6250779907174159E-2</v>
      </c>
      <c r="W97" t="str">
        <f t="shared" si="8"/>
        <v/>
      </c>
      <c r="X97" t="str">
        <f t="shared" si="9"/>
        <v/>
      </c>
      <c r="Y97" t="str">
        <f t="shared" si="10"/>
        <v/>
      </c>
      <c r="Z97" t="s">
        <v>308</v>
      </c>
      <c r="AA97" t="str">
        <f t="shared" si="7"/>
        <v/>
      </c>
    </row>
    <row r="98" spans="1:27" x14ac:dyDescent="0.25">
      <c r="A98" t="s">
        <v>311</v>
      </c>
      <c r="B98" s="2">
        <v>-0.44993275187190035</v>
      </c>
      <c r="C98" s="2">
        <v>-4.2798884517375206E-3</v>
      </c>
      <c r="D98" s="2">
        <v>6.5170109512271021E-2</v>
      </c>
      <c r="E98" s="2">
        <v>-0.25191415480102275</v>
      </c>
      <c r="K98" s="2">
        <v>6.8162068411686177E-2</v>
      </c>
      <c r="L98" s="2">
        <v>0.97501543196327867</v>
      </c>
      <c r="M98" s="2">
        <v>0.62716471987403821</v>
      </c>
      <c r="N98" s="2">
        <v>0.11951619566772559</v>
      </c>
      <c r="V98" s="2">
        <v>0.20036635099773498</v>
      </c>
      <c r="W98" t="str">
        <f t="shared" si="8"/>
        <v/>
      </c>
      <c r="X98" t="str">
        <f t="shared" si="9"/>
        <v/>
      </c>
      <c r="Y98" t="str">
        <f t="shared" si="10"/>
        <v/>
      </c>
      <c r="Z98" t="s">
        <v>311</v>
      </c>
      <c r="AA98" t="str">
        <f t="shared" si="7"/>
        <v/>
      </c>
    </row>
    <row r="99" spans="1:27" x14ac:dyDescent="0.25">
      <c r="A99" t="s">
        <v>312</v>
      </c>
      <c r="B99" s="2">
        <v>-26.275564466291339</v>
      </c>
      <c r="C99" s="2">
        <v>-8.1349340705986908</v>
      </c>
      <c r="D99" s="2">
        <v>5.5066524338228326</v>
      </c>
      <c r="E99" s="2">
        <v>18.568149492152465</v>
      </c>
      <c r="K99" s="2">
        <v>6.254037116383129E-17</v>
      </c>
      <c r="L99" s="2">
        <v>1.052966486137512E-3</v>
      </c>
      <c r="M99" s="2">
        <v>0.46716985873506911</v>
      </c>
      <c r="N99" s="2">
        <v>6.6655137761866573E-2</v>
      </c>
      <c r="V99" s="2">
        <v>1.5891508061840589E-16</v>
      </c>
      <c r="W99" t="str">
        <f t="shared" si="8"/>
        <v>***</v>
      </c>
      <c r="X99" t="str">
        <f t="shared" si="9"/>
        <v/>
      </c>
      <c r="Y99" t="str">
        <f t="shared" si="10"/>
        <v/>
      </c>
      <c r="Z99" t="s">
        <v>312</v>
      </c>
      <c r="AA99" t="str">
        <f t="shared" si="7"/>
        <v>***</v>
      </c>
    </row>
    <row r="100" spans="1:27" x14ac:dyDescent="0.25">
      <c r="A100" t="s">
        <v>313</v>
      </c>
      <c r="B100" s="2">
        <v>-70.193865895260686</v>
      </c>
      <c r="C100" s="2">
        <v>-7.3151827627162191</v>
      </c>
      <c r="D100" s="2">
        <v>21.111641703436511</v>
      </c>
      <c r="E100" s="2">
        <v>7.0696253137444964</v>
      </c>
      <c r="K100" s="2">
        <v>2.892467581316946E-12</v>
      </c>
      <c r="L100" s="2">
        <v>0.51238326036701887</v>
      </c>
      <c r="M100" s="2">
        <v>6.8908411708222235E-4</v>
      </c>
      <c r="N100" s="2">
        <v>0.58738288068252964</v>
      </c>
      <c r="V100" s="2">
        <v>5.829128348197248E-12</v>
      </c>
      <c r="W100" t="str">
        <f t="shared" si="8"/>
        <v>***</v>
      </c>
      <c r="X100" t="str">
        <f t="shared" si="9"/>
        <v/>
      </c>
      <c r="Y100" t="str">
        <f t="shared" si="10"/>
        <v/>
      </c>
      <c r="Z100" t="s">
        <v>313</v>
      </c>
      <c r="AA100" t="str">
        <f t="shared" si="7"/>
        <v>***</v>
      </c>
    </row>
    <row r="101" spans="1:27" x14ac:dyDescent="0.25">
      <c r="A101" t="s">
        <v>498</v>
      </c>
      <c r="B101" s="2">
        <v>-103.84128338521853</v>
      </c>
      <c r="C101" s="2">
        <v>-67.549525260948229</v>
      </c>
      <c r="D101" s="2">
        <v>50.655293663168223</v>
      </c>
      <c r="E101" s="2">
        <v>128.43609013932482</v>
      </c>
      <c r="K101" s="2">
        <v>9.6894665977255312E-19</v>
      </c>
      <c r="L101" s="2">
        <v>1.552459871270612E-3</v>
      </c>
      <c r="M101" s="2">
        <v>1.5319077200607838E-9</v>
      </c>
      <c r="N101" s="2">
        <v>4.1996590680085351E-8</v>
      </c>
      <c r="V101" s="2">
        <v>2.9162027907415363E-26</v>
      </c>
      <c r="W101" t="str">
        <f t="shared" si="8"/>
        <v>***</v>
      </c>
      <c r="X101" t="str">
        <f t="shared" si="9"/>
        <v/>
      </c>
      <c r="Y101" t="str">
        <f t="shared" si="10"/>
        <v/>
      </c>
      <c r="Z101" t="s">
        <v>498</v>
      </c>
      <c r="AA101" t="str">
        <f t="shared" si="7"/>
        <v>***</v>
      </c>
    </row>
    <row r="102" spans="1:27" x14ac:dyDescent="0.25">
      <c r="A102" t="s">
        <v>314</v>
      </c>
      <c r="B102" s="2">
        <v>-108.5049445326682</v>
      </c>
      <c r="C102" s="2">
        <v>-72.959112149390492</v>
      </c>
      <c r="D102" s="2">
        <v>-5.3153569045273796</v>
      </c>
      <c r="E102" s="2">
        <v>88.420797694656372</v>
      </c>
      <c r="K102" s="2">
        <v>1.0133684361299427E-41</v>
      </c>
      <c r="L102" s="2">
        <v>1.0877593557218117E-6</v>
      </c>
      <c r="M102" s="2">
        <v>0.88572806808915039</v>
      </c>
      <c r="N102" s="2">
        <v>2.2372737684859151E-4</v>
      </c>
      <c r="V102" s="2">
        <v>9.4105157710122063E-42</v>
      </c>
      <c r="W102" t="str">
        <f t="shared" si="8"/>
        <v>***</v>
      </c>
      <c r="X102" t="str">
        <f t="shared" si="9"/>
        <v/>
      </c>
      <c r="Y102" t="str">
        <f t="shared" si="10"/>
        <v/>
      </c>
      <c r="Z102" t="s">
        <v>314</v>
      </c>
      <c r="AA102" t="str">
        <f t="shared" si="7"/>
        <v>***</v>
      </c>
    </row>
    <row r="103" spans="1:27" x14ac:dyDescent="0.25">
      <c r="A103" t="s">
        <v>315</v>
      </c>
      <c r="B103" s="2">
        <v>-2246.5405858935419</v>
      </c>
      <c r="C103" s="2">
        <v>-1173.793802299653</v>
      </c>
      <c r="D103" s="2">
        <v>299.38850774655589</v>
      </c>
      <c r="E103" s="2">
        <v>5169.0963607935928</v>
      </c>
      <c r="K103" s="2">
        <v>1.7203233930832538E-91</v>
      </c>
      <c r="L103" s="2">
        <v>9.1620570982087878E-12</v>
      </c>
      <c r="M103" s="2">
        <v>0.33923644618526283</v>
      </c>
      <c r="N103" s="2">
        <v>9.9125687098624813E-10</v>
      </c>
      <c r="V103" s="2">
        <v>3.0067472819610559E-90</v>
      </c>
      <c r="W103" t="str">
        <f t="shared" si="8"/>
        <v>***</v>
      </c>
      <c r="X103" t="str">
        <f t="shared" si="9"/>
        <v/>
      </c>
      <c r="Y103" t="str">
        <f t="shared" si="10"/>
        <v/>
      </c>
      <c r="Z103" t="s">
        <v>315</v>
      </c>
      <c r="AA103" t="str">
        <f t="shared" si="7"/>
        <v>***</v>
      </c>
    </row>
    <row r="104" spans="1:27" x14ac:dyDescent="0.25">
      <c r="A104" t="s">
        <v>316</v>
      </c>
      <c r="B104" s="2">
        <v>-0.4143159070850434</v>
      </c>
      <c r="C104" s="2">
        <v>-0.2159280538978218</v>
      </c>
      <c r="D104" s="2">
        <v>0.18323297887653378</v>
      </c>
      <c r="E104" s="2">
        <v>0.20820006548486938</v>
      </c>
      <c r="K104" s="2">
        <v>1.8575476556058172E-2</v>
      </c>
      <c r="L104" s="2">
        <v>0.34988780278562914</v>
      </c>
      <c r="M104" s="2">
        <v>0.47727933675276846</v>
      </c>
      <c r="N104" s="2">
        <v>4.9408328918379193E-2</v>
      </c>
      <c r="V104" s="2">
        <v>3.0378262425680643E-2</v>
      </c>
      <c r="W104" t="str">
        <f t="shared" si="8"/>
        <v/>
      </c>
      <c r="X104" t="str">
        <f t="shared" si="9"/>
        <v/>
      </c>
      <c r="Y104" t="str">
        <f t="shared" si="10"/>
        <v/>
      </c>
      <c r="Z104" t="s">
        <v>316</v>
      </c>
      <c r="AA104" t="str">
        <f t="shared" si="7"/>
        <v/>
      </c>
    </row>
    <row r="105" spans="1:27" x14ac:dyDescent="0.25">
      <c r="A105" t="s">
        <v>317</v>
      </c>
      <c r="B105" s="2">
        <v>-1.4013420696680638</v>
      </c>
      <c r="C105" s="2">
        <v>-8.329503693963872</v>
      </c>
      <c r="D105" s="2">
        <v>5.7719029359978862</v>
      </c>
      <c r="E105" s="2">
        <v>3.6337037278641802</v>
      </c>
      <c r="K105" s="2">
        <v>0.86631710282790597</v>
      </c>
      <c r="L105" s="2">
        <v>0.15928205392018177</v>
      </c>
      <c r="M105" s="2">
        <v>0.15508243827238369</v>
      </c>
      <c r="N105" s="2">
        <v>0.68068934615524612</v>
      </c>
      <c r="V105" s="2">
        <v>0.37843811465789379</v>
      </c>
      <c r="W105" t="str">
        <f t="shared" si="8"/>
        <v/>
      </c>
      <c r="X105" t="str">
        <f t="shared" si="9"/>
        <v/>
      </c>
      <c r="Y105" t="str">
        <f t="shared" si="10"/>
        <v/>
      </c>
      <c r="Z105" t="s">
        <v>317</v>
      </c>
      <c r="AA105" t="str">
        <f t="shared" si="7"/>
        <v/>
      </c>
    </row>
    <row r="106" spans="1:27" x14ac:dyDescent="0.25">
      <c r="A106" t="s">
        <v>320</v>
      </c>
      <c r="B106" s="2">
        <v>1.5941587157970809</v>
      </c>
      <c r="C106" s="2">
        <v>1.1667513670217942</v>
      </c>
      <c r="D106" s="2">
        <v>-0.69364107718174572</v>
      </c>
      <c r="E106" s="2">
        <v>-1.0176363937578825</v>
      </c>
      <c r="K106" s="2">
        <v>1.7387991264919936E-67</v>
      </c>
      <c r="L106" s="2">
        <v>7.2382267956886844E-14</v>
      </c>
      <c r="M106" s="2">
        <v>0.32855431108259847</v>
      </c>
      <c r="N106" s="2">
        <v>3.0055796543961913E-5</v>
      </c>
      <c r="V106" s="2">
        <v>7.6113512236851313E-67</v>
      </c>
      <c r="W106" t="str">
        <f t="shared" si="8"/>
        <v>***</v>
      </c>
      <c r="X106" t="str">
        <f t="shared" si="9"/>
        <v/>
      </c>
      <c r="Y106" t="str">
        <f t="shared" si="10"/>
        <v/>
      </c>
      <c r="Z106" t="s">
        <v>320</v>
      </c>
      <c r="AA106" t="str">
        <f t="shared" si="7"/>
        <v>***</v>
      </c>
    </row>
    <row r="107" spans="1:27" x14ac:dyDescent="0.25">
      <c r="A107" t="s">
        <v>321</v>
      </c>
      <c r="B107" s="2">
        <v>0.2251150396888433</v>
      </c>
      <c r="C107" s="2">
        <v>3.3411183529094717E-2</v>
      </c>
      <c r="D107" s="2">
        <v>-3.571250707126656E-2</v>
      </c>
      <c r="E107" s="2">
        <v>-9.3594990651832688E-2</v>
      </c>
      <c r="K107" s="2">
        <v>1.1233704100718433E-9</v>
      </c>
      <c r="L107" s="2">
        <v>0.30051698660210402</v>
      </c>
      <c r="M107" s="2">
        <v>0.44632947257005051</v>
      </c>
      <c r="N107" s="2">
        <v>0.24459014693473424</v>
      </c>
      <c r="V107" s="2">
        <v>4.6400067465925438E-8</v>
      </c>
      <c r="W107" t="str">
        <f t="shared" si="8"/>
        <v>***</v>
      </c>
      <c r="X107" t="str">
        <f t="shared" si="9"/>
        <v/>
      </c>
      <c r="Y107" t="str">
        <f t="shared" si="10"/>
        <v/>
      </c>
      <c r="Z107" t="s">
        <v>321</v>
      </c>
      <c r="AA107" t="str">
        <f t="shared" si="7"/>
        <v>***</v>
      </c>
    </row>
    <row r="108" spans="1:27" x14ac:dyDescent="0.25">
      <c r="A108" t="s">
        <v>318</v>
      </c>
      <c r="B108" s="2">
        <v>4.5299564533337646</v>
      </c>
      <c r="C108" s="2">
        <v>-10.106848912463064</v>
      </c>
      <c r="D108" s="2">
        <v>2.0420889150027453</v>
      </c>
      <c r="E108" s="2">
        <v>3.0766999963850523</v>
      </c>
      <c r="K108" s="2">
        <v>2.2427341195577605E-3</v>
      </c>
      <c r="L108" s="2">
        <v>0.1566923281006958</v>
      </c>
      <c r="M108" s="2">
        <v>0.25785320332871814</v>
      </c>
      <c r="N108" s="2">
        <v>0.13957974250663804</v>
      </c>
      <c r="V108" s="2">
        <v>5.5939761710247539E-3</v>
      </c>
      <c r="W108" t="str">
        <f t="shared" si="8"/>
        <v/>
      </c>
      <c r="X108" t="str">
        <f t="shared" si="9"/>
        <v>**</v>
      </c>
      <c r="Y108" t="str">
        <f t="shared" si="10"/>
        <v/>
      </c>
      <c r="Z108" t="s">
        <v>318</v>
      </c>
      <c r="AA108" t="str">
        <f t="shared" si="7"/>
        <v>**</v>
      </c>
    </row>
    <row r="109" spans="1:27" x14ac:dyDescent="0.25">
      <c r="A109" t="s">
        <v>341</v>
      </c>
      <c r="B109" s="2">
        <v>13.853076434463775</v>
      </c>
      <c r="C109" s="2">
        <v>9.653349503115189</v>
      </c>
      <c r="D109" s="2">
        <v>-0.55738722233439264</v>
      </c>
      <c r="E109" s="2">
        <v>-12.188963065209308</v>
      </c>
      <c r="K109" s="2">
        <v>3.9663343176911635E-2</v>
      </c>
      <c r="L109" s="2">
        <v>0.22845215100439287</v>
      </c>
      <c r="M109" s="2">
        <v>0.93271677875987646</v>
      </c>
      <c r="N109" s="2">
        <v>6.0753869293539388E-3</v>
      </c>
      <c r="V109" s="2">
        <v>1.1016403739256745E-2</v>
      </c>
      <c r="W109" t="str">
        <f t="shared" si="8"/>
        <v/>
      </c>
      <c r="X109" t="str">
        <f t="shared" si="9"/>
        <v/>
      </c>
      <c r="Y109" t="str">
        <f t="shared" si="10"/>
        <v/>
      </c>
      <c r="Z109" t="s">
        <v>341</v>
      </c>
      <c r="AA109" t="str">
        <f t="shared" si="7"/>
        <v/>
      </c>
    </row>
    <row r="110" spans="1:27" x14ac:dyDescent="0.25">
      <c r="A110" t="s">
        <v>342</v>
      </c>
      <c r="B110" s="2">
        <v>-144.75915306718983</v>
      </c>
      <c r="C110" s="2">
        <v>-76.442079733030724</v>
      </c>
      <c r="D110" s="2">
        <v>-27.486590049569852</v>
      </c>
      <c r="E110" s="2">
        <v>113.01867663133307</v>
      </c>
      <c r="K110" s="2">
        <v>4.1506125343623036E-32</v>
      </c>
      <c r="L110" s="2">
        <v>0.19030743482749299</v>
      </c>
      <c r="M110" s="2">
        <v>0.43037453444125995</v>
      </c>
      <c r="N110" s="2">
        <v>0.27254061564836801</v>
      </c>
      <c r="V110" s="2">
        <v>1.1480824751156479E-29</v>
      </c>
      <c r="W110" t="str">
        <f t="shared" si="8"/>
        <v>***</v>
      </c>
      <c r="X110" t="str">
        <f t="shared" si="9"/>
        <v/>
      </c>
      <c r="Y110" t="str">
        <f t="shared" si="10"/>
        <v/>
      </c>
      <c r="Z110" t="s">
        <v>342</v>
      </c>
      <c r="AA110" t="str">
        <f t="shared" si="7"/>
        <v>***</v>
      </c>
    </row>
    <row r="111" spans="1:27" x14ac:dyDescent="0.25">
      <c r="A111" t="s">
        <v>343</v>
      </c>
      <c r="B111" s="2">
        <v>-3.6640077984683384</v>
      </c>
      <c r="C111" s="2">
        <v>4.6698322781370605</v>
      </c>
      <c r="D111" s="2">
        <v>-3.4640041733189912</v>
      </c>
      <c r="E111" s="2">
        <v>1.2273147560352244</v>
      </c>
      <c r="K111" s="2">
        <v>1.6925948190318251E-7</v>
      </c>
      <c r="L111" s="2">
        <v>0.45981103704573556</v>
      </c>
      <c r="M111" s="2">
        <v>5.8047562429863084E-12</v>
      </c>
      <c r="N111" s="2">
        <v>0.66201158841934138</v>
      </c>
      <c r="V111" s="2">
        <v>1.5112004039425409E-13</v>
      </c>
      <c r="W111" t="str">
        <f t="shared" si="8"/>
        <v>***</v>
      </c>
      <c r="X111" t="str">
        <f t="shared" si="9"/>
        <v/>
      </c>
      <c r="Y111" t="str">
        <f t="shared" si="10"/>
        <v/>
      </c>
      <c r="Z111" t="s">
        <v>343</v>
      </c>
      <c r="AA111" t="str">
        <f t="shared" si="7"/>
        <v>***</v>
      </c>
    </row>
    <row r="112" spans="1:27" x14ac:dyDescent="0.25">
      <c r="A112" t="s">
        <v>327</v>
      </c>
      <c r="B112" s="2">
        <v>-3.2613136601817478</v>
      </c>
      <c r="C112" s="2">
        <v>-4.036358538111477</v>
      </c>
      <c r="D112" s="2">
        <v>-0.34468017269789752</v>
      </c>
      <c r="E112" s="2">
        <v>3.5669317287804985</v>
      </c>
      <c r="K112" s="2">
        <v>0.33360357935587293</v>
      </c>
      <c r="L112" s="2">
        <v>4.119658888733977E-2</v>
      </c>
      <c r="M112" s="2">
        <v>0.90413935360953057</v>
      </c>
      <c r="N112" s="2">
        <v>0.36003452129571312</v>
      </c>
      <c r="V112" s="2">
        <v>0.20193085837320238</v>
      </c>
      <c r="W112" t="str">
        <f t="shared" si="8"/>
        <v/>
      </c>
      <c r="X112" t="str">
        <f t="shared" si="9"/>
        <v/>
      </c>
      <c r="Y112" t="str">
        <f t="shared" si="10"/>
        <v/>
      </c>
      <c r="Z112" t="s">
        <v>327</v>
      </c>
      <c r="AA112" t="str">
        <f t="shared" si="7"/>
        <v/>
      </c>
    </row>
    <row r="113" spans="1:27" x14ac:dyDescent="0.25">
      <c r="A113" t="s">
        <v>329</v>
      </c>
      <c r="B113" s="2">
        <v>-2.799655599682664</v>
      </c>
      <c r="C113" s="2">
        <v>-4.9897225190093355</v>
      </c>
      <c r="D113" s="2">
        <v>4.9175916441636325</v>
      </c>
      <c r="E113" s="2">
        <v>5.6553277708010636</v>
      </c>
      <c r="K113" s="2">
        <v>4.6820282517538905E-2</v>
      </c>
      <c r="L113" s="2">
        <v>1.1567082370417841E-8</v>
      </c>
      <c r="M113" s="2">
        <v>0.2157865926914935</v>
      </c>
      <c r="N113" s="2">
        <v>4.8590527783610301E-3</v>
      </c>
      <c r="V113" s="2">
        <v>6.5423261250515028E-9</v>
      </c>
      <c r="W113" t="str">
        <f t="shared" si="8"/>
        <v>***</v>
      </c>
      <c r="X113" t="str">
        <f t="shared" si="9"/>
        <v/>
      </c>
      <c r="Y113" t="str">
        <f t="shared" si="10"/>
        <v/>
      </c>
      <c r="Z113" t="s">
        <v>329</v>
      </c>
      <c r="AA113" t="str">
        <f t="shared" si="7"/>
        <v>***</v>
      </c>
    </row>
    <row r="114" spans="1:27" x14ac:dyDescent="0.25">
      <c r="A114" t="s">
        <v>293</v>
      </c>
      <c r="B114" s="2">
        <v>-61.154698181152341</v>
      </c>
      <c r="C114" s="2">
        <v>-21.315411287195548</v>
      </c>
      <c r="D114" s="2">
        <v>57.529419111168899</v>
      </c>
      <c r="E114" s="2">
        <v>-1.4231954956054693</v>
      </c>
      <c r="K114" s="2">
        <v>3.9715484651939949E-2</v>
      </c>
      <c r="L114" s="2">
        <v>0.29488731840759597</v>
      </c>
      <c r="M114" s="2">
        <v>3.8768936610332039E-2</v>
      </c>
      <c r="N114" s="2">
        <v>0.88914334285739471</v>
      </c>
      <c r="V114" s="2">
        <v>4.8891327002195319E-2</v>
      </c>
      <c r="W114" t="str">
        <f t="shared" si="8"/>
        <v/>
      </c>
      <c r="X114" t="str">
        <f t="shared" si="9"/>
        <v/>
      </c>
      <c r="Y114" t="str">
        <f t="shared" si="10"/>
        <v/>
      </c>
      <c r="Z114" t="s">
        <v>293</v>
      </c>
      <c r="AA114" t="str">
        <f t="shared" si="7"/>
        <v/>
      </c>
    </row>
    <row r="115" spans="1:27" x14ac:dyDescent="0.25">
      <c r="A115" t="s">
        <v>294</v>
      </c>
      <c r="B115" s="2">
        <v>-119.54689849853517</v>
      </c>
      <c r="C115" s="2">
        <v>-23.372010174919581</v>
      </c>
      <c r="D115" s="2">
        <v>64.251054017440126</v>
      </c>
      <c r="E115" s="2">
        <v>27.062962341308598</v>
      </c>
      <c r="K115" s="2">
        <v>4.0385891657254868E-8</v>
      </c>
      <c r="L115" s="2">
        <v>0.37800416241956003</v>
      </c>
      <c r="M115" s="2">
        <v>7.4123064287447318E-2</v>
      </c>
      <c r="N115" s="2">
        <v>0.11330416780101341</v>
      </c>
      <c r="V115" s="2">
        <v>3.170745058470734E-7</v>
      </c>
      <c r="W115" t="str">
        <f t="shared" si="8"/>
        <v>***</v>
      </c>
      <c r="X115" t="str">
        <f t="shared" si="9"/>
        <v/>
      </c>
      <c r="Y115" t="str">
        <f t="shared" si="10"/>
        <v/>
      </c>
      <c r="Z115" t="s">
        <v>294</v>
      </c>
      <c r="AA115" t="str">
        <f t="shared" si="7"/>
        <v>***</v>
      </c>
    </row>
    <row r="116" spans="1:27" x14ac:dyDescent="0.25">
      <c r="A116" t="s">
        <v>307</v>
      </c>
      <c r="B116" s="2">
        <v>22335.150390625004</v>
      </c>
      <c r="C116" s="2">
        <v>-5823.6747494103774</v>
      </c>
      <c r="D116" s="2">
        <v>-31510.682557397959</v>
      </c>
      <c r="E116" s="2">
        <v>21081.396022727273</v>
      </c>
      <c r="K116" s="2">
        <v>0.34420089189282277</v>
      </c>
      <c r="L116" s="2">
        <v>0.85122880831328207</v>
      </c>
      <c r="M116" s="2">
        <v>0.50593470250614903</v>
      </c>
      <c r="N116" s="2">
        <v>0.34329222641557033</v>
      </c>
      <c r="V116" s="2">
        <v>0.6844170677957675</v>
      </c>
      <c r="W116" t="str">
        <f t="shared" si="8"/>
        <v/>
      </c>
      <c r="X116" t="str">
        <f t="shared" si="9"/>
        <v/>
      </c>
      <c r="Y116" t="str">
        <f t="shared" si="10"/>
        <v/>
      </c>
      <c r="Z116" t="s">
        <v>307</v>
      </c>
      <c r="AA116" t="str">
        <f t="shared" si="7"/>
        <v/>
      </c>
    </row>
    <row r="117" spans="1:27" x14ac:dyDescent="0.25">
      <c r="A117" s="10" t="s">
        <v>496</v>
      </c>
      <c r="B117" s="2">
        <v>-0.12910618952342445</v>
      </c>
      <c r="C117" s="2">
        <v>-0.11562910057463738</v>
      </c>
      <c r="D117" s="2">
        <v>-6.6572099315876862E-3</v>
      </c>
      <c r="E117" s="2">
        <v>0.19037432995709505</v>
      </c>
      <c r="K117" s="2">
        <v>0.1737952541861863</v>
      </c>
      <c r="L117" s="2">
        <v>9.2782711664845738E-2</v>
      </c>
      <c r="M117" s="2">
        <v>0.92044501258036204</v>
      </c>
      <c r="N117" s="2">
        <v>1.3225091071042886E-5</v>
      </c>
      <c r="V117" s="2">
        <v>1.0703551803619411E-4</v>
      </c>
      <c r="W117" t="str">
        <f t="shared" si="8"/>
        <v>***</v>
      </c>
      <c r="X117" t="str">
        <f t="shared" si="9"/>
        <v/>
      </c>
      <c r="Y117" t="str">
        <f t="shared" si="10"/>
        <v/>
      </c>
      <c r="Z117" s="10" t="s">
        <v>496</v>
      </c>
      <c r="AA117" t="str">
        <f t="shared" si="7"/>
        <v>***</v>
      </c>
    </row>
    <row r="118" spans="1:27" x14ac:dyDescent="0.25">
      <c r="A118" t="s">
        <v>330</v>
      </c>
      <c r="B118" s="2">
        <v>0.23051944800785615</v>
      </c>
      <c r="C118" s="2">
        <v>0.1543738954472092</v>
      </c>
      <c r="D118" s="2">
        <v>3.1539856171121407E-2</v>
      </c>
      <c r="E118" s="2">
        <v>-0.29090912342071529</v>
      </c>
      <c r="K118" s="2">
        <v>1.0570820484622424E-2</v>
      </c>
      <c r="L118" s="2">
        <v>8.4824710556989202E-2</v>
      </c>
      <c r="M118" s="2">
        <v>0.75166668479836329</v>
      </c>
      <c r="N118" s="2">
        <v>5.9016558296192533E-5</v>
      </c>
      <c r="V118" s="2">
        <v>4.9352903364817241E-5</v>
      </c>
      <c r="W118" t="str">
        <f t="shared" si="8"/>
        <v>***</v>
      </c>
      <c r="X118" t="str">
        <f t="shared" si="9"/>
        <v/>
      </c>
      <c r="Y118" t="str">
        <f t="shared" si="10"/>
        <v/>
      </c>
      <c r="Z118" t="s">
        <v>330</v>
      </c>
      <c r="AA118" t="str">
        <f t="shared" si="7"/>
        <v>***</v>
      </c>
    </row>
    <row r="119" spans="1:27" x14ac:dyDescent="0.25">
      <c r="A119" t="s">
        <v>331</v>
      </c>
      <c r="B119" s="2">
        <v>3.323144572121757E-2</v>
      </c>
      <c r="C119" s="2">
        <v>0.16395920852445206</v>
      </c>
      <c r="D119" s="2">
        <v>-1.7788962442047741E-2</v>
      </c>
      <c r="E119" s="2">
        <v>-0.13689842440865257</v>
      </c>
      <c r="K119" s="2">
        <v>0.7170304236650471</v>
      </c>
      <c r="L119" s="2">
        <v>5.3201633549468524E-3</v>
      </c>
      <c r="M119" s="2">
        <v>0.8024062388518024</v>
      </c>
      <c r="N119" s="2">
        <v>4.5760897729560913E-2</v>
      </c>
      <c r="V119" s="2">
        <v>1.8341733640783561E-2</v>
      </c>
      <c r="W119" t="str">
        <f t="shared" si="8"/>
        <v/>
      </c>
      <c r="X119" t="str">
        <f t="shared" si="9"/>
        <v/>
      </c>
      <c r="Y119" t="str">
        <f t="shared" si="10"/>
        <v/>
      </c>
      <c r="Z119" t="s">
        <v>331</v>
      </c>
      <c r="AA119" t="str">
        <f t="shared" si="7"/>
        <v/>
      </c>
    </row>
    <row r="120" spans="1:27" x14ac:dyDescent="0.25">
      <c r="A120" t="s">
        <v>339</v>
      </c>
      <c r="B120" s="2">
        <v>-39.449360030038022</v>
      </c>
      <c r="C120" s="2">
        <v>-7.2068703849360629</v>
      </c>
      <c r="D120" s="2">
        <v>6.5356742703184789</v>
      </c>
      <c r="E120" s="2">
        <v>22.074656261097299</v>
      </c>
      <c r="K120" s="2">
        <v>7.3638810597178072E-12</v>
      </c>
      <c r="L120" s="2">
        <v>0.11137208492854063</v>
      </c>
      <c r="M120" s="2">
        <v>0.15042724412669839</v>
      </c>
      <c r="N120" s="2">
        <v>1.390685564675869E-13</v>
      </c>
      <c r="V120" s="2">
        <v>1.8294225130620701E-19</v>
      </c>
      <c r="W120" t="str">
        <f t="shared" si="8"/>
        <v>***</v>
      </c>
      <c r="X120" t="str">
        <f t="shared" si="9"/>
        <v/>
      </c>
      <c r="Y120" t="str">
        <f t="shared" si="10"/>
        <v/>
      </c>
      <c r="Z120" t="s">
        <v>339</v>
      </c>
      <c r="AA120" t="str">
        <f t="shared" si="7"/>
        <v>***</v>
      </c>
    </row>
    <row r="121" spans="1:27" x14ac:dyDescent="0.25">
      <c r="A121" t="s">
        <v>345</v>
      </c>
      <c r="B121" s="2">
        <v>-4.8505239188671119E-2</v>
      </c>
      <c r="C121" s="2">
        <v>7.0379849874748379E-2</v>
      </c>
      <c r="D121" s="2">
        <v>-5.2913731854894886E-3</v>
      </c>
      <c r="E121" s="2">
        <v>-4.5693621039390564E-2</v>
      </c>
      <c r="K121" s="2">
        <v>0.44613373827941549</v>
      </c>
      <c r="L121" s="2">
        <v>8.0834413910434125E-2</v>
      </c>
      <c r="M121" s="2">
        <v>0.88802534342959427</v>
      </c>
      <c r="N121" s="2">
        <v>0.11354856565242498</v>
      </c>
      <c r="V121" s="2">
        <v>0.18874127268131258</v>
      </c>
      <c r="W121" t="str">
        <f t="shared" si="8"/>
        <v/>
      </c>
      <c r="X121" t="str">
        <f t="shared" si="9"/>
        <v/>
      </c>
      <c r="Y121" t="str">
        <f t="shared" si="10"/>
        <v/>
      </c>
      <c r="Z121" t="s">
        <v>345</v>
      </c>
      <c r="AA121" t="str">
        <f t="shared" si="7"/>
        <v/>
      </c>
    </row>
    <row r="122" spans="1:27" x14ac:dyDescent="0.25">
      <c r="A122" t="s">
        <v>346</v>
      </c>
      <c r="B122" s="2">
        <v>3.7176531278170075</v>
      </c>
      <c r="C122" s="2">
        <v>7.9191589355468772E-2</v>
      </c>
      <c r="D122" s="2">
        <v>-2.0816779758619228</v>
      </c>
      <c r="E122" s="2">
        <v>-1.7808084106445314</v>
      </c>
      <c r="K122" s="2">
        <v>0.21921669062381979</v>
      </c>
      <c r="L122" s="2">
        <v>0.97637001837107174</v>
      </c>
      <c r="M122" s="2">
        <v>0.36171320033110332</v>
      </c>
      <c r="N122" s="2">
        <v>0.35791506590222877</v>
      </c>
      <c r="V122" s="2">
        <v>0.52547369920795628</v>
      </c>
      <c r="W122" t="str">
        <f t="shared" si="8"/>
        <v/>
      </c>
      <c r="X122" t="str">
        <f t="shared" si="9"/>
        <v/>
      </c>
      <c r="Y122" t="str">
        <f t="shared" si="10"/>
        <v/>
      </c>
      <c r="Z122" t="s">
        <v>346</v>
      </c>
      <c r="AA122" t="str">
        <f t="shared" si="7"/>
        <v/>
      </c>
    </row>
    <row r="123" spans="1:27" x14ac:dyDescent="0.25">
      <c r="W123" t="str">
        <f t="shared" si="8"/>
        <v/>
      </c>
      <c r="X123" t="str">
        <f t="shared" si="9"/>
        <v/>
      </c>
      <c r="Y123" t="str">
        <f t="shared" si="10"/>
        <v/>
      </c>
      <c r="AA123" t="str">
        <f t="shared" si="7"/>
        <v/>
      </c>
    </row>
    <row r="124" spans="1:27" x14ac:dyDescent="0.25">
      <c r="A124" t="s">
        <v>299</v>
      </c>
      <c r="B124" s="2">
        <v>-14.681185029318895</v>
      </c>
      <c r="C124" s="2">
        <v>-11.286457258550904</v>
      </c>
      <c r="D124" s="2">
        <v>18.002878023172396</v>
      </c>
      <c r="K124" s="2">
        <v>2.1828057750578203E-3</v>
      </c>
      <c r="L124" s="2">
        <v>0.14952074455580536</v>
      </c>
      <c r="M124" s="2">
        <v>2.3640426718750953E-9</v>
      </c>
      <c r="V124" s="2">
        <v>6.7735493712621204E-9</v>
      </c>
      <c r="W124" t="str">
        <f t="shared" si="8"/>
        <v>***</v>
      </c>
      <c r="X124" t="str">
        <f t="shared" si="9"/>
        <v/>
      </c>
      <c r="Y124" t="str">
        <f t="shared" si="10"/>
        <v/>
      </c>
      <c r="Z124" t="s">
        <v>299</v>
      </c>
      <c r="AA124" t="str">
        <f t="shared" si="7"/>
        <v>***</v>
      </c>
    </row>
    <row r="125" spans="1:27" x14ac:dyDescent="0.25">
      <c r="A125" t="s">
        <v>344</v>
      </c>
      <c r="B125" s="2">
        <v>-2.7686052116590134</v>
      </c>
      <c r="C125" s="2">
        <v>1.7436970074950069</v>
      </c>
      <c r="D125" s="2">
        <v>2.2298048739989822</v>
      </c>
      <c r="K125" s="2">
        <v>0.54234635353167571</v>
      </c>
      <c r="L125" s="2">
        <v>0.70739673654684632</v>
      </c>
      <c r="M125" s="2">
        <v>0.85114319090064061</v>
      </c>
      <c r="V125" s="2">
        <v>0.90562975863902573</v>
      </c>
      <c r="Z125" t="s">
        <v>344</v>
      </c>
      <c r="AA125" t="str">
        <f t="shared" si="7"/>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29D78-6063-4612-9104-03C446013B28}">
  <dimension ref="A1:Q76"/>
  <sheetViews>
    <sheetView topLeftCell="A24" workbookViewId="0">
      <selection activeCell="H28" sqref="H28"/>
    </sheetView>
  </sheetViews>
  <sheetFormatPr defaultColWidth="9.140625" defaultRowHeight="15" x14ac:dyDescent="0.25"/>
  <cols>
    <col min="1" max="1" width="20.42578125" style="2508" bestFit="1" customWidth="1"/>
    <col min="2" max="2" width="11.42578125" style="2510" customWidth="1"/>
    <col min="3" max="4" width="19.28515625" style="2508" customWidth="1"/>
    <col min="5" max="5" width="11.42578125" style="2510" customWidth="1"/>
    <col min="6" max="6" width="11.42578125" style="2509" customWidth="1"/>
    <col min="7" max="7" width="16.42578125" style="2508" customWidth="1"/>
    <col min="8" max="8" width="32.5703125" style="2508" customWidth="1"/>
    <col min="9" max="9" width="43.28515625" style="2509" customWidth="1"/>
    <col min="10" max="10" width="33.28515625" style="2509" customWidth="1"/>
    <col min="11" max="11" width="48.5703125" style="2509" customWidth="1"/>
    <col min="12" max="12" width="10.85546875" style="2509" bestFit="1" customWidth="1"/>
    <col min="13" max="13" width="16.28515625" style="2509" bestFit="1" customWidth="1"/>
    <col min="14" max="14" width="17.85546875" style="2518" bestFit="1" customWidth="1"/>
    <col min="15" max="15" width="3.28515625" style="2507" customWidth="1"/>
    <col min="16" max="16" width="9.140625" style="2508"/>
    <col min="17" max="16384" width="9.140625" style="2509"/>
  </cols>
  <sheetData>
    <row r="1" spans="1:17" x14ac:dyDescent="0.25">
      <c r="A1" s="2503" t="s">
        <v>0</v>
      </c>
      <c r="B1" s="2504" t="s">
        <v>396</v>
      </c>
      <c r="C1" s="2503" t="s">
        <v>397</v>
      </c>
      <c r="D1" s="2503" t="s">
        <v>398</v>
      </c>
      <c r="E1" s="2504" t="s">
        <v>396</v>
      </c>
      <c r="F1" s="2505" t="s">
        <v>399</v>
      </c>
      <c r="G1" s="2503" t="s">
        <v>400</v>
      </c>
      <c r="H1" s="2503" t="s">
        <v>401</v>
      </c>
      <c r="I1" s="2505" t="s">
        <v>402</v>
      </c>
      <c r="J1" s="2505" t="s">
        <v>403</v>
      </c>
      <c r="K1" s="2505" t="s">
        <v>363</v>
      </c>
      <c r="L1" s="2505" t="s">
        <v>404</v>
      </c>
      <c r="M1" s="2505" t="s">
        <v>405</v>
      </c>
      <c r="N1" s="2506" t="s">
        <v>406</v>
      </c>
      <c r="P1" s="2508" t="s">
        <v>407</v>
      </c>
    </row>
    <row r="2" spans="1:17" ht="15.75" x14ac:dyDescent="0.25">
      <c r="A2" s="2508" t="s">
        <v>177</v>
      </c>
      <c r="B2" s="2510" t="str">
        <f t="shared" ref="B2:B65" si="0">IF(F2=1,D2,E2)</f>
        <v>2017-2020</v>
      </c>
      <c r="C2" s="2508">
        <v>2017</v>
      </c>
      <c r="D2" s="2508">
        <v>2020</v>
      </c>
      <c r="E2" s="2510" t="str">
        <f t="shared" ref="E2:E65" si="1">CONCATENATE(C2,"-",D2)</f>
        <v>2017-2020</v>
      </c>
      <c r="F2" s="2509" t="b">
        <f t="shared" ref="F2:F65" si="2">IF(C2=D2,1)</f>
        <v>0</v>
      </c>
      <c r="G2" s="2509">
        <v>157</v>
      </c>
      <c r="H2" s="2509" t="s">
        <v>3</v>
      </c>
      <c r="I2" s="2511" t="s">
        <v>408</v>
      </c>
      <c r="J2" s="2511" t="s">
        <v>409</v>
      </c>
      <c r="K2" s="2511" t="s">
        <v>410</v>
      </c>
      <c r="L2" s="2511" t="s">
        <v>389</v>
      </c>
      <c r="M2" s="2512" t="s">
        <v>411</v>
      </c>
      <c r="N2" s="2513">
        <v>-1</v>
      </c>
      <c r="P2" s="2508" t="s">
        <v>412</v>
      </c>
    </row>
    <row r="3" spans="1:17" ht="15.75" x14ac:dyDescent="0.25">
      <c r="A3" s="2508" t="s">
        <v>178</v>
      </c>
      <c r="B3" s="2510" t="str">
        <f t="shared" si="0"/>
        <v>2010-2019</v>
      </c>
      <c r="C3" s="2508">
        <v>2010</v>
      </c>
      <c r="D3" s="2508">
        <v>2019</v>
      </c>
      <c r="E3" s="2510" t="str">
        <f t="shared" si="1"/>
        <v>2010-2019</v>
      </c>
      <c r="F3" s="2509" t="b">
        <f t="shared" si="2"/>
        <v>0</v>
      </c>
      <c r="G3" s="2509">
        <v>174</v>
      </c>
      <c r="H3" s="2509" t="s">
        <v>6</v>
      </c>
      <c r="I3" s="2511" t="s">
        <v>408</v>
      </c>
      <c r="J3" s="2511" t="s">
        <v>409</v>
      </c>
      <c r="K3" s="2511" t="s">
        <v>372</v>
      </c>
      <c r="L3" s="2511" t="s">
        <v>389</v>
      </c>
      <c r="M3" s="2512" t="s">
        <v>413</v>
      </c>
      <c r="N3" s="2513">
        <v>1</v>
      </c>
      <c r="P3" s="2508" t="s">
        <v>414</v>
      </c>
    </row>
    <row r="4" spans="1:17" ht="15.75" x14ac:dyDescent="0.25">
      <c r="A4" s="2508" t="s">
        <v>179</v>
      </c>
      <c r="B4" s="2510" t="str">
        <f t="shared" si="0"/>
        <v>2010-2019</v>
      </c>
      <c r="C4" s="2508">
        <v>2010</v>
      </c>
      <c r="D4" s="2508">
        <v>2019</v>
      </c>
      <c r="E4" s="2510" t="str">
        <f t="shared" si="1"/>
        <v>2010-2019</v>
      </c>
      <c r="F4" s="2509" t="b">
        <f t="shared" si="2"/>
        <v>0</v>
      </c>
      <c r="G4" s="2509">
        <v>174</v>
      </c>
      <c r="H4" s="2509" t="s">
        <v>9</v>
      </c>
      <c r="I4" s="2511" t="s">
        <v>408</v>
      </c>
      <c r="J4" s="2511" t="s">
        <v>409</v>
      </c>
      <c r="K4" s="2511" t="s">
        <v>372</v>
      </c>
      <c r="L4" s="2511" t="s">
        <v>389</v>
      </c>
      <c r="M4" s="2512" t="s">
        <v>413</v>
      </c>
      <c r="N4" s="2513">
        <v>1</v>
      </c>
    </row>
    <row r="5" spans="1:17" ht="15.75" x14ac:dyDescent="0.25">
      <c r="A5" s="2508" t="s">
        <v>180</v>
      </c>
      <c r="B5" s="2510" t="str">
        <f t="shared" si="0"/>
        <v>2017-2019</v>
      </c>
      <c r="C5" s="2508">
        <v>2017</v>
      </c>
      <c r="D5" s="2508">
        <v>2019</v>
      </c>
      <c r="E5" s="2510" t="str">
        <f t="shared" si="1"/>
        <v>2017-2019</v>
      </c>
      <c r="F5" s="2509" t="b">
        <f t="shared" si="2"/>
        <v>0</v>
      </c>
      <c r="G5" s="2509">
        <v>187</v>
      </c>
      <c r="H5" s="2509" t="s">
        <v>12</v>
      </c>
      <c r="I5" s="2511" t="s">
        <v>408</v>
      </c>
      <c r="J5" s="2511" t="s">
        <v>409</v>
      </c>
      <c r="K5" s="2514" t="s">
        <v>415</v>
      </c>
      <c r="L5" s="2514" t="s">
        <v>389</v>
      </c>
      <c r="M5" s="2512" t="s">
        <v>411</v>
      </c>
      <c r="N5" s="2515">
        <v>-1</v>
      </c>
    </row>
    <row r="6" spans="1:17" ht="15.75" x14ac:dyDescent="0.25">
      <c r="A6" s="2508" t="s">
        <v>181</v>
      </c>
      <c r="B6" s="2510" t="str">
        <f t="shared" si="0"/>
        <v>2000-2020</v>
      </c>
      <c r="C6" s="2508">
        <v>2000</v>
      </c>
      <c r="D6" s="2508">
        <v>2020</v>
      </c>
      <c r="E6" s="2510" t="str">
        <f t="shared" si="1"/>
        <v>2000-2020</v>
      </c>
      <c r="F6" s="2509" t="b">
        <f t="shared" si="2"/>
        <v>0</v>
      </c>
      <c r="G6" s="2509">
        <v>117</v>
      </c>
      <c r="H6" s="2509" t="s">
        <v>15</v>
      </c>
      <c r="I6" s="2511" t="s">
        <v>408</v>
      </c>
      <c r="J6" s="2511" t="s">
        <v>409</v>
      </c>
      <c r="K6" s="2511" t="s">
        <v>416</v>
      </c>
      <c r="L6" s="2511" t="s">
        <v>417</v>
      </c>
      <c r="M6" s="2512" t="s">
        <v>411</v>
      </c>
      <c r="N6" s="2513">
        <v>1</v>
      </c>
    </row>
    <row r="7" spans="1:17" ht="15.75" x14ac:dyDescent="0.25">
      <c r="A7" s="2508" t="s">
        <v>182</v>
      </c>
      <c r="B7" s="2510" t="str">
        <f t="shared" si="0"/>
        <v>2001-2020</v>
      </c>
      <c r="C7" s="2508">
        <v>2001</v>
      </c>
      <c r="D7" s="2508">
        <v>2020</v>
      </c>
      <c r="E7" s="2510" t="str">
        <f t="shared" si="1"/>
        <v>2001-2020</v>
      </c>
      <c r="F7" s="2509" t="b">
        <f t="shared" si="2"/>
        <v>0</v>
      </c>
      <c r="G7" s="2509">
        <v>161</v>
      </c>
      <c r="H7" s="2509" t="s">
        <v>18</v>
      </c>
      <c r="I7" s="2511" t="s">
        <v>408</v>
      </c>
      <c r="J7" s="2511" t="s">
        <v>418</v>
      </c>
      <c r="K7" s="2511" t="s">
        <v>416</v>
      </c>
      <c r="L7" s="2511" t="s">
        <v>417</v>
      </c>
      <c r="M7" s="2512" t="s">
        <v>411</v>
      </c>
      <c r="N7" s="2513">
        <v>-1</v>
      </c>
    </row>
    <row r="8" spans="1:17" ht="15.75" x14ac:dyDescent="0.25">
      <c r="A8" s="2508" t="s">
        <v>183</v>
      </c>
      <c r="B8" s="2510" t="str">
        <f t="shared" si="0"/>
        <v>2015-2020</v>
      </c>
      <c r="C8" s="2508">
        <v>2015</v>
      </c>
      <c r="D8" s="2508">
        <v>2020</v>
      </c>
      <c r="E8" s="2510" t="str">
        <f t="shared" si="1"/>
        <v>2015-2020</v>
      </c>
      <c r="F8" s="2509" t="b">
        <f t="shared" si="2"/>
        <v>0</v>
      </c>
      <c r="G8" s="2509">
        <v>148</v>
      </c>
      <c r="H8" s="2509" t="s">
        <v>21</v>
      </c>
      <c r="I8" s="2511" t="s">
        <v>408</v>
      </c>
      <c r="J8" s="2511" t="s">
        <v>418</v>
      </c>
      <c r="K8" s="2511" t="s">
        <v>416</v>
      </c>
      <c r="L8" s="2511" t="s">
        <v>417</v>
      </c>
      <c r="M8" s="2512" t="s">
        <v>411</v>
      </c>
      <c r="N8" s="2513">
        <v>-1</v>
      </c>
    </row>
    <row r="9" spans="1:17" ht="15.75" x14ac:dyDescent="0.25">
      <c r="A9" s="2508" t="s">
        <v>184</v>
      </c>
      <c r="B9" s="2510" t="str">
        <f t="shared" si="0"/>
        <v>2017-2020</v>
      </c>
      <c r="C9" s="2508">
        <v>2017</v>
      </c>
      <c r="D9" s="2508">
        <v>2020</v>
      </c>
      <c r="E9" s="2510" t="str">
        <f t="shared" si="1"/>
        <v>2017-2020</v>
      </c>
      <c r="F9" s="2509" t="b">
        <f t="shared" si="2"/>
        <v>0</v>
      </c>
      <c r="G9" s="2509">
        <v>141</v>
      </c>
      <c r="H9" s="2509" t="s">
        <v>24</v>
      </c>
      <c r="I9" s="2511" t="s">
        <v>408</v>
      </c>
      <c r="J9" s="2511" t="s">
        <v>418</v>
      </c>
      <c r="K9" s="2511" t="s">
        <v>416</v>
      </c>
      <c r="L9" s="2511" t="s">
        <v>417</v>
      </c>
      <c r="M9" s="2512" t="s">
        <v>411</v>
      </c>
      <c r="N9" s="2513">
        <v>-1</v>
      </c>
    </row>
    <row r="10" spans="1:17" ht="15.75" x14ac:dyDescent="0.25">
      <c r="A10" s="2508" t="s">
        <v>185</v>
      </c>
      <c r="B10" s="2510">
        <f t="shared" si="0"/>
        <v>2021</v>
      </c>
      <c r="C10" s="2508">
        <v>2021</v>
      </c>
      <c r="D10" s="2508">
        <v>2021</v>
      </c>
      <c r="E10" s="2510" t="str">
        <f t="shared" si="1"/>
        <v>2021-2021</v>
      </c>
      <c r="F10" s="2509">
        <f t="shared" si="2"/>
        <v>1</v>
      </c>
      <c r="G10" s="2509">
        <v>41</v>
      </c>
      <c r="H10" s="2509" t="s">
        <v>27</v>
      </c>
      <c r="I10" s="2511" t="s">
        <v>408</v>
      </c>
      <c r="J10" s="2511" t="s">
        <v>419</v>
      </c>
      <c r="K10" s="2511" t="s">
        <v>420</v>
      </c>
      <c r="L10" s="2511" t="s">
        <v>417</v>
      </c>
      <c r="M10" s="2512" t="s">
        <v>411</v>
      </c>
      <c r="N10" s="2513">
        <v>1</v>
      </c>
      <c r="Q10" s="2508"/>
    </row>
    <row r="11" spans="1:17" ht="15.75" x14ac:dyDescent="0.25">
      <c r="A11" s="2508" t="s">
        <v>186</v>
      </c>
      <c r="B11" s="2510" t="str">
        <f t="shared" si="0"/>
        <v>2005-2020</v>
      </c>
      <c r="C11" s="2508">
        <v>2005</v>
      </c>
      <c r="D11" s="2508">
        <v>2020</v>
      </c>
      <c r="E11" s="2510" t="str">
        <f t="shared" si="1"/>
        <v>2005-2020</v>
      </c>
      <c r="F11" s="2509" t="b">
        <f t="shared" si="2"/>
        <v>0</v>
      </c>
      <c r="G11" s="2509">
        <v>100</v>
      </c>
      <c r="H11" s="2509" t="s">
        <v>30</v>
      </c>
      <c r="I11" s="2511" t="s">
        <v>408</v>
      </c>
      <c r="J11" s="2511" t="s">
        <v>419</v>
      </c>
      <c r="K11" s="2511" t="s">
        <v>421</v>
      </c>
      <c r="L11" s="2511" t="s">
        <v>417</v>
      </c>
      <c r="M11" s="2512" t="s">
        <v>411</v>
      </c>
      <c r="N11" s="2513">
        <v>1</v>
      </c>
    </row>
    <row r="12" spans="1:17" ht="15.75" x14ac:dyDescent="0.25">
      <c r="A12" s="2508" t="s">
        <v>187</v>
      </c>
      <c r="B12" s="2510">
        <f t="shared" si="0"/>
        <v>2021</v>
      </c>
      <c r="C12" s="2508">
        <v>2021</v>
      </c>
      <c r="D12" s="2508">
        <v>2021</v>
      </c>
      <c r="E12" s="2510" t="str">
        <f t="shared" si="1"/>
        <v>2021-2021</v>
      </c>
      <c r="F12" s="2509">
        <f t="shared" si="2"/>
        <v>1</v>
      </c>
      <c r="G12" s="2509">
        <v>41</v>
      </c>
      <c r="H12" s="2509" t="s">
        <v>33</v>
      </c>
      <c r="I12" s="2511" t="s">
        <v>408</v>
      </c>
      <c r="J12" s="2511" t="s">
        <v>419</v>
      </c>
      <c r="K12" s="2511" t="s">
        <v>422</v>
      </c>
      <c r="L12" s="2511" t="s">
        <v>417</v>
      </c>
      <c r="M12" s="2512" t="s">
        <v>411</v>
      </c>
      <c r="N12" s="2513">
        <v>1</v>
      </c>
    </row>
    <row r="13" spans="1:17" ht="15.75" x14ac:dyDescent="0.25">
      <c r="A13" s="2508" t="s">
        <v>188</v>
      </c>
      <c r="B13" s="2510">
        <f>IF(F13=1,D13,E13)</f>
        <v>2021</v>
      </c>
      <c r="C13" s="2508">
        <v>2021</v>
      </c>
      <c r="D13" s="2508">
        <v>2021</v>
      </c>
      <c r="E13" s="2510" t="str">
        <f>CONCATENATE(C13,"-",D13)</f>
        <v>2021-2021</v>
      </c>
      <c r="F13" s="2509">
        <f>IF(C13=D13,1)</f>
        <v>1</v>
      </c>
      <c r="G13" s="2509">
        <v>41</v>
      </c>
      <c r="H13" s="2509" t="s">
        <v>36</v>
      </c>
      <c r="I13" s="2511" t="s">
        <v>408</v>
      </c>
      <c r="J13" s="2511" t="s">
        <v>419</v>
      </c>
      <c r="K13" s="2511" t="s">
        <v>423</v>
      </c>
      <c r="L13" s="2511" t="s">
        <v>417</v>
      </c>
      <c r="M13" s="2512" t="s">
        <v>411</v>
      </c>
      <c r="N13" s="2513">
        <v>-1</v>
      </c>
    </row>
    <row r="14" spans="1:17" ht="15.75" x14ac:dyDescent="0.25">
      <c r="A14" s="2508" t="s">
        <v>189</v>
      </c>
      <c r="B14" s="2510" t="str">
        <f>IF(F14=1,D14,E14)</f>
        <v>2005-2020</v>
      </c>
      <c r="C14" s="2508">
        <v>2005</v>
      </c>
      <c r="D14" s="2508">
        <v>2020</v>
      </c>
      <c r="E14" s="2510" t="str">
        <f>CONCATENATE(C14,"-",D14)</f>
        <v>2005-2020</v>
      </c>
      <c r="F14" s="2509" t="b">
        <f>IF(C14=D14,1)</f>
        <v>0</v>
      </c>
      <c r="G14" s="2509">
        <v>99</v>
      </c>
      <c r="H14" s="2509" t="s">
        <v>39</v>
      </c>
      <c r="I14" s="2511" t="s">
        <v>408</v>
      </c>
      <c r="J14" s="2511" t="s">
        <v>419</v>
      </c>
      <c r="K14" s="2511" t="s">
        <v>424</v>
      </c>
      <c r="L14" s="2511" t="s">
        <v>417</v>
      </c>
      <c r="M14" s="2512" t="s">
        <v>411</v>
      </c>
      <c r="N14" s="2513">
        <v>-1</v>
      </c>
    </row>
    <row r="15" spans="1:17" ht="15.75" x14ac:dyDescent="0.25">
      <c r="A15" s="2508" t="s">
        <v>190</v>
      </c>
      <c r="B15" s="2510">
        <f t="shared" si="0"/>
        <v>2021</v>
      </c>
      <c r="C15" s="2508">
        <v>2021</v>
      </c>
      <c r="D15" s="2508">
        <v>2021</v>
      </c>
      <c r="E15" s="2510" t="str">
        <f t="shared" si="1"/>
        <v>2021-2021</v>
      </c>
      <c r="F15" s="2509">
        <f t="shared" si="2"/>
        <v>1</v>
      </c>
      <c r="G15" s="2509">
        <v>41</v>
      </c>
      <c r="H15" s="2509" t="s">
        <v>42</v>
      </c>
      <c r="I15" s="2511" t="s">
        <v>408</v>
      </c>
      <c r="J15" s="2511" t="s">
        <v>419</v>
      </c>
      <c r="K15" s="2511" t="s">
        <v>425</v>
      </c>
      <c r="L15" s="2511" t="s">
        <v>389</v>
      </c>
      <c r="M15" s="2512" t="s">
        <v>411</v>
      </c>
      <c r="N15" s="2513">
        <v>1</v>
      </c>
    </row>
    <row r="16" spans="1:17" ht="15.75" x14ac:dyDescent="0.25">
      <c r="A16" s="2508" t="s">
        <v>191</v>
      </c>
      <c r="B16" s="2510">
        <f t="shared" si="0"/>
        <v>2021</v>
      </c>
      <c r="C16" s="2508">
        <v>2021</v>
      </c>
      <c r="D16" s="2508">
        <v>2021</v>
      </c>
      <c r="E16" s="2510" t="str">
        <f t="shared" si="1"/>
        <v>2021-2021</v>
      </c>
      <c r="F16" s="2509">
        <f t="shared" si="2"/>
        <v>1</v>
      </c>
      <c r="G16" s="2509">
        <v>41</v>
      </c>
      <c r="H16" s="2509" t="s">
        <v>45</v>
      </c>
      <c r="I16" s="2511" t="s">
        <v>408</v>
      </c>
      <c r="J16" s="2511" t="s">
        <v>419</v>
      </c>
      <c r="K16" s="2511" t="s">
        <v>425</v>
      </c>
      <c r="L16" s="2511" t="s">
        <v>389</v>
      </c>
      <c r="M16" s="2512" t="s">
        <v>411</v>
      </c>
      <c r="N16" s="2513">
        <v>-1</v>
      </c>
    </row>
    <row r="17" spans="1:14" ht="15.75" x14ac:dyDescent="0.25">
      <c r="A17" s="2508" t="s">
        <v>192</v>
      </c>
      <c r="B17" s="2510">
        <f t="shared" si="0"/>
        <v>2021</v>
      </c>
      <c r="C17" s="2508">
        <v>2021</v>
      </c>
      <c r="D17" s="2508">
        <v>2021</v>
      </c>
      <c r="E17" s="2510" t="str">
        <f t="shared" si="1"/>
        <v>2021-2021</v>
      </c>
      <c r="F17" s="2509">
        <f t="shared" si="2"/>
        <v>1</v>
      </c>
      <c r="G17" s="2509">
        <v>41</v>
      </c>
      <c r="H17" s="2509" t="s">
        <v>48</v>
      </c>
      <c r="I17" s="2511" t="s">
        <v>408</v>
      </c>
      <c r="J17" s="2511" t="s">
        <v>419</v>
      </c>
      <c r="K17" s="2511" t="s">
        <v>423</v>
      </c>
      <c r="L17" s="2511" t="s">
        <v>417</v>
      </c>
      <c r="M17" s="2512" t="s">
        <v>411</v>
      </c>
      <c r="N17" s="2513">
        <v>-1</v>
      </c>
    </row>
    <row r="18" spans="1:14" ht="15.75" x14ac:dyDescent="0.25">
      <c r="A18" s="2508" t="s">
        <v>193</v>
      </c>
      <c r="B18" s="2510" t="str">
        <f>IF(F18=1,D18,E18)</f>
        <v>1990-2020</v>
      </c>
      <c r="C18" s="2508">
        <v>1990</v>
      </c>
      <c r="D18" s="2508">
        <v>2020</v>
      </c>
      <c r="E18" s="2510" t="str">
        <f>CONCATENATE(C18,"-",D18)</f>
        <v>1990-2020</v>
      </c>
      <c r="F18" s="2509" t="b">
        <f>IF(C18=D18,1)</f>
        <v>0</v>
      </c>
      <c r="G18" s="2509">
        <v>194</v>
      </c>
      <c r="H18" s="2509" t="s">
        <v>51</v>
      </c>
      <c r="I18" s="2511" t="s">
        <v>426</v>
      </c>
      <c r="J18" s="2511" t="s">
        <v>427</v>
      </c>
      <c r="K18" s="2511" t="s">
        <v>428</v>
      </c>
      <c r="L18" s="2511" t="s">
        <v>389</v>
      </c>
      <c r="M18" s="2512" t="s">
        <v>413</v>
      </c>
      <c r="N18" s="2513">
        <v>-1</v>
      </c>
    </row>
    <row r="19" spans="1:14" ht="15.75" x14ac:dyDescent="0.25">
      <c r="A19" s="2508" t="s">
        <v>194</v>
      </c>
      <c r="B19" s="2510" t="str">
        <f>IF(F19=1,D19,E19)</f>
        <v>1961-2020</v>
      </c>
      <c r="C19" s="2508">
        <v>1961</v>
      </c>
      <c r="D19" s="2508">
        <v>2020</v>
      </c>
      <c r="E19" s="2510" t="str">
        <f>CONCATENATE(C19,"-",D19)</f>
        <v>1961-2020</v>
      </c>
      <c r="F19" s="2509" t="b">
        <f>IF(C19=D19,1)</f>
        <v>0</v>
      </c>
      <c r="G19" s="2509">
        <v>176</v>
      </c>
      <c r="H19" s="2509" t="s">
        <v>54</v>
      </c>
      <c r="I19" s="2511" t="s">
        <v>426</v>
      </c>
      <c r="J19" s="2511" t="s">
        <v>427</v>
      </c>
      <c r="K19" s="2511" t="s">
        <v>374</v>
      </c>
      <c r="L19" s="2511" t="s">
        <v>389</v>
      </c>
      <c r="M19" s="2512" t="s">
        <v>429</v>
      </c>
      <c r="N19" s="2513">
        <v>-1</v>
      </c>
    </row>
    <row r="20" spans="1:14" ht="15.75" x14ac:dyDescent="0.25">
      <c r="A20" s="2508" t="s">
        <v>206</v>
      </c>
      <c r="B20" s="2510">
        <f t="shared" si="0"/>
        <v>2021</v>
      </c>
      <c r="C20" s="2508">
        <v>2021</v>
      </c>
      <c r="D20" s="2508">
        <v>2021</v>
      </c>
      <c r="E20" s="2510" t="str">
        <f t="shared" si="1"/>
        <v>2021-2021</v>
      </c>
      <c r="F20" s="2509">
        <f t="shared" si="2"/>
        <v>1</v>
      </c>
      <c r="G20" s="2509">
        <v>122</v>
      </c>
      <c r="H20" s="2509" t="s">
        <v>88</v>
      </c>
      <c r="I20" s="2511" t="s">
        <v>426</v>
      </c>
      <c r="J20" s="2511" t="s">
        <v>430</v>
      </c>
      <c r="K20" s="2511" t="s">
        <v>431</v>
      </c>
      <c r="L20" s="2511" t="s">
        <v>431</v>
      </c>
      <c r="M20" s="2512" t="s">
        <v>411</v>
      </c>
      <c r="N20" s="2513">
        <v>1</v>
      </c>
    </row>
    <row r="21" spans="1:14" ht="15.75" x14ac:dyDescent="0.25">
      <c r="A21" s="2508" t="s">
        <v>205</v>
      </c>
      <c r="B21" s="2510">
        <f t="shared" si="0"/>
        <v>2015</v>
      </c>
      <c r="C21" s="2508">
        <v>2015</v>
      </c>
      <c r="D21" s="2508">
        <v>2015</v>
      </c>
      <c r="E21" s="2510" t="str">
        <f t="shared" si="1"/>
        <v>2015-2015</v>
      </c>
      <c r="F21" s="2509">
        <f t="shared" si="2"/>
        <v>1</v>
      </c>
      <c r="G21" s="2509">
        <v>194</v>
      </c>
      <c r="H21" s="2509" t="s">
        <v>85</v>
      </c>
      <c r="I21" s="2511" t="s">
        <v>426</v>
      </c>
      <c r="J21" s="2511" t="s">
        <v>430</v>
      </c>
      <c r="K21" s="2514" t="s">
        <v>432</v>
      </c>
      <c r="L21" s="2514" t="s">
        <v>417</v>
      </c>
      <c r="M21" s="2512" t="s">
        <v>433</v>
      </c>
      <c r="N21" s="2515">
        <v>1</v>
      </c>
    </row>
    <row r="22" spans="1:14" ht="15.75" x14ac:dyDescent="0.25">
      <c r="A22" s="2508" t="s">
        <v>195</v>
      </c>
      <c r="B22" s="2510" t="str">
        <f t="shared" si="0"/>
        <v>1961-2020</v>
      </c>
      <c r="C22" s="2508">
        <v>1961</v>
      </c>
      <c r="D22" s="2508">
        <v>2020</v>
      </c>
      <c r="E22" s="2510" t="str">
        <f t="shared" si="1"/>
        <v>1961-2020</v>
      </c>
      <c r="F22" s="2509" t="b">
        <f t="shared" si="2"/>
        <v>0</v>
      </c>
      <c r="G22" s="2509">
        <v>184</v>
      </c>
      <c r="H22" s="2509" t="s">
        <v>57</v>
      </c>
      <c r="I22" s="2511" t="s">
        <v>426</v>
      </c>
      <c r="J22" s="2511" t="s">
        <v>427</v>
      </c>
      <c r="K22" s="2511" t="s">
        <v>374</v>
      </c>
      <c r="L22" s="2511" t="s">
        <v>389</v>
      </c>
      <c r="M22" s="2512" t="s">
        <v>429</v>
      </c>
      <c r="N22" s="2513">
        <v>-1</v>
      </c>
    </row>
    <row r="23" spans="1:14" ht="15.75" x14ac:dyDescent="0.25">
      <c r="A23" s="2508" t="s">
        <v>248</v>
      </c>
      <c r="B23" s="2510" t="str">
        <f t="shared" si="0"/>
        <v>1961-2020</v>
      </c>
      <c r="C23" s="2508">
        <v>1961</v>
      </c>
      <c r="D23" s="2508">
        <v>2020</v>
      </c>
      <c r="E23" s="2510" t="str">
        <f t="shared" si="1"/>
        <v>1961-2020</v>
      </c>
      <c r="F23" s="2509" t="b">
        <f t="shared" si="2"/>
        <v>0</v>
      </c>
      <c r="G23" s="2509">
        <v>186</v>
      </c>
      <c r="H23" s="2509" t="s">
        <v>434</v>
      </c>
      <c r="I23" s="2511" t="s">
        <v>426</v>
      </c>
      <c r="J23" s="2511" t="s">
        <v>427</v>
      </c>
      <c r="K23" s="2511" t="s">
        <v>374</v>
      </c>
      <c r="L23" s="2511" t="s">
        <v>389</v>
      </c>
      <c r="M23" s="2512" t="s">
        <v>429</v>
      </c>
      <c r="N23" s="2513">
        <v>-1</v>
      </c>
    </row>
    <row r="24" spans="1:14" ht="15.75" x14ac:dyDescent="0.25">
      <c r="A24" s="2508" t="s">
        <v>196</v>
      </c>
      <c r="B24" s="2510" t="str">
        <f t="shared" si="0"/>
        <v>1961-2020</v>
      </c>
      <c r="C24" s="2508">
        <v>1961</v>
      </c>
      <c r="D24" s="2508">
        <v>2020</v>
      </c>
      <c r="E24" s="2510" t="str">
        <f t="shared" si="1"/>
        <v>1961-2020</v>
      </c>
      <c r="F24" s="2509" t="b">
        <f t="shared" si="2"/>
        <v>0</v>
      </c>
      <c r="G24" s="2509">
        <v>179</v>
      </c>
      <c r="H24" s="2509" t="s">
        <v>60</v>
      </c>
      <c r="I24" s="2511" t="s">
        <v>426</v>
      </c>
      <c r="J24" s="2511" t="s">
        <v>427</v>
      </c>
      <c r="K24" s="2511" t="s">
        <v>374</v>
      </c>
      <c r="L24" s="2511" t="s">
        <v>389</v>
      </c>
      <c r="M24" s="2512" t="s">
        <v>429</v>
      </c>
      <c r="N24" s="2513">
        <v>-1</v>
      </c>
    </row>
    <row r="25" spans="1:14" ht="15.75" x14ac:dyDescent="0.25">
      <c r="A25" s="2508" t="s">
        <v>247</v>
      </c>
      <c r="B25" s="2510" t="str">
        <f t="shared" si="0"/>
        <v>1961-2020</v>
      </c>
      <c r="C25" s="2508">
        <v>1961</v>
      </c>
      <c r="D25" s="2508">
        <v>2020</v>
      </c>
      <c r="E25" s="2510" t="str">
        <f t="shared" si="1"/>
        <v>1961-2020</v>
      </c>
      <c r="F25" s="2509" t="b">
        <f t="shared" si="2"/>
        <v>0</v>
      </c>
      <c r="G25" s="2509">
        <v>185</v>
      </c>
      <c r="H25" s="2509" t="s">
        <v>435</v>
      </c>
      <c r="I25" s="2511" t="s">
        <v>426</v>
      </c>
      <c r="J25" s="2511" t="s">
        <v>427</v>
      </c>
      <c r="K25" s="2511" t="s">
        <v>374</v>
      </c>
      <c r="L25" s="2511" t="s">
        <v>389</v>
      </c>
      <c r="M25" s="2512" t="s">
        <v>429</v>
      </c>
      <c r="N25" s="2513">
        <v>-1</v>
      </c>
    </row>
    <row r="26" spans="1:14" ht="15.75" x14ac:dyDescent="0.25">
      <c r="A26" s="2508" t="s">
        <v>249</v>
      </c>
      <c r="B26" s="2510" t="str">
        <f t="shared" si="0"/>
        <v>1961-2020</v>
      </c>
      <c r="C26" s="2508">
        <v>1961</v>
      </c>
      <c r="D26" s="2508">
        <v>2020</v>
      </c>
      <c r="E26" s="2510" t="str">
        <f t="shared" si="1"/>
        <v>1961-2020</v>
      </c>
      <c r="F26" s="2509" t="b">
        <f t="shared" si="2"/>
        <v>0</v>
      </c>
      <c r="G26" s="2509">
        <v>167</v>
      </c>
      <c r="H26" s="2509" t="s">
        <v>436</v>
      </c>
      <c r="I26" s="2511" t="s">
        <v>426</v>
      </c>
      <c r="J26" s="2511" t="s">
        <v>427</v>
      </c>
      <c r="K26" s="2511" t="s">
        <v>374</v>
      </c>
      <c r="L26" s="2511" t="s">
        <v>389</v>
      </c>
      <c r="M26" s="2512" t="s">
        <v>429</v>
      </c>
      <c r="N26" s="2513">
        <v>-1</v>
      </c>
    </row>
    <row r="27" spans="1:14" ht="15.75" x14ac:dyDescent="0.25">
      <c r="A27" s="2508" t="s">
        <v>197</v>
      </c>
      <c r="B27" s="2510" t="str">
        <f t="shared" si="0"/>
        <v>1961-2020</v>
      </c>
      <c r="C27" s="2508">
        <v>1961</v>
      </c>
      <c r="D27" s="2508">
        <v>2020</v>
      </c>
      <c r="E27" s="2510" t="str">
        <f t="shared" si="1"/>
        <v>1961-2020</v>
      </c>
      <c r="F27" s="2509" t="b">
        <f t="shared" si="2"/>
        <v>0</v>
      </c>
      <c r="G27" s="2509">
        <v>119</v>
      </c>
      <c r="H27" s="2509" t="s">
        <v>63</v>
      </c>
      <c r="I27" s="2511" t="s">
        <v>426</v>
      </c>
      <c r="J27" s="2511" t="s">
        <v>427</v>
      </c>
      <c r="K27" s="2511" t="s">
        <v>374</v>
      </c>
      <c r="L27" s="2511" t="s">
        <v>389</v>
      </c>
      <c r="M27" s="2512" t="s">
        <v>429</v>
      </c>
      <c r="N27" s="2513">
        <v>-1</v>
      </c>
    </row>
    <row r="28" spans="1:14" ht="15.75" x14ac:dyDescent="0.25">
      <c r="A28" s="2508" t="s">
        <v>203</v>
      </c>
      <c r="B28" s="2510" t="str">
        <f t="shared" si="0"/>
        <v>1966-2020</v>
      </c>
      <c r="C28" s="2508">
        <v>1966</v>
      </c>
      <c r="D28" s="2508">
        <v>2020</v>
      </c>
      <c r="E28" s="2510" t="str">
        <f t="shared" si="1"/>
        <v>1966-2020</v>
      </c>
      <c r="F28" s="2509" t="b">
        <f t="shared" si="2"/>
        <v>0</v>
      </c>
      <c r="G28" s="2509">
        <v>193</v>
      </c>
      <c r="H28" s="2509" t="s">
        <v>437</v>
      </c>
      <c r="I28" s="2511" t="s">
        <v>426</v>
      </c>
      <c r="J28" s="2516" t="s">
        <v>438</v>
      </c>
      <c r="K28" s="2516" t="s">
        <v>381</v>
      </c>
      <c r="L28" s="2516" t="s">
        <v>417</v>
      </c>
      <c r="M28" s="2512" t="s">
        <v>439</v>
      </c>
      <c r="N28" s="2517">
        <v>-1</v>
      </c>
    </row>
    <row r="29" spans="1:14" ht="15.75" x14ac:dyDescent="0.25">
      <c r="A29" s="2508" t="s">
        <v>207</v>
      </c>
      <c r="B29" s="2510" t="str">
        <f t="shared" si="0"/>
        <v>1990-2020</v>
      </c>
      <c r="C29" s="2508">
        <v>1990</v>
      </c>
      <c r="D29" s="2508">
        <v>2020</v>
      </c>
      <c r="E29" s="2510" t="str">
        <f t="shared" si="1"/>
        <v>1990-2020</v>
      </c>
      <c r="F29" s="2509" t="b">
        <f t="shared" si="2"/>
        <v>0</v>
      </c>
      <c r="G29" s="2509">
        <v>153</v>
      </c>
      <c r="H29" s="2509" t="s">
        <v>91</v>
      </c>
      <c r="I29" s="2511" t="s">
        <v>426</v>
      </c>
      <c r="J29" s="2511" t="s">
        <v>440</v>
      </c>
      <c r="K29" s="2511" t="s">
        <v>441</v>
      </c>
      <c r="L29" s="2511" t="s">
        <v>389</v>
      </c>
      <c r="M29" s="2512" t="s">
        <v>439</v>
      </c>
      <c r="N29" s="2513">
        <v>-1</v>
      </c>
    </row>
    <row r="30" spans="1:14" ht="15.75" x14ac:dyDescent="0.25">
      <c r="A30" s="2508" t="s">
        <v>208</v>
      </c>
      <c r="B30" s="2510" t="str">
        <f t="shared" si="0"/>
        <v>1961-2018</v>
      </c>
      <c r="C30" s="2508">
        <v>1961</v>
      </c>
      <c r="D30" s="2508">
        <v>2018</v>
      </c>
      <c r="E30" s="2510" t="str">
        <f t="shared" si="1"/>
        <v>1961-2018</v>
      </c>
      <c r="F30" s="2509" t="b">
        <f t="shared" si="2"/>
        <v>0</v>
      </c>
      <c r="G30" s="2509">
        <v>188</v>
      </c>
      <c r="H30" s="2509" t="s">
        <v>94</v>
      </c>
      <c r="I30" s="2511" t="s">
        <v>426</v>
      </c>
      <c r="J30" s="2511" t="s">
        <v>440</v>
      </c>
      <c r="K30" s="2511" t="s">
        <v>431</v>
      </c>
      <c r="L30" s="2511" t="s">
        <v>431</v>
      </c>
      <c r="M30" s="2512" t="s">
        <v>439</v>
      </c>
      <c r="N30" s="2513">
        <v>1</v>
      </c>
    </row>
    <row r="31" spans="1:14" ht="15.75" x14ac:dyDescent="0.25">
      <c r="A31" s="2508" t="s">
        <v>200</v>
      </c>
      <c r="B31" s="2510" t="str">
        <f t="shared" si="0"/>
        <v>1961-2020</v>
      </c>
      <c r="C31" s="2508">
        <v>1961</v>
      </c>
      <c r="D31" s="2508">
        <v>2020</v>
      </c>
      <c r="E31" s="2510" t="str">
        <f t="shared" si="1"/>
        <v>1961-2020</v>
      </c>
      <c r="F31" s="2509" t="b">
        <f t="shared" si="2"/>
        <v>0</v>
      </c>
      <c r="G31" s="2509">
        <v>184</v>
      </c>
      <c r="H31" s="2509" t="s">
        <v>72</v>
      </c>
      <c r="I31" s="2511" t="s">
        <v>426</v>
      </c>
      <c r="J31" s="2511" t="s">
        <v>442</v>
      </c>
      <c r="K31" s="2509" t="s">
        <v>379</v>
      </c>
      <c r="L31" s="2509" t="s">
        <v>389</v>
      </c>
      <c r="M31" s="2512" t="s">
        <v>443</v>
      </c>
      <c r="N31" s="2518">
        <v>1</v>
      </c>
    </row>
    <row r="32" spans="1:14" ht="15.75" x14ac:dyDescent="0.25">
      <c r="A32" s="2508" t="s">
        <v>198</v>
      </c>
      <c r="B32" s="2510" t="str">
        <f t="shared" si="0"/>
        <v>1961-2020</v>
      </c>
      <c r="C32" s="2508">
        <v>1961</v>
      </c>
      <c r="D32" s="2508">
        <v>2020</v>
      </c>
      <c r="E32" s="2510" t="str">
        <f t="shared" si="1"/>
        <v>1961-2020</v>
      </c>
      <c r="F32" s="2509" t="b">
        <f t="shared" si="2"/>
        <v>0</v>
      </c>
      <c r="G32" s="2509">
        <v>178</v>
      </c>
      <c r="H32" s="2509" t="s">
        <v>66</v>
      </c>
      <c r="I32" s="2511" t="s">
        <v>426</v>
      </c>
      <c r="J32" s="2511" t="s">
        <v>442</v>
      </c>
      <c r="K32" s="2511" t="s">
        <v>378</v>
      </c>
      <c r="L32" s="2511" t="s">
        <v>389</v>
      </c>
      <c r="M32" s="2512" t="s">
        <v>444</v>
      </c>
      <c r="N32" s="2513">
        <v>1</v>
      </c>
    </row>
    <row r="33" spans="1:14" ht="15.75" x14ac:dyDescent="0.25">
      <c r="A33" s="2508" t="s">
        <v>253</v>
      </c>
      <c r="B33" s="2510" t="str">
        <f t="shared" si="0"/>
        <v>1961-2020</v>
      </c>
      <c r="C33" s="2508">
        <v>1961</v>
      </c>
      <c r="D33" s="2508">
        <v>2020</v>
      </c>
      <c r="E33" s="2510" t="str">
        <f t="shared" si="1"/>
        <v>1961-2020</v>
      </c>
      <c r="F33" s="2509" t="b">
        <f t="shared" si="2"/>
        <v>0</v>
      </c>
      <c r="G33" s="2509">
        <v>186</v>
      </c>
      <c r="H33" s="2509" t="s">
        <v>445</v>
      </c>
      <c r="I33" s="2511" t="s">
        <v>426</v>
      </c>
      <c r="J33" s="2511" t="s">
        <v>442</v>
      </c>
      <c r="K33" s="2509" t="s">
        <v>379</v>
      </c>
      <c r="L33" s="2509" t="s">
        <v>389</v>
      </c>
      <c r="M33" s="2512" t="s">
        <v>443</v>
      </c>
      <c r="N33" s="2518">
        <v>1</v>
      </c>
    </row>
    <row r="34" spans="1:14" ht="15.75" x14ac:dyDescent="0.25">
      <c r="A34" s="2508" t="s">
        <v>255</v>
      </c>
      <c r="B34" s="2510" t="str">
        <f t="shared" si="0"/>
        <v>1961-2020</v>
      </c>
      <c r="C34" s="2508">
        <v>1961</v>
      </c>
      <c r="D34" s="2508">
        <v>2020</v>
      </c>
      <c r="E34" s="2510" t="str">
        <f t="shared" si="1"/>
        <v>1961-2020</v>
      </c>
      <c r="F34" s="2509" t="b">
        <f t="shared" si="2"/>
        <v>0</v>
      </c>
      <c r="G34" s="2509">
        <v>130</v>
      </c>
      <c r="H34" s="2509" t="s">
        <v>446</v>
      </c>
      <c r="I34" s="2511" t="s">
        <v>426</v>
      </c>
      <c r="J34" s="2511" t="s">
        <v>442</v>
      </c>
      <c r="K34" s="2511" t="s">
        <v>378</v>
      </c>
      <c r="L34" s="2511" t="s">
        <v>389</v>
      </c>
      <c r="M34" s="2512" t="s">
        <v>444</v>
      </c>
      <c r="N34" s="2513">
        <v>1</v>
      </c>
    </row>
    <row r="35" spans="1:14" ht="15.75" x14ac:dyDescent="0.25">
      <c r="A35" s="2508" t="s">
        <v>201</v>
      </c>
      <c r="B35" s="2510" t="str">
        <f t="shared" si="0"/>
        <v>1961-2020</v>
      </c>
      <c r="C35" s="2508">
        <v>1961</v>
      </c>
      <c r="D35" s="2508">
        <v>2020</v>
      </c>
      <c r="E35" s="2510" t="str">
        <f t="shared" si="1"/>
        <v>1961-2020</v>
      </c>
      <c r="F35" s="2509" t="b">
        <f t="shared" si="2"/>
        <v>0</v>
      </c>
      <c r="G35" s="2509">
        <v>179</v>
      </c>
      <c r="H35" s="2509" t="s">
        <v>75</v>
      </c>
      <c r="I35" s="2511" t="s">
        <v>426</v>
      </c>
      <c r="J35" s="2511" t="s">
        <v>442</v>
      </c>
      <c r="K35" s="2509" t="s">
        <v>379</v>
      </c>
      <c r="L35" s="2509" t="s">
        <v>389</v>
      </c>
      <c r="M35" s="2512" t="s">
        <v>443</v>
      </c>
      <c r="N35" s="2518">
        <v>1</v>
      </c>
    </row>
    <row r="36" spans="1:14" ht="15.75" x14ac:dyDescent="0.25">
      <c r="A36" s="2508" t="s">
        <v>252</v>
      </c>
      <c r="B36" s="2510" t="str">
        <f t="shared" si="0"/>
        <v>1961-2020</v>
      </c>
      <c r="C36" s="2508">
        <v>1961</v>
      </c>
      <c r="D36" s="2508">
        <v>2020</v>
      </c>
      <c r="E36" s="2510" t="str">
        <f t="shared" si="1"/>
        <v>1961-2020</v>
      </c>
      <c r="F36" s="2509" t="b">
        <f t="shared" si="2"/>
        <v>0</v>
      </c>
      <c r="G36" s="2509">
        <v>185</v>
      </c>
      <c r="H36" s="2509" t="s">
        <v>447</v>
      </c>
      <c r="I36" s="2511" t="s">
        <v>426</v>
      </c>
      <c r="J36" s="2511" t="s">
        <v>442</v>
      </c>
      <c r="K36" s="2509" t="s">
        <v>379</v>
      </c>
      <c r="L36" s="2509" t="s">
        <v>389</v>
      </c>
      <c r="M36" s="2512" t="s">
        <v>443</v>
      </c>
      <c r="N36" s="2518">
        <v>1</v>
      </c>
    </row>
    <row r="37" spans="1:14" ht="15.75" x14ac:dyDescent="0.25">
      <c r="A37" s="2508" t="s">
        <v>199</v>
      </c>
      <c r="B37" s="2510" t="str">
        <f t="shared" si="0"/>
        <v>1961-2020</v>
      </c>
      <c r="C37" s="2508">
        <v>1961</v>
      </c>
      <c r="D37" s="2508">
        <v>2020</v>
      </c>
      <c r="E37" s="2510" t="str">
        <f t="shared" si="1"/>
        <v>1961-2020</v>
      </c>
      <c r="F37" s="2509" t="b">
        <f t="shared" si="2"/>
        <v>0</v>
      </c>
      <c r="G37" s="2509">
        <v>186</v>
      </c>
      <c r="H37" s="2509" t="s">
        <v>69</v>
      </c>
      <c r="I37" s="2511" t="s">
        <v>426</v>
      </c>
      <c r="J37" s="2511" t="s">
        <v>442</v>
      </c>
      <c r="K37" s="2511" t="s">
        <v>378</v>
      </c>
      <c r="L37" s="2511" t="s">
        <v>389</v>
      </c>
      <c r="M37" s="2512" t="s">
        <v>444</v>
      </c>
      <c r="N37" s="2513">
        <v>1</v>
      </c>
    </row>
    <row r="38" spans="1:14" ht="15.75" x14ac:dyDescent="0.25">
      <c r="A38" s="2508" t="s">
        <v>254</v>
      </c>
      <c r="B38" s="2510" t="str">
        <f t="shared" si="0"/>
        <v>1961-2020</v>
      </c>
      <c r="C38" s="2508">
        <v>1961</v>
      </c>
      <c r="D38" s="2508">
        <v>2020</v>
      </c>
      <c r="E38" s="2510" t="str">
        <f t="shared" si="1"/>
        <v>1961-2020</v>
      </c>
      <c r="F38" s="2509" t="b">
        <f t="shared" si="2"/>
        <v>0</v>
      </c>
      <c r="G38" s="2509">
        <v>168</v>
      </c>
      <c r="H38" s="2509" t="s">
        <v>448</v>
      </c>
      <c r="I38" s="2511" t="s">
        <v>426</v>
      </c>
      <c r="J38" s="2511" t="s">
        <v>442</v>
      </c>
      <c r="K38" s="2509" t="s">
        <v>379</v>
      </c>
      <c r="L38" s="2509" t="s">
        <v>389</v>
      </c>
      <c r="M38" s="2512" t="s">
        <v>443</v>
      </c>
      <c r="N38" s="2518">
        <v>1</v>
      </c>
    </row>
    <row r="39" spans="1:14" ht="15.75" x14ac:dyDescent="0.25">
      <c r="A39" s="2508" t="s">
        <v>256</v>
      </c>
      <c r="B39" s="2510" t="str">
        <f t="shared" si="0"/>
        <v>1961-2020</v>
      </c>
      <c r="C39" s="2508">
        <v>1961</v>
      </c>
      <c r="D39" s="2508">
        <v>2020</v>
      </c>
      <c r="E39" s="2510" t="str">
        <f t="shared" si="1"/>
        <v>1961-2020</v>
      </c>
      <c r="F39" s="2509" t="b">
        <f t="shared" si="2"/>
        <v>0</v>
      </c>
      <c r="G39" s="2509">
        <v>167</v>
      </c>
      <c r="H39" s="2509" t="s">
        <v>449</v>
      </c>
      <c r="I39" s="2511" t="s">
        <v>426</v>
      </c>
      <c r="J39" s="2511" t="s">
        <v>442</v>
      </c>
      <c r="K39" s="2511" t="s">
        <v>378</v>
      </c>
      <c r="L39" s="2511" t="s">
        <v>389</v>
      </c>
      <c r="M39" s="2512" t="s">
        <v>444</v>
      </c>
      <c r="N39" s="2513">
        <v>1</v>
      </c>
    </row>
    <row r="40" spans="1:14" ht="15.75" x14ac:dyDescent="0.25">
      <c r="A40" s="2508" t="s">
        <v>257</v>
      </c>
      <c r="B40" s="2510" t="str">
        <f t="shared" si="0"/>
        <v>1961-2020</v>
      </c>
      <c r="C40" s="2508">
        <v>1961</v>
      </c>
      <c r="D40" s="2508">
        <v>2020</v>
      </c>
      <c r="E40" s="2510" t="str">
        <f t="shared" si="1"/>
        <v>1961-2020</v>
      </c>
      <c r="F40" s="2509" t="b">
        <f t="shared" si="2"/>
        <v>0</v>
      </c>
      <c r="G40" s="2509">
        <v>185</v>
      </c>
      <c r="H40" s="2509" t="s">
        <v>450</v>
      </c>
      <c r="I40" s="2511" t="s">
        <v>426</v>
      </c>
      <c r="J40" s="2511" t="s">
        <v>442</v>
      </c>
      <c r="K40" s="2511" t="s">
        <v>378</v>
      </c>
      <c r="L40" s="2511" t="s">
        <v>389</v>
      </c>
      <c r="M40" s="2512" t="s">
        <v>444</v>
      </c>
      <c r="N40" s="2513">
        <v>1</v>
      </c>
    </row>
    <row r="41" spans="1:14" ht="15.75" x14ac:dyDescent="0.25">
      <c r="A41" s="2508" t="s">
        <v>258</v>
      </c>
      <c r="B41" s="2510" t="str">
        <f t="shared" si="0"/>
        <v>1961-2020</v>
      </c>
      <c r="C41" s="2508">
        <v>1961</v>
      </c>
      <c r="D41" s="2508">
        <v>2020</v>
      </c>
      <c r="E41" s="2510" t="str">
        <f t="shared" si="1"/>
        <v>1961-2020</v>
      </c>
      <c r="F41" s="2509" t="b">
        <f t="shared" si="2"/>
        <v>0</v>
      </c>
      <c r="G41" s="2509">
        <v>113</v>
      </c>
      <c r="H41" s="2509" t="s">
        <v>451</v>
      </c>
      <c r="I41" s="2511" t="s">
        <v>426</v>
      </c>
      <c r="J41" s="2511" t="s">
        <v>442</v>
      </c>
      <c r="K41" s="2511" t="s">
        <v>378</v>
      </c>
      <c r="L41" s="2511" t="s">
        <v>389</v>
      </c>
      <c r="M41" s="2512" t="s">
        <v>444</v>
      </c>
      <c r="N41" s="2513">
        <v>1</v>
      </c>
    </row>
    <row r="42" spans="1:14" ht="15.75" x14ac:dyDescent="0.25">
      <c r="A42" s="2508" t="s">
        <v>202</v>
      </c>
      <c r="B42" s="2510" t="str">
        <f t="shared" si="0"/>
        <v>1961-2020</v>
      </c>
      <c r="C42" s="2508">
        <v>1961</v>
      </c>
      <c r="D42" s="2508">
        <v>2020</v>
      </c>
      <c r="E42" s="2510" t="str">
        <f t="shared" si="1"/>
        <v>1961-2020</v>
      </c>
      <c r="F42" s="2509" t="b">
        <f t="shared" si="2"/>
        <v>0</v>
      </c>
      <c r="G42" s="2509">
        <v>187</v>
      </c>
      <c r="H42" s="2509" t="s">
        <v>78</v>
      </c>
      <c r="I42" s="2511" t="s">
        <v>426</v>
      </c>
      <c r="J42" s="2511" t="s">
        <v>442</v>
      </c>
      <c r="K42" s="2511" t="s">
        <v>378</v>
      </c>
      <c r="L42" s="2511" t="s">
        <v>389</v>
      </c>
      <c r="M42" s="2512" t="s">
        <v>444</v>
      </c>
      <c r="N42" s="2513">
        <v>1</v>
      </c>
    </row>
    <row r="43" spans="1:14" ht="15.75" x14ac:dyDescent="0.25">
      <c r="A43" s="2508" t="s">
        <v>204</v>
      </c>
      <c r="B43" s="2510" t="str">
        <f t="shared" si="0"/>
        <v>1967-2018</v>
      </c>
      <c r="C43" s="2508">
        <v>1967</v>
      </c>
      <c r="D43" s="2508">
        <v>2018</v>
      </c>
      <c r="E43" s="2510" t="str">
        <f t="shared" si="1"/>
        <v>1967-2018</v>
      </c>
      <c r="F43" s="2509" t="b">
        <f t="shared" si="2"/>
        <v>0</v>
      </c>
      <c r="G43" s="2509">
        <v>175</v>
      </c>
      <c r="H43" s="2509" t="s">
        <v>82</v>
      </c>
      <c r="I43" s="2511" t="s">
        <v>426</v>
      </c>
      <c r="J43" s="2511" t="s">
        <v>452</v>
      </c>
      <c r="K43" s="2511" t="s">
        <v>453</v>
      </c>
      <c r="L43" s="2511" t="s">
        <v>417</v>
      </c>
      <c r="M43" s="2512" t="s">
        <v>439</v>
      </c>
      <c r="N43" s="2513">
        <v>-1</v>
      </c>
    </row>
    <row r="44" spans="1:14" ht="15.75" x14ac:dyDescent="0.25">
      <c r="A44" s="2508" t="s">
        <v>225</v>
      </c>
      <c r="B44" s="2510">
        <f t="shared" si="0"/>
        <v>2021</v>
      </c>
      <c r="C44" s="2508">
        <v>2021</v>
      </c>
      <c r="D44" s="2508">
        <v>2021</v>
      </c>
      <c r="E44" s="2510" t="str">
        <f t="shared" si="1"/>
        <v>2021-2021</v>
      </c>
      <c r="F44" s="2509">
        <f t="shared" si="2"/>
        <v>1</v>
      </c>
      <c r="G44" s="2509">
        <v>194</v>
      </c>
      <c r="H44" s="2509" t="s">
        <v>145</v>
      </c>
      <c r="I44" s="2511" t="s">
        <v>454</v>
      </c>
      <c r="J44" s="2511" t="s">
        <v>455</v>
      </c>
      <c r="K44" s="2511" t="s">
        <v>456</v>
      </c>
      <c r="L44" s="2511" t="s">
        <v>457</v>
      </c>
      <c r="M44" s="2512" t="s">
        <v>413</v>
      </c>
      <c r="N44" s="2513">
        <v>1</v>
      </c>
    </row>
    <row r="45" spans="1:14" ht="15.75" x14ac:dyDescent="0.25">
      <c r="A45" s="2508" t="s">
        <v>223</v>
      </c>
      <c r="B45" s="2510" t="str">
        <f t="shared" si="0"/>
        <v>1960-2021</v>
      </c>
      <c r="C45" s="2508">
        <v>1960</v>
      </c>
      <c r="D45" s="2508">
        <v>2021</v>
      </c>
      <c r="E45" s="2510" t="str">
        <f t="shared" si="1"/>
        <v>1960-2021</v>
      </c>
      <c r="F45" s="2509" t="b">
        <f t="shared" si="2"/>
        <v>0</v>
      </c>
      <c r="G45" s="2509">
        <v>172</v>
      </c>
      <c r="H45" s="2509" t="s">
        <v>139</v>
      </c>
      <c r="I45" s="2511" t="s">
        <v>454</v>
      </c>
      <c r="J45" s="2511" t="s">
        <v>455</v>
      </c>
      <c r="K45" s="2514" t="s">
        <v>431</v>
      </c>
      <c r="L45" s="2514" t="s">
        <v>431</v>
      </c>
      <c r="M45" s="2512" t="s">
        <v>411</v>
      </c>
      <c r="N45" s="2515">
        <v>1</v>
      </c>
    </row>
    <row r="46" spans="1:14" ht="15.75" x14ac:dyDescent="0.25">
      <c r="A46" s="2508" t="s">
        <v>224</v>
      </c>
      <c r="B46" s="2510" t="str">
        <f t="shared" si="0"/>
        <v>2006-2021</v>
      </c>
      <c r="C46" s="2508">
        <v>2006</v>
      </c>
      <c r="D46" s="2508">
        <v>2021</v>
      </c>
      <c r="E46" s="2510" t="str">
        <f t="shared" si="1"/>
        <v>2006-2021</v>
      </c>
      <c r="F46" s="2509" t="b">
        <f t="shared" si="2"/>
        <v>0</v>
      </c>
      <c r="G46" s="2509">
        <v>120</v>
      </c>
      <c r="H46" s="2509" t="s">
        <v>142</v>
      </c>
      <c r="I46" s="2511" t="s">
        <v>454</v>
      </c>
      <c r="J46" s="2511" t="s">
        <v>455</v>
      </c>
      <c r="K46" s="2514" t="s">
        <v>431</v>
      </c>
      <c r="L46" s="2514" t="s">
        <v>431</v>
      </c>
      <c r="M46" s="2512" t="s">
        <v>411</v>
      </c>
      <c r="N46" s="2515">
        <v>1</v>
      </c>
    </row>
    <row r="47" spans="1:14" ht="15.75" x14ac:dyDescent="0.25">
      <c r="A47" s="2508" t="s">
        <v>221</v>
      </c>
      <c r="B47" s="2510" t="str">
        <f t="shared" si="0"/>
        <v>2018-2020</v>
      </c>
      <c r="C47" s="2508">
        <v>2018</v>
      </c>
      <c r="D47" s="2508">
        <v>2020</v>
      </c>
      <c r="E47" s="2510" t="str">
        <f t="shared" si="1"/>
        <v>2018-2020</v>
      </c>
      <c r="F47" s="2509" t="b">
        <f t="shared" si="2"/>
        <v>0</v>
      </c>
      <c r="G47" s="2509">
        <v>191</v>
      </c>
      <c r="H47" s="2509" t="s">
        <v>133</v>
      </c>
      <c r="I47" s="2511" t="s">
        <v>454</v>
      </c>
      <c r="J47" s="2511" t="s">
        <v>458</v>
      </c>
      <c r="K47" s="2511" t="s">
        <v>459</v>
      </c>
      <c r="L47" s="2511" t="s">
        <v>431</v>
      </c>
      <c r="M47" s="2512" t="s">
        <v>411</v>
      </c>
      <c r="N47" s="2513">
        <v>1</v>
      </c>
    </row>
    <row r="48" spans="1:14" ht="15.75" x14ac:dyDescent="0.25">
      <c r="A48" s="2508" t="s">
        <v>220</v>
      </c>
      <c r="B48" s="2510" t="str">
        <f t="shared" si="0"/>
        <v>1996-2020</v>
      </c>
      <c r="C48" s="2508">
        <v>1996</v>
      </c>
      <c r="D48" s="2508">
        <v>2020</v>
      </c>
      <c r="E48" s="2510" t="str">
        <f t="shared" si="1"/>
        <v>1996-2020</v>
      </c>
      <c r="F48" s="2509" t="b">
        <f t="shared" si="2"/>
        <v>0</v>
      </c>
      <c r="G48" s="2509">
        <v>192</v>
      </c>
      <c r="H48" s="2509" t="s">
        <v>130</v>
      </c>
      <c r="I48" s="2511" t="s">
        <v>454</v>
      </c>
      <c r="J48" s="2511" t="s">
        <v>458</v>
      </c>
      <c r="K48" s="2514" t="s">
        <v>431</v>
      </c>
      <c r="L48" s="2514" t="s">
        <v>431</v>
      </c>
      <c r="M48" s="2512" t="s">
        <v>411</v>
      </c>
      <c r="N48" s="2515">
        <v>1</v>
      </c>
    </row>
    <row r="49" spans="1:14" ht="15.75" x14ac:dyDescent="0.25">
      <c r="A49" s="2508" t="s">
        <v>222</v>
      </c>
      <c r="B49" s="2510">
        <f t="shared" si="0"/>
        <v>2021</v>
      </c>
      <c r="C49" s="2508">
        <v>2021</v>
      </c>
      <c r="D49" s="2508">
        <v>2021</v>
      </c>
      <c r="E49" s="2510" t="str">
        <f t="shared" si="1"/>
        <v>2021-2021</v>
      </c>
      <c r="F49" s="2509">
        <f t="shared" si="2"/>
        <v>1</v>
      </c>
      <c r="G49" s="2509">
        <v>194</v>
      </c>
      <c r="H49" s="2509" t="s">
        <v>136</v>
      </c>
      <c r="I49" s="2511" t="s">
        <v>454</v>
      </c>
      <c r="J49" s="2511" t="s">
        <v>458</v>
      </c>
      <c r="K49" s="2511" t="s">
        <v>456</v>
      </c>
      <c r="L49" s="2511" t="s">
        <v>457</v>
      </c>
      <c r="M49" s="2512" t="s">
        <v>411</v>
      </c>
      <c r="N49" s="2513">
        <v>1</v>
      </c>
    </row>
    <row r="50" spans="1:14" ht="15.75" x14ac:dyDescent="0.25">
      <c r="A50" s="2508" t="s">
        <v>216</v>
      </c>
      <c r="B50" s="2510" t="str">
        <f t="shared" si="0"/>
        <v>1960-2021</v>
      </c>
      <c r="C50" s="2508">
        <v>1960</v>
      </c>
      <c r="D50" s="2508">
        <v>2021</v>
      </c>
      <c r="E50" s="2510" t="str">
        <f t="shared" si="1"/>
        <v>1960-2021</v>
      </c>
      <c r="F50" s="2509" t="b">
        <f t="shared" si="2"/>
        <v>0</v>
      </c>
      <c r="G50" s="2509">
        <v>172</v>
      </c>
      <c r="H50" s="2509" t="s">
        <v>118</v>
      </c>
      <c r="I50" s="2511" t="s">
        <v>454</v>
      </c>
      <c r="J50" s="2511" t="s">
        <v>460</v>
      </c>
      <c r="K50" s="2514" t="s">
        <v>431</v>
      </c>
      <c r="L50" s="2514" t="s">
        <v>431</v>
      </c>
      <c r="M50" s="2512" t="s">
        <v>411</v>
      </c>
      <c r="N50" s="2515">
        <v>1</v>
      </c>
    </row>
    <row r="51" spans="1:14" ht="15.75" x14ac:dyDescent="0.25">
      <c r="A51" s="2508" t="s">
        <v>219</v>
      </c>
      <c r="B51" s="2510">
        <f t="shared" si="0"/>
        <v>2022</v>
      </c>
      <c r="C51" s="2508">
        <v>2022</v>
      </c>
      <c r="D51" s="2508">
        <v>2022</v>
      </c>
      <c r="E51" s="2510" t="str">
        <f t="shared" si="1"/>
        <v>2022-2022</v>
      </c>
      <c r="F51" s="2509">
        <f t="shared" si="2"/>
        <v>1</v>
      </c>
      <c r="G51" s="2509">
        <v>194</v>
      </c>
      <c r="H51" s="2509" t="s">
        <v>127</v>
      </c>
      <c r="I51" s="2511" t="s">
        <v>454</v>
      </c>
      <c r="J51" s="2511" t="s">
        <v>460</v>
      </c>
      <c r="K51" s="2511" t="s">
        <v>456</v>
      </c>
      <c r="L51" s="2511" t="s">
        <v>457</v>
      </c>
      <c r="M51" s="2512" t="s">
        <v>413</v>
      </c>
      <c r="N51" s="2513">
        <v>1</v>
      </c>
    </row>
    <row r="52" spans="1:14" ht="16.5" thickBot="1" x14ac:dyDescent="0.3">
      <c r="A52" s="2508" t="s">
        <v>217</v>
      </c>
      <c r="B52" s="2510">
        <f t="shared" si="0"/>
        <v>2020</v>
      </c>
      <c r="C52" s="2508">
        <v>2020</v>
      </c>
      <c r="D52" s="2508">
        <v>2020</v>
      </c>
      <c r="E52" s="2510" t="str">
        <f t="shared" si="1"/>
        <v>2020-2020</v>
      </c>
      <c r="F52" s="2509">
        <f t="shared" si="2"/>
        <v>1</v>
      </c>
      <c r="G52" s="2509">
        <v>187</v>
      </c>
      <c r="H52" s="2509" t="s">
        <v>121</v>
      </c>
      <c r="I52" s="2511" t="s">
        <v>454</v>
      </c>
      <c r="J52" s="2511" t="s">
        <v>460</v>
      </c>
      <c r="K52" s="2511" t="s">
        <v>461</v>
      </c>
      <c r="L52" s="2511" t="s">
        <v>417</v>
      </c>
      <c r="M52" s="2512" t="s">
        <v>462</v>
      </c>
      <c r="N52" s="2513">
        <v>1</v>
      </c>
    </row>
    <row r="53" spans="1:14" ht="16.5" thickBot="1" x14ac:dyDescent="0.3">
      <c r="A53" s="2508" t="s">
        <v>218</v>
      </c>
      <c r="B53" s="2510">
        <f t="shared" si="0"/>
        <v>2021</v>
      </c>
      <c r="C53" s="2508">
        <v>2021</v>
      </c>
      <c r="D53" s="2508">
        <v>2021</v>
      </c>
      <c r="E53" s="2510" t="str">
        <f t="shared" si="1"/>
        <v>2021-2021</v>
      </c>
      <c r="F53" s="2509">
        <f t="shared" si="2"/>
        <v>1</v>
      </c>
      <c r="G53" s="2509">
        <v>194</v>
      </c>
      <c r="H53" s="2509" t="s">
        <v>124</v>
      </c>
      <c r="I53" s="2511" t="s">
        <v>454</v>
      </c>
      <c r="J53" s="2511" t="s">
        <v>460</v>
      </c>
      <c r="K53" s="2519" t="s">
        <v>463</v>
      </c>
      <c r="L53" s="2511"/>
      <c r="M53" s="2512" t="s">
        <v>413</v>
      </c>
      <c r="N53" s="2513">
        <v>-1</v>
      </c>
    </row>
    <row r="54" spans="1:14" ht="15.75" x14ac:dyDescent="0.25">
      <c r="A54" s="2508" t="s">
        <v>211</v>
      </c>
      <c r="B54" s="2510" t="str">
        <f t="shared" si="0"/>
        <v>1996-2021</v>
      </c>
      <c r="C54" s="2508">
        <v>1996</v>
      </c>
      <c r="D54" s="2508">
        <v>2021</v>
      </c>
      <c r="E54" s="2510" t="str">
        <f t="shared" si="1"/>
        <v>1996-2021</v>
      </c>
      <c r="F54" s="2509" t="b">
        <f t="shared" si="2"/>
        <v>0</v>
      </c>
      <c r="G54" s="2509">
        <v>104</v>
      </c>
      <c r="H54" s="2509" t="s">
        <v>103</v>
      </c>
      <c r="I54" s="2511" t="s">
        <v>464</v>
      </c>
      <c r="J54" s="2511" t="s">
        <v>465</v>
      </c>
      <c r="K54" s="2514" t="s">
        <v>466</v>
      </c>
      <c r="L54" s="2514" t="s">
        <v>417</v>
      </c>
      <c r="M54" s="2512" t="s">
        <v>411</v>
      </c>
      <c r="N54" s="2515">
        <v>-1</v>
      </c>
    </row>
    <row r="55" spans="1:14" ht="15.75" x14ac:dyDescent="0.25">
      <c r="A55" s="2508" t="s">
        <v>210</v>
      </c>
      <c r="B55" s="2510" t="str">
        <f t="shared" si="0"/>
        <v>2005-2020</v>
      </c>
      <c r="C55" s="2508">
        <v>2005</v>
      </c>
      <c r="D55" s="2508">
        <v>2020</v>
      </c>
      <c r="E55" s="2510" t="str">
        <f t="shared" si="1"/>
        <v>2005-2020</v>
      </c>
      <c r="F55" s="2509" t="b">
        <f t="shared" si="2"/>
        <v>0</v>
      </c>
      <c r="G55" s="2509">
        <v>177</v>
      </c>
      <c r="H55" s="2509" t="s">
        <v>100</v>
      </c>
      <c r="I55" s="2511" t="s">
        <v>464</v>
      </c>
      <c r="J55" s="2511" t="s">
        <v>465</v>
      </c>
      <c r="K55" s="2514" t="s">
        <v>466</v>
      </c>
      <c r="L55" s="2514" t="s">
        <v>417</v>
      </c>
      <c r="M55" s="2512" t="s">
        <v>411</v>
      </c>
      <c r="N55" s="2515">
        <v>-1</v>
      </c>
    </row>
    <row r="56" spans="1:14" ht="15.75" x14ac:dyDescent="0.25">
      <c r="A56" s="2508" t="s">
        <v>209</v>
      </c>
      <c r="B56" s="2510" t="str">
        <f t="shared" si="0"/>
        <v>2001-2020</v>
      </c>
      <c r="C56" s="2508">
        <v>2001</v>
      </c>
      <c r="D56" s="2508">
        <v>2020</v>
      </c>
      <c r="E56" s="2510" t="str">
        <f t="shared" si="1"/>
        <v>2001-2020</v>
      </c>
      <c r="F56" s="2509" t="b">
        <f t="shared" si="2"/>
        <v>0</v>
      </c>
      <c r="G56" s="2509">
        <v>192</v>
      </c>
      <c r="H56" s="2509" t="s">
        <v>97</v>
      </c>
      <c r="I56" s="2511" t="s">
        <v>464</v>
      </c>
      <c r="J56" s="2511" t="s">
        <v>467</v>
      </c>
      <c r="K56" s="2511" t="s">
        <v>468</v>
      </c>
      <c r="L56" s="2511" t="s">
        <v>417</v>
      </c>
      <c r="M56" s="2512" t="s">
        <v>384</v>
      </c>
      <c r="N56" s="2513">
        <v>-1</v>
      </c>
    </row>
    <row r="57" spans="1:14" ht="15.75" x14ac:dyDescent="0.25">
      <c r="A57" s="2508" t="s">
        <v>214</v>
      </c>
      <c r="B57" s="2510" t="str">
        <f t="shared" si="0"/>
        <v>2010-2021</v>
      </c>
      <c r="C57" s="2508">
        <v>2010</v>
      </c>
      <c r="D57" s="2508">
        <v>2021</v>
      </c>
      <c r="E57" s="2510" t="str">
        <f t="shared" si="1"/>
        <v>2010-2021</v>
      </c>
      <c r="F57" s="2509" t="b">
        <f t="shared" si="2"/>
        <v>0</v>
      </c>
      <c r="G57" s="2509">
        <v>99</v>
      </c>
      <c r="H57" s="2509" t="s">
        <v>112</v>
      </c>
      <c r="I57" s="2511" t="s">
        <v>464</v>
      </c>
      <c r="J57" s="2511" t="s">
        <v>469</v>
      </c>
      <c r="K57" s="2511" t="s">
        <v>470</v>
      </c>
      <c r="L57" s="2511" t="s">
        <v>417</v>
      </c>
      <c r="M57" s="2512" t="s">
        <v>411</v>
      </c>
      <c r="N57" s="2513">
        <v>-1</v>
      </c>
    </row>
    <row r="58" spans="1:14" ht="15.75" x14ac:dyDescent="0.25">
      <c r="A58" s="2508" t="s">
        <v>215</v>
      </c>
      <c r="B58" s="2510" t="str">
        <f t="shared" si="0"/>
        <v>1988-2016</v>
      </c>
      <c r="C58" s="2508">
        <v>1988</v>
      </c>
      <c r="D58" s="2508">
        <v>2016</v>
      </c>
      <c r="E58" s="2510" t="str">
        <f t="shared" si="1"/>
        <v>1988-2016</v>
      </c>
      <c r="F58" s="2509" t="b">
        <f t="shared" si="2"/>
        <v>0</v>
      </c>
      <c r="G58" s="2509">
        <v>112</v>
      </c>
      <c r="H58" s="2509" t="s">
        <v>115</v>
      </c>
      <c r="I58" s="2511" t="s">
        <v>464</v>
      </c>
      <c r="J58" s="2511" t="s">
        <v>469</v>
      </c>
      <c r="K58" s="2511" t="s">
        <v>471</v>
      </c>
      <c r="L58" s="2511" t="s">
        <v>417</v>
      </c>
      <c r="M58" s="2512" t="s">
        <v>472</v>
      </c>
      <c r="N58" s="2513">
        <v>1</v>
      </c>
    </row>
    <row r="59" spans="1:14" ht="15.75" x14ac:dyDescent="0.25">
      <c r="A59" s="2508" t="s">
        <v>213</v>
      </c>
      <c r="B59" s="2510" t="str">
        <f t="shared" si="0"/>
        <v>2000-2019</v>
      </c>
      <c r="C59" s="2508">
        <v>2000</v>
      </c>
      <c r="D59" s="2508">
        <v>2019</v>
      </c>
      <c r="E59" s="2510" t="str">
        <f t="shared" si="1"/>
        <v>2000-2019</v>
      </c>
      <c r="F59" s="2509" t="b">
        <f t="shared" si="2"/>
        <v>0</v>
      </c>
      <c r="G59" s="2509">
        <v>117</v>
      </c>
      <c r="H59" s="2509" t="s">
        <v>109</v>
      </c>
      <c r="I59" s="2511" t="s">
        <v>464</v>
      </c>
      <c r="J59" s="2511" t="s">
        <v>473</v>
      </c>
      <c r="K59" s="2511" t="s">
        <v>474</v>
      </c>
      <c r="L59" s="2511" t="s">
        <v>417</v>
      </c>
      <c r="M59" s="2512" t="s">
        <v>411</v>
      </c>
      <c r="N59" s="2513">
        <v>1</v>
      </c>
    </row>
    <row r="60" spans="1:14" ht="15.75" x14ac:dyDescent="0.25">
      <c r="A60" s="2508" t="s">
        <v>212</v>
      </c>
      <c r="B60" s="2510" t="str">
        <f t="shared" si="0"/>
        <v>2000-2019</v>
      </c>
      <c r="C60" s="2508">
        <v>2000</v>
      </c>
      <c r="D60" s="2508">
        <v>2019</v>
      </c>
      <c r="E60" s="2510" t="str">
        <f t="shared" si="1"/>
        <v>2000-2019</v>
      </c>
      <c r="F60" s="2509" t="b">
        <f t="shared" si="2"/>
        <v>0</v>
      </c>
      <c r="G60" s="2509">
        <v>122</v>
      </c>
      <c r="H60" s="2509" t="s">
        <v>106</v>
      </c>
      <c r="I60" s="2511" t="s">
        <v>464</v>
      </c>
      <c r="J60" s="2511" t="s">
        <v>473</v>
      </c>
      <c r="K60" s="2511" t="s">
        <v>416</v>
      </c>
      <c r="L60" s="2511" t="s">
        <v>417</v>
      </c>
      <c r="M60" s="2512" t="s">
        <v>411</v>
      </c>
      <c r="N60" s="2513">
        <v>1</v>
      </c>
    </row>
    <row r="61" spans="1:14" ht="15.75" x14ac:dyDescent="0.25">
      <c r="A61" s="2508" t="s">
        <v>232</v>
      </c>
      <c r="B61" s="2510" t="str">
        <f t="shared" si="0"/>
        <v>2000-2021</v>
      </c>
      <c r="C61" s="2508">
        <v>2000</v>
      </c>
      <c r="D61" s="2508">
        <v>2021</v>
      </c>
      <c r="E61" s="2510" t="str">
        <f t="shared" si="1"/>
        <v>2000-2021</v>
      </c>
      <c r="F61" s="2509" t="b">
        <f t="shared" si="2"/>
        <v>0</v>
      </c>
      <c r="G61" s="2509">
        <v>97</v>
      </c>
      <c r="H61" s="2509" t="s">
        <v>165</v>
      </c>
      <c r="I61" s="2511" t="s">
        <v>475</v>
      </c>
      <c r="J61" s="2511" t="s">
        <v>476</v>
      </c>
      <c r="K61" s="2508" t="s">
        <v>477</v>
      </c>
      <c r="L61" s="2508" t="s">
        <v>389</v>
      </c>
      <c r="M61" s="2512" t="s">
        <v>472</v>
      </c>
      <c r="N61" s="2520">
        <v>1</v>
      </c>
    </row>
    <row r="62" spans="1:14" ht="15.75" x14ac:dyDescent="0.25">
      <c r="A62" s="2508" t="s">
        <v>231</v>
      </c>
      <c r="B62" s="2510" t="str">
        <f t="shared" si="0"/>
        <v>2000-2020</v>
      </c>
      <c r="C62" s="2508">
        <v>2000</v>
      </c>
      <c r="D62" s="2508">
        <v>2020</v>
      </c>
      <c r="E62" s="2510" t="str">
        <f t="shared" si="1"/>
        <v>2000-2020</v>
      </c>
      <c r="F62" s="2509" t="b">
        <f t="shared" si="2"/>
        <v>0</v>
      </c>
      <c r="G62" s="2509">
        <v>114</v>
      </c>
      <c r="H62" s="2509" t="s">
        <v>162</v>
      </c>
      <c r="I62" s="2511" t="s">
        <v>475</v>
      </c>
      <c r="J62" s="2511" t="s">
        <v>476</v>
      </c>
      <c r="K62" s="2508" t="s">
        <v>478</v>
      </c>
      <c r="L62" s="2508" t="s">
        <v>389</v>
      </c>
      <c r="M62" s="2512" t="s">
        <v>472</v>
      </c>
      <c r="N62" s="2520">
        <v>1</v>
      </c>
    </row>
    <row r="63" spans="1:14" ht="15.75" x14ac:dyDescent="0.25">
      <c r="A63" s="2508" t="s">
        <v>230</v>
      </c>
      <c r="B63" s="2510">
        <f t="shared" si="0"/>
        <v>2010</v>
      </c>
      <c r="C63" s="2508">
        <v>2010</v>
      </c>
      <c r="D63" s="2508">
        <v>2010</v>
      </c>
      <c r="E63" s="2510" t="str">
        <f t="shared" si="1"/>
        <v>2010-2010</v>
      </c>
      <c r="F63" s="2509">
        <f t="shared" si="2"/>
        <v>1</v>
      </c>
      <c r="G63" s="2509">
        <v>180</v>
      </c>
      <c r="H63" s="2509" t="s">
        <v>159</v>
      </c>
      <c r="I63" s="2521" t="s">
        <v>475</v>
      </c>
      <c r="J63" s="2521" t="s">
        <v>476</v>
      </c>
      <c r="K63" s="2512" t="s">
        <v>432</v>
      </c>
      <c r="L63" s="2512" t="s">
        <v>417</v>
      </c>
      <c r="M63" s="2512" t="s">
        <v>479</v>
      </c>
      <c r="N63" s="2522">
        <v>1</v>
      </c>
    </row>
    <row r="64" spans="1:14" ht="15.75" x14ac:dyDescent="0.25">
      <c r="A64" s="2508" t="s">
        <v>226</v>
      </c>
      <c r="B64" s="2510" t="str">
        <f t="shared" si="0"/>
        <v>1960-2021</v>
      </c>
      <c r="C64" s="2508">
        <v>1960</v>
      </c>
      <c r="D64" s="2508">
        <v>2021</v>
      </c>
      <c r="E64" s="2510" t="str">
        <f t="shared" si="1"/>
        <v>1960-2021</v>
      </c>
      <c r="F64" s="2509" t="b">
        <f t="shared" si="2"/>
        <v>0</v>
      </c>
      <c r="G64" s="2509">
        <v>187</v>
      </c>
      <c r="H64" s="2509" t="s">
        <v>147</v>
      </c>
      <c r="I64" s="2521" t="s">
        <v>475</v>
      </c>
      <c r="J64" s="2521" t="s">
        <v>480</v>
      </c>
      <c r="K64" s="2523" t="s">
        <v>481</v>
      </c>
      <c r="L64" s="2523" t="s">
        <v>389</v>
      </c>
      <c r="M64" s="2512" t="s">
        <v>384</v>
      </c>
      <c r="N64" s="2517">
        <v>-1</v>
      </c>
    </row>
    <row r="65" spans="1:14" ht="15.75" x14ac:dyDescent="0.25">
      <c r="A65" s="2508" t="s">
        <v>235</v>
      </c>
      <c r="B65" s="2510" t="str">
        <f t="shared" si="0"/>
        <v>2000-2020</v>
      </c>
      <c r="C65" s="2508">
        <v>2000</v>
      </c>
      <c r="D65" s="2508">
        <v>2020</v>
      </c>
      <c r="E65" s="2510" t="str">
        <f t="shared" si="1"/>
        <v>2000-2020</v>
      </c>
      <c r="F65" s="2509" t="b">
        <f t="shared" si="2"/>
        <v>0</v>
      </c>
      <c r="G65" s="2509">
        <v>175</v>
      </c>
      <c r="H65" s="2509" t="s">
        <v>174</v>
      </c>
      <c r="I65" s="2511" t="s">
        <v>475</v>
      </c>
      <c r="J65" s="2511" t="s">
        <v>482</v>
      </c>
      <c r="K65" s="2511" t="s">
        <v>483</v>
      </c>
      <c r="L65" s="2511" t="s">
        <v>389</v>
      </c>
      <c r="M65" s="2512" t="s">
        <v>413</v>
      </c>
      <c r="N65" s="2513">
        <v>1</v>
      </c>
    </row>
    <row r="66" spans="1:14" ht="15.75" x14ac:dyDescent="0.25">
      <c r="A66" s="2508" t="s">
        <v>234</v>
      </c>
      <c r="B66" s="2510" t="str">
        <f t="shared" ref="B66:B76" si="3">IF(F66=1,D66,E66)</f>
        <v>2000-2021</v>
      </c>
      <c r="C66" s="2508">
        <v>2000</v>
      </c>
      <c r="D66" s="2508">
        <v>2021</v>
      </c>
      <c r="E66" s="2510" t="str">
        <f t="shared" ref="E66:E76" si="4">CONCATENATE(C66,"-",D66)</f>
        <v>2000-2021</v>
      </c>
      <c r="F66" s="2509" t="b">
        <f t="shared" ref="F66:F76" si="5">IF(C66=D66,1)</f>
        <v>0</v>
      </c>
      <c r="G66" s="2509">
        <v>181</v>
      </c>
      <c r="H66" s="2509" t="s">
        <v>171</v>
      </c>
      <c r="I66" s="2511" t="s">
        <v>475</v>
      </c>
      <c r="J66" s="2511" t="s">
        <v>482</v>
      </c>
      <c r="K66" s="2508" t="s">
        <v>431</v>
      </c>
      <c r="L66" s="2508" t="s">
        <v>389</v>
      </c>
      <c r="M66" s="2512" t="s">
        <v>413</v>
      </c>
      <c r="N66" s="2520">
        <v>-1</v>
      </c>
    </row>
    <row r="67" spans="1:14" ht="15.75" x14ac:dyDescent="0.25">
      <c r="A67" s="2508" t="s">
        <v>227</v>
      </c>
      <c r="B67" s="2510">
        <f t="shared" si="3"/>
        <v>2018</v>
      </c>
      <c r="C67" s="2508">
        <v>2018</v>
      </c>
      <c r="D67" s="2508">
        <v>2018</v>
      </c>
      <c r="E67" s="2510" t="str">
        <f t="shared" si="4"/>
        <v>2018-2018</v>
      </c>
      <c r="F67" s="2509">
        <f t="shared" si="5"/>
        <v>1</v>
      </c>
      <c r="G67" s="2509">
        <v>151</v>
      </c>
      <c r="H67" s="2509" t="s">
        <v>150</v>
      </c>
      <c r="I67" s="2511" t="s">
        <v>475</v>
      </c>
      <c r="J67" s="2511" t="s">
        <v>484</v>
      </c>
      <c r="K67" s="2508" t="s">
        <v>431</v>
      </c>
      <c r="L67" s="2508" t="s">
        <v>431</v>
      </c>
      <c r="M67" s="2512" t="s">
        <v>411</v>
      </c>
      <c r="N67" s="2520">
        <v>1</v>
      </c>
    </row>
    <row r="68" spans="1:14" ht="15.75" x14ac:dyDescent="0.25">
      <c r="A68" s="2508" t="s">
        <v>228</v>
      </c>
      <c r="B68" s="2510" t="str">
        <f t="shared" si="3"/>
        <v>1991-2020</v>
      </c>
      <c r="C68" s="2508">
        <v>1991</v>
      </c>
      <c r="D68" s="2508">
        <v>2020</v>
      </c>
      <c r="E68" s="2510" t="str">
        <f t="shared" si="4"/>
        <v>1991-2020</v>
      </c>
      <c r="F68" s="2509" t="b">
        <f t="shared" si="5"/>
        <v>0</v>
      </c>
      <c r="G68" s="2509">
        <v>193</v>
      </c>
      <c r="H68" s="2509" t="s">
        <v>153</v>
      </c>
      <c r="I68" s="2511" t="s">
        <v>475</v>
      </c>
      <c r="J68" s="2511" t="s">
        <v>484</v>
      </c>
      <c r="K68" s="2511" t="s">
        <v>485</v>
      </c>
      <c r="L68" s="2511" t="s">
        <v>389</v>
      </c>
      <c r="M68" s="2512" t="s">
        <v>413</v>
      </c>
      <c r="N68" s="2513">
        <v>1</v>
      </c>
    </row>
    <row r="69" spans="1:14" ht="15.75" x14ac:dyDescent="0.25">
      <c r="A69" s="2508" t="s">
        <v>229</v>
      </c>
      <c r="B69" s="2510" t="str">
        <f t="shared" si="3"/>
        <v>2007-2021</v>
      </c>
      <c r="C69" s="2508">
        <v>2007</v>
      </c>
      <c r="D69" s="2508">
        <v>2021</v>
      </c>
      <c r="E69" s="2510" t="str">
        <f t="shared" si="4"/>
        <v>2007-2021</v>
      </c>
      <c r="F69" s="2509" t="b">
        <f t="shared" si="5"/>
        <v>0</v>
      </c>
      <c r="G69" s="2509">
        <v>165</v>
      </c>
      <c r="H69" s="2509" t="s">
        <v>156</v>
      </c>
      <c r="I69" s="2511" t="s">
        <v>475</v>
      </c>
      <c r="J69" s="2511" t="s">
        <v>484</v>
      </c>
      <c r="K69" s="2511" t="s">
        <v>431</v>
      </c>
      <c r="L69" s="2511" t="s">
        <v>431</v>
      </c>
      <c r="M69" s="2512" t="s">
        <v>411</v>
      </c>
      <c r="N69" s="2513">
        <v>1</v>
      </c>
    </row>
    <row r="70" spans="1:14" ht="15.75" x14ac:dyDescent="0.25">
      <c r="A70" s="2508" t="s">
        <v>233</v>
      </c>
      <c r="B70" s="2510">
        <f t="shared" si="3"/>
        <v>2021</v>
      </c>
      <c r="C70" s="2508">
        <v>2021</v>
      </c>
      <c r="D70" s="2508">
        <v>2021</v>
      </c>
      <c r="E70" s="2510" t="str">
        <f t="shared" si="4"/>
        <v>2021-2021</v>
      </c>
      <c r="F70" s="2509">
        <f t="shared" si="5"/>
        <v>1</v>
      </c>
      <c r="G70" s="2509">
        <v>42</v>
      </c>
      <c r="H70" s="2509" t="s">
        <v>168</v>
      </c>
      <c r="I70" s="2521" t="s">
        <v>475</v>
      </c>
      <c r="J70" s="2521" t="s">
        <v>486</v>
      </c>
      <c r="K70" s="2521" t="s">
        <v>416</v>
      </c>
      <c r="L70" s="2521" t="s">
        <v>417</v>
      </c>
      <c r="M70" s="2512" t="s">
        <v>411</v>
      </c>
      <c r="N70" s="2524">
        <v>-1</v>
      </c>
    </row>
    <row r="71" spans="1:14" x14ac:dyDescent="0.25">
      <c r="A71" s="2508" t="s">
        <v>384</v>
      </c>
      <c r="B71" s="2510" t="str">
        <f t="shared" si="3"/>
        <v>1960-2021</v>
      </c>
      <c r="C71" s="2508">
        <v>1960</v>
      </c>
      <c r="D71" s="2508">
        <v>2021</v>
      </c>
      <c r="E71" s="2510" t="str">
        <f t="shared" si="4"/>
        <v>1960-2021</v>
      </c>
      <c r="F71" s="2509" t="b">
        <f t="shared" si="5"/>
        <v>0</v>
      </c>
      <c r="G71" s="2509">
        <v>192</v>
      </c>
      <c r="H71" s="2509" t="s">
        <v>384</v>
      </c>
      <c r="I71" s="2508"/>
      <c r="J71" s="2508"/>
      <c r="K71" s="2508"/>
      <c r="L71" s="2508"/>
      <c r="M71" s="2525"/>
      <c r="N71" s="2520"/>
    </row>
    <row r="72" spans="1:14" x14ac:dyDescent="0.25">
      <c r="A72" s="2508" t="s">
        <v>487</v>
      </c>
      <c r="B72" s="2510" t="str">
        <f t="shared" si="3"/>
        <v>1960-2021</v>
      </c>
      <c r="C72" s="2508">
        <v>1960</v>
      </c>
      <c r="D72" s="2508">
        <v>2021</v>
      </c>
      <c r="E72" s="2510" t="str">
        <f t="shared" si="4"/>
        <v>1960-2021</v>
      </c>
      <c r="F72" s="2509" t="b">
        <f t="shared" si="5"/>
        <v>0</v>
      </c>
      <c r="G72" s="2509">
        <v>192</v>
      </c>
      <c r="H72" s="2509" t="s">
        <v>488</v>
      </c>
      <c r="I72" s="2508"/>
      <c r="J72" s="2508"/>
      <c r="K72" s="2508"/>
      <c r="L72" s="2508"/>
      <c r="M72" s="2525"/>
      <c r="N72" s="2520"/>
    </row>
    <row r="73" spans="1:14" x14ac:dyDescent="0.25">
      <c r="A73" s="2508" t="s">
        <v>472</v>
      </c>
      <c r="B73" s="2510" t="str">
        <f t="shared" si="3"/>
        <v>1961-2020</v>
      </c>
      <c r="C73" s="2508">
        <v>1961</v>
      </c>
      <c r="D73" s="2508">
        <v>2020</v>
      </c>
      <c r="E73" s="2510" t="str">
        <f t="shared" si="4"/>
        <v>1961-2020</v>
      </c>
      <c r="F73" s="2509" t="b">
        <f t="shared" si="5"/>
        <v>0</v>
      </c>
      <c r="G73" s="2509">
        <v>194</v>
      </c>
      <c r="H73" s="2509" t="s">
        <v>385</v>
      </c>
      <c r="I73" s="2508"/>
      <c r="J73" s="2508"/>
      <c r="K73" s="2508"/>
      <c r="L73" s="2508"/>
      <c r="M73" s="2525"/>
      <c r="N73" s="2520"/>
    </row>
    <row r="74" spans="1:14" x14ac:dyDescent="0.25">
      <c r="A74" s="2508" t="s">
        <v>489</v>
      </c>
      <c r="B74" s="2510" t="str">
        <f t="shared" si="3"/>
        <v>1961-2020</v>
      </c>
      <c r="C74" s="2508">
        <v>1961</v>
      </c>
      <c r="D74" s="2508">
        <v>2020</v>
      </c>
      <c r="E74" s="2510" t="str">
        <f t="shared" si="4"/>
        <v>1961-2020</v>
      </c>
      <c r="F74" s="2509" t="b">
        <f t="shared" si="5"/>
        <v>0</v>
      </c>
      <c r="G74" s="2509">
        <v>193</v>
      </c>
      <c r="H74" s="2508" t="s">
        <v>490</v>
      </c>
    </row>
    <row r="75" spans="1:14" x14ac:dyDescent="0.25">
      <c r="A75" s="2508" t="s">
        <v>439</v>
      </c>
      <c r="B75" s="2510" t="str">
        <f t="shared" si="3"/>
        <v>1961-2020</v>
      </c>
      <c r="C75" s="2508">
        <v>1961</v>
      </c>
      <c r="D75" s="2508">
        <v>2020</v>
      </c>
      <c r="E75" s="2510" t="str">
        <f t="shared" si="4"/>
        <v>1961-2020</v>
      </c>
      <c r="F75" s="2509" t="b">
        <f t="shared" si="5"/>
        <v>0</v>
      </c>
      <c r="G75" s="2509">
        <v>193</v>
      </c>
      <c r="H75" s="2508" t="s">
        <v>382</v>
      </c>
    </row>
    <row r="76" spans="1:14" x14ac:dyDescent="0.25">
      <c r="A76" s="2508" t="s">
        <v>411</v>
      </c>
      <c r="B76" s="2510" t="str">
        <f t="shared" si="3"/>
        <v>1960-2021</v>
      </c>
      <c r="C76" s="2508">
        <v>1960</v>
      </c>
      <c r="D76" s="2508">
        <v>2021</v>
      </c>
      <c r="E76" s="2510" t="str">
        <f t="shared" si="4"/>
        <v>1960-2021</v>
      </c>
      <c r="F76" s="2509" t="b">
        <f t="shared" si="5"/>
        <v>0</v>
      </c>
      <c r="G76" s="2508">
        <v>193</v>
      </c>
      <c r="H76" s="2508" t="s">
        <v>371</v>
      </c>
      <c r="I76" s="2508"/>
      <c r="J76" s="2508"/>
      <c r="K76" s="2508"/>
      <c r="L76" s="2508"/>
      <c r="M76" s="2525"/>
      <c r="N76" s="2520"/>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7EAA-FA36-48C6-B82A-6924A3AB92EF}">
  <dimension ref="A1:S64"/>
  <sheetViews>
    <sheetView topLeftCell="N1" workbookViewId="0">
      <selection activeCell="B28" sqref="B28"/>
    </sheetView>
  </sheetViews>
  <sheetFormatPr defaultColWidth="8.85546875" defaultRowHeight="15" x14ac:dyDescent="0.25"/>
  <cols>
    <col min="1" max="1" width="20.85546875" style="10" bestFit="1" customWidth="1"/>
    <col min="2" max="2" width="76" style="10" bestFit="1" customWidth="1"/>
    <col min="3" max="3" width="53.28515625" style="10" bestFit="1" customWidth="1"/>
    <col min="4" max="7" width="8.85546875" style="10"/>
    <col min="8" max="8" width="10.7109375" style="10" bestFit="1" customWidth="1"/>
    <col min="9" max="9" width="10" style="11" bestFit="1" customWidth="1"/>
    <col min="10" max="10" width="11.28515625" style="11" bestFit="1" customWidth="1"/>
    <col min="11" max="11" width="13.28515625" style="10" bestFit="1" customWidth="1"/>
    <col min="12" max="13" width="8.85546875" style="10"/>
    <col min="14" max="14" width="37.28515625" style="10" bestFit="1" customWidth="1"/>
    <col min="15" max="15" width="89" style="10" bestFit="1" customWidth="1"/>
    <col min="16" max="16" width="101" style="10" bestFit="1" customWidth="1"/>
    <col min="17" max="16384" width="8.85546875" style="10"/>
  </cols>
  <sheetData>
    <row r="1" spans="1:19" ht="24.75" thickBot="1" x14ac:dyDescent="0.3">
      <c r="A1" s="3" t="s">
        <v>362</v>
      </c>
      <c r="B1" s="4" t="s">
        <v>0</v>
      </c>
      <c r="C1" s="5" t="s">
        <v>363</v>
      </c>
      <c r="D1" s="6" t="s">
        <v>364</v>
      </c>
      <c r="E1" s="6" t="s">
        <v>365</v>
      </c>
      <c r="F1" s="6" t="s">
        <v>240</v>
      </c>
      <c r="G1" s="6" t="s">
        <v>366</v>
      </c>
      <c r="H1" s="7" t="s">
        <v>367</v>
      </c>
      <c r="I1" s="8" t="s">
        <v>368</v>
      </c>
      <c r="J1" s="9" t="s">
        <v>369</v>
      </c>
      <c r="K1" s="6" t="s">
        <v>370</v>
      </c>
      <c r="N1" s="17" t="s">
        <v>0</v>
      </c>
      <c r="O1" s="17" t="s">
        <v>1</v>
      </c>
      <c r="P1" s="17" t="s">
        <v>2</v>
      </c>
    </row>
    <row r="2" spans="1:19" x14ac:dyDescent="0.25">
      <c r="A2" s="3" t="s">
        <v>177</v>
      </c>
      <c r="B2" s="10" t="s">
        <v>292</v>
      </c>
      <c r="C2" s="10" t="str">
        <f>VLOOKUP(A2,'[1]FSCI Indicator Source Medatada'!$D$2:$K$63,8,FALSE)</f>
        <v>current PPP US$/person/day</v>
      </c>
      <c r="D2" s="11">
        <f>VLOOKUP($A2,'Global summary'!$A$2:$F$71,2,FALSE)</f>
        <v>1.9119999408721924</v>
      </c>
      <c r="E2" s="11">
        <f>VLOOKUP($A2,'Global summary'!$A$2:$F$71,3,FALSE)</f>
        <v>3.0290000438690186</v>
      </c>
      <c r="F2" s="11">
        <f>VLOOKUP($A2,'Global summary'!$A$2:$F$71,4,FALSE)</f>
        <v>3.4140000343322754</v>
      </c>
      <c r="G2" s="11">
        <f>VLOOKUP($A2,'Global summary'!$A$2:$F$71,5,FALSE)</f>
        <v>3.9030001163482666</v>
      </c>
      <c r="H2" s="11">
        <f>VLOOKUP($A2,'Global summary'!$A$2:$F$71,6,FALSE)</f>
        <v>6.6810002326965332</v>
      </c>
      <c r="I2" s="11">
        <f>VLOOKUP($A2,'Global summary'!$AF$2:$AG$61,2,FALSE)</f>
        <v>3.3261145044143028</v>
      </c>
      <c r="J2" s="11">
        <f>VLOOKUP($A2,'Global summary'!$AF$2:$AH$61,3,FALSE)</f>
        <v>0.63008770376268552</v>
      </c>
      <c r="K2" s="10" t="s">
        <v>371</v>
      </c>
      <c r="N2" s="10" t="s">
        <v>3</v>
      </c>
      <c r="O2" s="10" t="s">
        <v>4</v>
      </c>
      <c r="P2" s="10" t="s">
        <v>5</v>
      </c>
    </row>
    <row r="3" spans="1:19" x14ac:dyDescent="0.25">
      <c r="A3" s="3" t="s">
        <v>178</v>
      </c>
      <c r="B3" s="3" t="s">
        <v>293</v>
      </c>
      <c r="C3" s="10" t="s">
        <v>372</v>
      </c>
      <c r="D3" s="11">
        <f>VLOOKUP($A3,'Global summary'!$A$2:$F$71,2,FALSE)</f>
        <v>14.273972511291504</v>
      </c>
      <c r="E3" s="11">
        <f>VLOOKUP($A3,'Global summary'!$A$2:$F$71,3,FALSE)</f>
        <v>134.21917724609375</v>
      </c>
      <c r="F3" s="11">
        <f>VLOOKUP($A3,'Global summary'!$A$2:$F$71,4,FALSE)</f>
        <v>201.34246826171875</v>
      </c>
      <c r="G3" s="11">
        <f>VLOOKUP($A3,'Global summary'!$A$2:$F$71,5,FALSE)</f>
        <v>280.49313354492188</v>
      </c>
      <c r="H3" s="11">
        <f>VLOOKUP($A3,'Global summary'!$A$2:$F$71,6,FALSE)</f>
        <v>999.095947265625</v>
      </c>
      <c r="I3" s="11">
        <f>VLOOKUP($A3,'Global summary'!$AF$2:$AG$61,2,FALSE)</f>
        <v>223.76192712783813</v>
      </c>
      <c r="J3" s="11">
        <f>VLOOKUP($A3,'Global summary'!$AF$2:$AH$61,3,FALSE)</f>
        <v>145.82238332007145</v>
      </c>
      <c r="K3" s="10" t="s">
        <v>373</v>
      </c>
      <c r="N3" s="10" t="s">
        <v>6</v>
      </c>
      <c r="O3" s="10" t="s">
        <v>7</v>
      </c>
      <c r="P3" s="10" t="s">
        <v>8</v>
      </c>
    </row>
    <row r="4" spans="1:19" x14ac:dyDescent="0.25">
      <c r="A4" s="3" t="s">
        <v>179</v>
      </c>
      <c r="B4" s="10" t="s">
        <v>294</v>
      </c>
      <c r="C4" s="10" t="s">
        <v>372</v>
      </c>
      <c r="D4" s="11">
        <f>VLOOKUP($A4,'Global summary'!$A$2:$F$71,2,FALSE)</f>
        <v>17.671232223510742</v>
      </c>
      <c r="E4" s="11">
        <f>VLOOKUP($A4,'Global summary'!$A$2:$F$71,3,FALSE)</f>
        <v>119.04109954833984</v>
      </c>
      <c r="F4" s="11">
        <f>VLOOKUP($A4,'Global summary'!$A$2:$F$71,4,FALSE)</f>
        <v>210.01369476318359</v>
      </c>
      <c r="G4" s="11">
        <f>VLOOKUP($A4,'Global summary'!$A$2:$F$71,5,FALSE)</f>
        <v>297.9451904296875</v>
      </c>
      <c r="H4" s="11">
        <f>VLOOKUP($A4,'Global summary'!$A$2:$F$71,6,FALSE)</f>
        <v>1059.9178466796875</v>
      </c>
      <c r="I4" s="11">
        <f>VLOOKUP($A4,'Global summary'!$AF$2:$AG$61,2,FALSE)</f>
        <v>246.79593729698794</v>
      </c>
      <c r="J4" s="11">
        <f>VLOOKUP($A4,'Global summary'!$AF$2:$AH$61,3,FALSE)</f>
        <v>186.51406918369409</v>
      </c>
      <c r="K4" s="10" t="s">
        <v>373</v>
      </c>
      <c r="N4" s="10" t="s">
        <v>9</v>
      </c>
      <c r="O4" s="10" t="s">
        <v>10</v>
      </c>
      <c r="P4" s="10" t="s">
        <v>11</v>
      </c>
    </row>
    <row r="5" spans="1:19" x14ac:dyDescent="0.25">
      <c r="A5" s="3" t="s">
        <v>180</v>
      </c>
      <c r="B5" s="10" t="s">
        <v>295</v>
      </c>
      <c r="C5" s="10" t="str">
        <f>VLOOKUP(A5,'[1]FSCI Indicator Source Medatada'!$D$2:$K$63,8,FALSE)</f>
        <v>current (nominal) US$ / capita</v>
      </c>
      <c r="D5" s="11">
        <f>VLOOKUP($A5,'Global summary'!$A$2:$F$71,2,FALSE)</f>
        <v>10.785073280334473</v>
      </c>
      <c r="E5" s="11">
        <f>VLOOKUP($A5,'Global summary'!$A$2:$F$71,3,FALSE)</f>
        <v>44.214675903320313</v>
      </c>
      <c r="F5" s="11">
        <f>VLOOKUP($A5,'Global summary'!$A$2:$F$71,4,FALSE)</f>
        <v>163.66316223144531</v>
      </c>
      <c r="G5" s="11">
        <f>VLOOKUP($A5,'Global summary'!$A$2:$F$71,5,FALSE)</f>
        <v>365.41998291015625</v>
      </c>
      <c r="H5" s="11">
        <f>VLOOKUP($A5,'Global summary'!$A$2:$F$71,6,FALSE)</f>
        <v>1465.54833984375</v>
      </c>
      <c r="I5" s="11">
        <f>VLOOKUP($A5,'Global summary'!$AF$2:$AG$61,2,FALSE)</f>
        <v>203.99644620620634</v>
      </c>
      <c r="J5" s="11">
        <f>VLOOKUP($A5,'Global summary'!$AF$2:$AH$61,3,FALSE)</f>
        <v>293.0666609532791</v>
      </c>
      <c r="K5" s="10" t="s">
        <v>371</v>
      </c>
      <c r="N5" s="10" t="s">
        <v>12</v>
      </c>
      <c r="O5" s="10" t="s">
        <v>13</v>
      </c>
      <c r="P5" s="10" t="s">
        <v>14</v>
      </c>
    </row>
    <row r="6" spans="1:19" x14ac:dyDescent="0.25">
      <c r="A6" s="3" t="s">
        <v>181</v>
      </c>
      <c r="B6" s="10" t="s">
        <v>296</v>
      </c>
      <c r="C6" s="10" t="str">
        <f>VLOOKUP(A6,'[1]FSCI Indicator Source Medatada'!$D$2:$K$63,8,FALSE)</f>
        <v>% population</v>
      </c>
      <c r="D6" s="11">
        <f>VLOOKUP($A6,'Global summary'!$A$2:$F$71,2,FALSE)</f>
        <v>5.5914797910589904</v>
      </c>
      <c r="E6" s="11">
        <f>VLOOKUP($A6,'Global summary'!$A$2:$F$71,3,FALSE)</f>
        <v>47.46476694218827</v>
      </c>
      <c r="F6" s="11">
        <f>VLOOKUP($A6,'Global summary'!$A$2:$F$71,4,FALSE)</f>
        <v>85.700512354419701</v>
      </c>
      <c r="G6" s="11">
        <f>VLOOKUP($A6,'Global summary'!$A$2:$F$71,5,FALSE)</f>
        <v>98.274320909665221</v>
      </c>
      <c r="H6" s="11">
        <f>VLOOKUP($A6,'Global summary'!$A$2:$F$71,6,FALSE)</f>
        <v>99.9</v>
      </c>
      <c r="I6" s="11">
        <f>VLOOKUP($A6,'Global summary'!$AF$2:$AG$61,2,FALSE)</f>
        <v>66.315733643413736</v>
      </c>
      <c r="J6" s="11">
        <f>VLOOKUP($A6,'Global summary'!$AF$2:$AH$61,3,FALSE)</f>
        <v>30.873890704436722</v>
      </c>
      <c r="K6" s="10" t="s">
        <v>371</v>
      </c>
      <c r="N6" s="10" t="s">
        <v>15</v>
      </c>
      <c r="O6" s="10" t="s">
        <v>16</v>
      </c>
      <c r="P6" s="10" t="s">
        <v>17</v>
      </c>
    </row>
    <row r="7" spans="1:19" x14ac:dyDescent="0.25">
      <c r="A7" s="3" t="s">
        <v>182</v>
      </c>
      <c r="B7" s="10" t="s">
        <v>297</v>
      </c>
      <c r="C7" s="10" t="str">
        <f>VLOOKUP(A7,'[1]FSCI Indicator Source Medatada'!$D$2:$K$63,8,FALSE)</f>
        <v>% population</v>
      </c>
      <c r="D7" s="11">
        <f>VLOOKUP($A7,'Global summary'!$A$2:$F$71,2,FALSE)</f>
        <v>2.5</v>
      </c>
      <c r="E7" s="11">
        <f>VLOOKUP($A7,'Global summary'!$A$2:$F$71,3,FALSE)</f>
        <v>2.5</v>
      </c>
      <c r="F7" s="11">
        <f>VLOOKUP($A7,'Global summary'!$A$2:$F$71,4,FALSE)</f>
        <v>5.6</v>
      </c>
      <c r="G7" s="11">
        <f>VLOOKUP($A7,'Global summary'!$A$2:$F$71,5,FALSE)</f>
        <v>15.3</v>
      </c>
      <c r="H7" s="11">
        <f>VLOOKUP($A7,'Global summary'!$A$2:$F$71,6,FALSE)</f>
        <v>52.2</v>
      </c>
      <c r="I7" s="11">
        <f>VLOOKUP($A7,'Global summary'!$AF$2:$AG$61,2,FALSE)</f>
        <v>9.4486190232461187</v>
      </c>
      <c r="J7" s="11">
        <f>VLOOKUP($A7,'Global summary'!$AF$2:$AH$61,3,FALSE)</f>
        <v>8.9147608226729957</v>
      </c>
      <c r="K7" s="10" t="s">
        <v>371</v>
      </c>
      <c r="N7" s="10" t="s">
        <v>18</v>
      </c>
      <c r="O7" s="10" t="s">
        <v>19</v>
      </c>
      <c r="P7" s="10" t="s">
        <v>20</v>
      </c>
    </row>
    <row r="8" spans="1:19" x14ac:dyDescent="0.25">
      <c r="A8" s="3" t="s">
        <v>183</v>
      </c>
      <c r="B8" s="10" t="s">
        <v>21</v>
      </c>
      <c r="C8" s="10" t="str">
        <f>VLOOKUP(A8,'[1]FSCI Indicator Source Medatada'!$D$2:$K$63,8,FALSE)</f>
        <v>% population</v>
      </c>
      <c r="D8" s="11">
        <f>VLOOKUP($A8,'Global summary'!$A$2:$F$71,2,FALSE)</f>
        <v>2.2000000476837158</v>
      </c>
      <c r="E8" s="11">
        <f>VLOOKUP($A8,'Global summary'!$A$2:$F$71,3,FALSE)</f>
        <v>9.9000000953674316</v>
      </c>
      <c r="F8" s="11">
        <f>VLOOKUP($A8,'Global summary'!$A$2:$F$71,4,FALSE)</f>
        <v>26.5</v>
      </c>
      <c r="G8" s="11">
        <f>VLOOKUP($A8,'Global summary'!$A$2:$F$71,5,FALSE)</f>
        <v>50.399999618530273</v>
      </c>
      <c r="H8" s="11">
        <f>VLOOKUP($A8,'Global summary'!$A$2:$F$71,6,FALSE)</f>
        <v>88.699996948242188</v>
      </c>
      <c r="I8" s="11">
        <f>VLOOKUP($A8,'Global summary'!$AF$2:$AG$61,2,FALSE)</f>
        <v>29.549355269459522</v>
      </c>
      <c r="J8" s="11">
        <f>VLOOKUP($A8,'Global summary'!$AF$2:$AH$61,3,FALSE)</f>
        <v>22.996178987081876</v>
      </c>
      <c r="K8" s="10" t="s">
        <v>371</v>
      </c>
      <c r="N8" s="10" t="s">
        <v>21</v>
      </c>
      <c r="O8" s="10" t="s">
        <v>22</v>
      </c>
      <c r="P8" s="10" t="s">
        <v>23</v>
      </c>
    </row>
    <row r="9" spans="1:19" x14ac:dyDescent="0.25">
      <c r="A9" s="3" t="s">
        <v>184</v>
      </c>
      <c r="B9" s="10" t="s">
        <v>298</v>
      </c>
      <c r="C9" s="10" t="str">
        <f>VLOOKUP(A9,'[1]FSCI Indicator Source Medatada'!$D$2:$K$63,8,FALSE)</f>
        <v>% population</v>
      </c>
      <c r="D9" s="11">
        <f>VLOOKUP($A9,'Global summary'!$A$2:$F$71,2,FALSE)</f>
        <v>0</v>
      </c>
      <c r="E9" s="11">
        <f>VLOOKUP($A9,'Global summary'!$A$2:$F$71,3,FALSE)</f>
        <v>2</v>
      </c>
      <c r="F9" s="11">
        <f>VLOOKUP($A9,'Global summary'!$A$2:$F$71,4,FALSE)</f>
        <v>21.399999618530273</v>
      </c>
      <c r="G9" s="11">
        <f>VLOOKUP($A9,'Global summary'!$A$2:$F$71,5,FALSE)</f>
        <v>70.900001525878906</v>
      </c>
      <c r="H9" s="11">
        <f>VLOOKUP($A9,'Global summary'!$A$2:$F$71,6,FALSE)</f>
        <v>97.199996948242188</v>
      </c>
      <c r="I9" s="11">
        <f>VLOOKUP($A9,'Global summary'!$AF$2:$AG$61,2,FALSE)</f>
        <v>42.276148323715312</v>
      </c>
      <c r="J9" s="11">
        <f>VLOOKUP($A9,'Global summary'!$AF$2:$AH$61,3,FALSE)</f>
        <v>33.909424094660132</v>
      </c>
      <c r="K9" s="10" t="s">
        <v>371</v>
      </c>
      <c r="N9" s="10" t="s">
        <v>24</v>
      </c>
      <c r="O9" s="10" t="s">
        <v>25</v>
      </c>
      <c r="P9" s="10" t="s">
        <v>26</v>
      </c>
    </row>
    <row r="10" spans="1:19" x14ac:dyDescent="0.25">
      <c r="A10" s="3" t="s">
        <v>185</v>
      </c>
      <c r="B10" s="10" t="s">
        <v>299</v>
      </c>
      <c r="C10" s="10" t="str">
        <f>VLOOKUP(A10,'[1]FSCI Indicator Source Medatada'!$D$2:$K$63,8,FALSE)</f>
        <v>% population, women 15-49</v>
      </c>
      <c r="D10" s="11">
        <f>VLOOKUP($A10,'Global summary'!$A$2:$F$71,2,FALSE)</f>
        <v>35.85</v>
      </c>
      <c r="E10" s="11">
        <f>VLOOKUP($A10,'Global summary'!$A$2:$F$71,3,FALSE)</f>
        <v>53.92</v>
      </c>
      <c r="F10" s="11">
        <f>VLOOKUP($A10,'Global summary'!$A$2:$F$71,4,FALSE)</f>
        <v>71.73</v>
      </c>
      <c r="G10" s="11">
        <f>VLOOKUP($A10,'Global summary'!$A$2:$F$71,5,FALSE)</f>
        <v>79.86</v>
      </c>
      <c r="H10" s="11">
        <f>VLOOKUP($A10,'Global summary'!$A$2:$F$71,6,FALSE)</f>
        <v>88.67</v>
      </c>
      <c r="I10" s="11">
        <f>VLOOKUP($A10,'Global summary'!$AF$2:$AG$61,2,FALSE)</f>
        <v>65.69072154630085</v>
      </c>
      <c r="J10" s="11">
        <f>VLOOKUP($A10,'Global summary'!$AF$2:$AH$61,3,FALSE)</f>
        <v>20.251569745648943</v>
      </c>
      <c r="K10" s="10" t="s">
        <v>371</v>
      </c>
      <c r="M10" s="11"/>
      <c r="N10" s="11" t="s">
        <v>27</v>
      </c>
      <c r="O10" s="11" t="s">
        <v>28</v>
      </c>
      <c r="P10" s="11" t="s">
        <v>29</v>
      </c>
      <c r="Q10" s="11"/>
      <c r="R10" s="11"/>
      <c r="S10" s="11"/>
    </row>
    <row r="11" spans="1:19" x14ac:dyDescent="0.25">
      <c r="A11" s="3" t="s">
        <v>186</v>
      </c>
      <c r="B11" s="10" t="s">
        <v>300</v>
      </c>
      <c r="C11" s="10" t="str">
        <f>VLOOKUP(A11,'[1]FSCI Indicator Source Medatada'!$D$2:$K$63,8,FALSE)</f>
        <v>% population, 6-23 months</v>
      </c>
      <c r="D11" s="11">
        <f>VLOOKUP($A11,'Global summary'!$A$2:$F$71,2,FALSE)</f>
        <v>8.0891450000000003</v>
      </c>
      <c r="E11" s="11">
        <f>VLOOKUP($A11,'Global summary'!$A$2:$F$71,3,FALSE)</f>
        <v>22.372949999999999</v>
      </c>
      <c r="F11" s="11">
        <f>VLOOKUP($A11,'Global summary'!$A$2:$F$71,4,FALSE)</f>
        <v>34.417310000000001</v>
      </c>
      <c r="G11" s="11">
        <f>VLOOKUP($A11,'Global summary'!$A$2:$F$71,5,FALSE)</f>
        <v>53.511865</v>
      </c>
      <c r="H11" s="11">
        <f>VLOOKUP($A11,'Global summary'!$A$2:$F$71,6,FALSE)</f>
        <v>85.884820000000005</v>
      </c>
      <c r="I11" s="11">
        <f>VLOOKUP($A11,'Global summary'!$AF$2:$AG$61,2,FALSE)</f>
        <v>31.770735084467596</v>
      </c>
      <c r="J11" s="11">
        <f>VLOOKUP($A11,'Global summary'!$AF$2:$AH$61,3,FALSE)</f>
        <v>15.866049398240632</v>
      </c>
      <c r="K11" s="10" t="s">
        <v>371</v>
      </c>
      <c r="N11" s="10" t="s">
        <v>30</v>
      </c>
      <c r="O11" s="10" t="s">
        <v>31</v>
      </c>
      <c r="P11" s="10" t="s">
        <v>32</v>
      </c>
    </row>
    <row r="12" spans="1:19" x14ac:dyDescent="0.25">
      <c r="A12" s="3" t="s">
        <v>187</v>
      </c>
      <c r="B12" s="10" t="s">
        <v>301</v>
      </c>
      <c r="C12" s="10" t="str">
        <f>VLOOKUP(A12,'[1]FSCI Indicator Source Medatada'!$D$2:$K$63,8,FALSE)</f>
        <v>% adult population (≥15 y)</v>
      </c>
      <c r="D12" s="11">
        <f>VLOOKUP($A12,'Global summary'!$A$2:$F$71,2,FALSE)</f>
        <v>15.89</v>
      </c>
      <c r="E12" s="11">
        <f>VLOOKUP($A12,'Global summary'!$A$2:$F$71,3,FALSE)</f>
        <v>23.48</v>
      </c>
      <c r="F12" s="11">
        <f>VLOOKUP($A12,'Global summary'!$A$2:$F$71,4,FALSE)</f>
        <v>30.45</v>
      </c>
      <c r="G12" s="11">
        <f>VLOOKUP($A12,'Global summary'!$A$2:$F$71,5,FALSE)</f>
        <v>44.269999999999996</v>
      </c>
      <c r="H12" s="11">
        <f>VLOOKUP($A12,'Global summary'!$A$2:$F$71,6,FALSE)</f>
        <v>63.39</v>
      </c>
      <c r="I12" s="11">
        <f>VLOOKUP($A12,'Global summary'!$AF$2:$AG$61,2,FALSE)</f>
        <v>38.973748750415737</v>
      </c>
      <c r="J12" s="11">
        <f>VLOOKUP($A12,'Global summary'!$AF$2:$AH$61,3,FALSE)</f>
        <v>13.657239574163317</v>
      </c>
      <c r="K12" s="10" t="s">
        <v>371</v>
      </c>
      <c r="N12" s="10" t="s">
        <v>33</v>
      </c>
      <c r="O12" s="10" t="s">
        <v>34</v>
      </c>
      <c r="P12" s="10" t="s">
        <v>35</v>
      </c>
    </row>
    <row r="13" spans="1:19" x14ac:dyDescent="0.25">
      <c r="A13" s="3" t="s">
        <v>188</v>
      </c>
      <c r="B13" s="10" t="s">
        <v>302</v>
      </c>
      <c r="C13" s="10" t="str">
        <f>VLOOKUP(A13,'[1]FSCI Indicator Source Medatada'!$D$2:$K$63,8,FALSE)</f>
        <v>% adult population  (≥15 y)</v>
      </c>
      <c r="D13" s="11">
        <f>VLOOKUP($A13,'Global summary'!$A$2:$F$71,2,FALSE)</f>
        <v>1.8499999999999999</v>
      </c>
      <c r="E13" s="11">
        <f>VLOOKUP($A13,'Global summary'!$A$2:$F$71,3,FALSE)</f>
        <v>4.58</v>
      </c>
      <c r="F13" s="11">
        <f>VLOOKUP($A13,'Global summary'!$A$2:$F$71,4,FALSE)</f>
        <v>8.35</v>
      </c>
      <c r="G13" s="11">
        <f>VLOOKUP($A13,'Global summary'!$A$2:$F$71,5,FALSE)</f>
        <v>12.23</v>
      </c>
      <c r="H13" s="11">
        <f>VLOOKUP($A13,'Global summary'!$A$2:$F$71,6,FALSE)</f>
        <v>22.3</v>
      </c>
      <c r="I13" s="11">
        <f>VLOOKUP($A13,'Global summary'!$AF$2:$AG$61,2,FALSE)</f>
        <v>10.827497052103876</v>
      </c>
      <c r="J13" s="11">
        <f>VLOOKUP($A13,'Global summary'!$AF$2:$AH$61,3,FALSE)</f>
        <v>7.8788739518142501</v>
      </c>
      <c r="K13" s="10" t="s">
        <v>371</v>
      </c>
      <c r="N13" s="10" t="s">
        <v>36</v>
      </c>
      <c r="O13" s="10" t="s">
        <v>37</v>
      </c>
      <c r="P13" s="10" t="s">
        <v>38</v>
      </c>
    </row>
    <row r="14" spans="1:19" x14ac:dyDescent="0.25">
      <c r="A14" s="3" t="s">
        <v>189</v>
      </c>
      <c r="B14" s="10" t="s">
        <v>303</v>
      </c>
      <c r="C14" s="10" t="str">
        <f>VLOOKUP(A14,'[1]FSCI Indicator Source Medatada'!$D$2:$K$63,8,FALSE)</f>
        <v>% population 6-23 months</v>
      </c>
      <c r="D14" s="11">
        <f>VLOOKUP($A14,'Global summary'!$A$2:$F$71,2,FALSE)</f>
        <v>2.2458239999999998</v>
      </c>
      <c r="E14" s="11">
        <f>VLOOKUP($A14,'Global summary'!$A$2:$F$71,3,FALSE)</f>
        <v>18.3093</v>
      </c>
      <c r="F14" s="11">
        <f>VLOOKUP($A14,'Global summary'!$A$2:$F$71,4,FALSE)</f>
        <v>31.509499999999999</v>
      </c>
      <c r="G14" s="11">
        <f>VLOOKUP($A14,'Global summary'!$A$2:$F$71,5,FALSE)</f>
        <v>47.868949999999998</v>
      </c>
      <c r="H14" s="11">
        <f>VLOOKUP($A14,'Global summary'!$A$2:$F$71,6,FALSE)</f>
        <v>69.163250000000005</v>
      </c>
      <c r="I14" s="11">
        <f>VLOOKUP($A14,'Global summary'!$AF$2:$AG$61,2,FALSE)</f>
        <v>39.098532992728131</v>
      </c>
      <c r="J14" s="11">
        <f>VLOOKUP($A14,'Global summary'!$AF$2:$AH$61,3,FALSE)</f>
        <v>15.830179998577869</v>
      </c>
      <c r="K14" s="10" t="s">
        <v>371</v>
      </c>
      <c r="N14" s="10" t="s">
        <v>39</v>
      </c>
      <c r="O14" s="10" t="s">
        <v>40</v>
      </c>
      <c r="P14" s="10" t="s">
        <v>41</v>
      </c>
    </row>
    <row r="15" spans="1:19" x14ac:dyDescent="0.25">
      <c r="A15" s="3" t="s">
        <v>190</v>
      </c>
      <c r="B15" s="10" t="s">
        <v>304</v>
      </c>
      <c r="C15" s="10" t="str">
        <f>VLOOKUP(A15,'[1]FSCI Indicator Source Medatada'!$D$2:$K$63,8,FALSE)</f>
        <v>Score (points out of 9)</v>
      </c>
      <c r="D15" s="11">
        <f>VLOOKUP($A15,'Global summary'!$A$2:$F$71,2,FALSE)</f>
        <v>2.48</v>
      </c>
      <c r="E15" s="11">
        <f>VLOOKUP($A15,'Global summary'!$A$2:$F$71,3,FALSE)</f>
        <v>3.05</v>
      </c>
      <c r="F15" s="11">
        <f>VLOOKUP($A15,'Global summary'!$A$2:$F$71,4,FALSE)</f>
        <v>3.52</v>
      </c>
      <c r="G15" s="11">
        <f>VLOOKUP($A15,'Global summary'!$A$2:$F$71,5,FALSE)</f>
        <v>4.04</v>
      </c>
      <c r="H15" s="11">
        <f>VLOOKUP($A15,'Global summary'!$A$2:$F$71,6,FALSE)</f>
        <v>4.8600000000000003</v>
      </c>
      <c r="I15" s="11">
        <f>VLOOKUP($A15,'Global summary'!$AF$2:$AG$61,2,FALSE)</f>
        <v>3.8365483673722616</v>
      </c>
      <c r="J15" s="11">
        <f>VLOOKUP($A15,'Global summary'!$AF$2:$AH$61,3,FALSE)</f>
        <v>0.68782003193459773</v>
      </c>
      <c r="K15" s="10" t="s">
        <v>371</v>
      </c>
      <c r="N15" s="10" t="s">
        <v>42</v>
      </c>
      <c r="O15" s="10" t="s">
        <v>43</v>
      </c>
      <c r="P15" s="10" t="s">
        <v>44</v>
      </c>
    </row>
    <row r="16" spans="1:19" x14ac:dyDescent="0.25">
      <c r="A16" s="3" t="s">
        <v>191</v>
      </c>
      <c r="B16" s="10" t="s">
        <v>305</v>
      </c>
      <c r="C16" s="10" t="str">
        <f>VLOOKUP(A16,'[1]FSCI Indicator Source Medatada'!$D$2:$K$63,8,FALSE)</f>
        <v>Score (points out of 9)</v>
      </c>
      <c r="D16" s="11">
        <f>VLOOKUP($A16,'Global summary'!$A$2:$F$71,2,FALSE)</f>
        <v>0.94</v>
      </c>
      <c r="E16" s="11">
        <f>VLOOKUP($A16,'Global summary'!$A$2:$F$71,3,FALSE)</f>
        <v>1.49</v>
      </c>
      <c r="F16" s="11">
        <f>VLOOKUP($A16,'Global summary'!$A$2:$F$71,4,FALSE)</f>
        <v>2.02</v>
      </c>
      <c r="G16" s="11">
        <f>VLOOKUP($A16,'Global summary'!$A$2:$F$71,5,FALSE)</f>
        <v>2.78</v>
      </c>
      <c r="H16" s="11">
        <f>VLOOKUP($A16,'Global summary'!$A$2:$F$71,6,FALSE)</f>
        <v>3.89</v>
      </c>
      <c r="I16" s="11">
        <f>VLOOKUP($A16,'Global summary'!$AF$2:$AG$61,2,FALSE)</f>
        <v>2.1318798183718908</v>
      </c>
      <c r="J16" s="11">
        <f>VLOOKUP($A16,'Global summary'!$AF$2:$AH$61,3,FALSE)</f>
        <v>0.66914432726650186</v>
      </c>
      <c r="K16" s="10" t="s">
        <v>371</v>
      </c>
      <c r="N16" s="10" t="s">
        <v>45</v>
      </c>
      <c r="O16" s="10" t="s">
        <v>46</v>
      </c>
      <c r="P16" s="10" t="s">
        <v>47</v>
      </c>
    </row>
    <row r="17" spans="1:16" x14ac:dyDescent="0.25">
      <c r="A17" s="3" t="s">
        <v>192</v>
      </c>
      <c r="B17" s="10" t="s">
        <v>306</v>
      </c>
      <c r="C17" s="10" t="str">
        <f>VLOOKUP(A17,'[1]FSCI Indicator Source Medatada'!$D$2:$K$63,8,FALSE)</f>
        <v>% adult population  (≥15 y)</v>
      </c>
      <c r="D17" s="11">
        <f>VLOOKUP($A17,'Global summary'!$A$2:$F$71,2,FALSE)</f>
        <v>6.74</v>
      </c>
      <c r="E17" s="11">
        <f>VLOOKUP($A17,'Global summary'!$A$2:$F$71,3,FALSE)</f>
        <v>16.66</v>
      </c>
      <c r="F17" s="11">
        <f>VLOOKUP($A17,'Global summary'!$A$2:$F$71,4,FALSE)</f>
        <v>24.07</v>
      </c>
      <c r="G17" s="11">
        <f>VLOOKUP($A17,'Global summary'!$A$2:$F$71,5,FALSE)</f>
        <v>33.92</v>
      </c>
      <c r="H17" s="11">
        <f>VLOOKUP($A17,'Global summary'!$A$2:$F$71,6,FALSE)</f>
        <v>51.359999999999992</v>
      </c>
      <c r="I17" s="11">
        <f>VLOOKUP($A17,'Global summary'!$AF$2:$AG$61,2,FALSE)</f>
        <v>18.907415717258615</v>
      </c>
      <c r="J17" s="11">
        <f>VLOOKUP($A17,'Global summary'!$AF$2:$AH$61,3,FALSE)</f>
        <v>10.595539768604723</v>
      </c>
      <c r="K17" s="10" t="s">
        <v>371</v>
      </c>
      <c r="N17" s="10" t="s">
        <v>48</v>
      </c>
      <c r="O17" s="10" t="s">
        <v>49</v>
      </c>
      <c r="P17" s="10" t="s">
        <v>50</v>
      </c>
    </row>
    <row r="18" spans="1:16" ht="15.75" customHeight="1" x14ac:dyDescent="0.25">
      <c r="A18" s="3"/>
      <c r="D18" s="11"/>
      <c r="E18" s="11"/>
      <c r="F18" s="11"/>
      <c r="G18" s="11"/>
      <c r="H18" s="11"/>
    </row>
    <row r="19" spans="1:16" x14ac:dyDescent="0.25">
      <c r="A19" s="3" t="s">
        <v>193</v>
      </c>
      <c r="B19" s="10" t="s">
        <v>307</v>
      </c>
      <c r="C19" s="10" t="str">
        <f>VLOOKUP(A19,'[1]FSCI Indicator Source Medatada'!$D$2:$K$63,8,FALSE)</f>
        <v>kt CO2eq (AR5)</v>
      </c>
      <c r="D19" s="11">
        <f>VLOOKUP($A19,'Global summary'!$A$2:$F$71,2,FALSE)</f>
        <v>4.597099781036377</v>
      </c>
      <c r="E19" s="11">
        <f>VLOOKUP($A19,'Global summary'!$A$2:$F$71,3,FALSE)</f>
        <v>5010.06884765625</v>
      </c>
      <c r="F19" s="11">
        <f>VLOOKUP($A19,'Global summary'!$A$2:$F$71,4,FALSE)</f>
        <v>18626.1796875</v>
      </c>
      <c r="G19" s="11">
        <f>VLOOKUP($A19,'Global summary'!$A$2:$F$71,5,FALSE)</f>
        <v>61612.58203125</v>
      </c>
      <c r="H19" s="11">
        <f>VLOOKUP($A19,'Global summary'!$A$2:$F$71,6,FALSE)</f>
        <v>1862042.125</v>
      </c>
      <c r="I19" s="11">
        <f>VLOOKUP($A19,'Global summary'!$AF$2:$AG$61,2,FALSE)</f>
        <v>82463.891214124931</v>
      </c>
      <c r="J19" s="11">
        <f>VLOOKUP($A19,'Global summary'!$AF$2:$AH$61,3,FALSE)</f>
        <v>226712.99358980486</v>
      </c>
      <c r="K19" s="10" t="s">
        <v>373</v>
      </c>
      <c r="N19" s="10" t="s">
        <v>51</v>
      </c>
      <c r="O19" s="10" t="s">
        <v>52</v>
      </c>
      <c r="P19" s="10" t="s">
        <v>53</v>
      </c>
    </row>
    <row r="20" spans="1:16" ht="15.75" x14ac:dyDescent="0.25">
      <c r="A20" s="3" t="s">
        <v>194</v>
      </c>
      <c r="B20" s="3" t="s">
        <v>308</v>
      </c>
      <c r="C20" s="12" t="s">
        <v>374</v>
      </c>
      <c r="D20" s="11">
        <f>VLOOKUP($A20,'Global summary'!$A$2:$F$71,2,FALSE)</f>
        <v>0</v>
      </c>
      <c r="E20" s="11">
        <f>VLOOKUP($A20,'Global summary'!$A$2:$F$71,3,FALSE)</f>
        <v>0.12559999525547028</v>
      </c>
      <c r="F20" s="11">
        <f>VLOOKUP($A20,'Global summary'!$A$2:$F$71,4,FALSE)</f>
        <v>0.17739999294281006</v>
      </c>
      <c r="G20" s="11">
        <f>VLOOKUP($A20,'Global summary'!$A$2:$F$71,5,FALSE)</f>
        <v>0.28769999742507935</v>
      </c>
      <c r="H20" s="11">
        <f>VLOOKUP($A20,'Global summary'!$A$2:$F$71,6,FALSE)</f>
        <v>100.56269836425781</v>
      </c>
      <c r="I20" s="11">
        <f>VLOOKUP($A20,'Global summary'!$AF$2:$AG$61,2,FALSE)</f>
        <v>0.17965975629167091</v>
      </c>
      <c r="J20" s="11">
        <f>VLOOKUP($A20,'Global summary'!$AF$2:$AH$61,3,FALSE)</f>
        <v>6.5579297215587889E-2</v>
      </c>
      <c r="K20" s="10" t="s">
        <v>375</v>
      </c>
      <c r="N20" s="10" t="s">
        <v>54</v>
      </c>
      <c r="O20" s="10" t="s">
        <v>55</v>
      </c>
      <c r="P20" s="10" t="s">
        <v>56</v>
      </c>
    </row>
    <row r="21" spans="1:16" ht="15.75" x14ac:dyDescent="0.25">
      <c r="A21" s="3" t="s">
        <v>195</v>
      </c>
      <c r="B21" s="10" t="s">
        <v>309</v>
      </c>
      <c r="C21" s="12" t="s">
        <v>374</v>
      </c>
      <c r="D21" s="11">
        <f>VLOOKUP($A21,'Global summary'!$A$2:$F$71,2,FALSE)</f>
        <v>0.44819998741149902</v>
      </c>
      <c r="E21" s="11">
        <f>VLOOKUP($A21,'Global summary'!$A$2:$F$71,3,FALSE)</f>
        <v>16.391449928283691</v>
      </c>
      <c r="F21" s="11">
        <f>VLOOKUP($A21,'Global summary'!$A$2:$F$71,4,FALSE)</f>
        <v>37.347898483276367</v>
      </c>
      <c r="G21" s="11">
        <f>VLOOKUP($A21,'Global summary'!$A$2:$F$71,5,FALSE)</f>
        <v>66.534347534179688</v>
      </c>
      <c r="H21" s="11">
        <f>VLOOKUP($A21,'Global summary'!$A$2:$F$71,6,FALSE)</f>
        <v>271.65899658203125</v>
      </c>
      <c r="I21" s="11">
        <f>VLOOKUP($A21,'Global summary'!$AF$2:$AG$61,2,FALSE)</f>
        <v>30.281193263658096</v>
      </c>
      <c r="J21" s="11">
        <f>VLOOKUP($A21,'Global summary'!$AF$2:$AH$61,3,FALSE)</f>
        <v>28.226869471719752</v>
      </c>
      <c r="K21" s="10" t="s">
        <v>376</v>
      </c>
      <c r="N21" s="10" t="s">
        <v>57</v>
      </c>
      <c r="O21" s="10" t="s">
        <v>58</v>
      </c>
      <c r="P21" s="10" t="s">
        <v>59</v>
      </c>
    </row>
    <row r="22" spans="1:16" ht="15.75" x14ac:dyDescent="0.25">
      <c r="A22" s="3" t="s">
        <v>196</v>
      </c>
      <c r="B22" s="10" t="s">
        <v>310</v>
      </c>
      <c r="C22" s="12" t="s">
        <v>374</v>
      </c>
      <c r="D22" s="11">
        <f>VLOOKUP($A22,'Global summary'!$A$2:$F$71,2,FALSE)</f>
        <v>0.15700000524520874</v>
      </c>
      <c r="E22" s="11">
        <f>VLOOKUP($A22,'Global summary'!$A$2:$F$71,3,FALSE)</f>
        <v>0.7314000129699707</v>
      </c>
      <c r="F22" s="11">
        <f>VLOOKUP($A22,'Global summary'!$A$2:$F$71,4,FALSE)</f>
        <v>1.3585000038146973</v>
      </c>
      <c r="G22" s="11">
        <f>VLOOKUP($A22,'Global summary'!$A$2:$F$71,5,FALSE)</f>
        <v>3.4207999706268311</v>
      </c>
      <c r="H22" s="11">
        <f>VLOOKUP($A22,'Global summary'!$A$2:$F$71,6,FALSE)</f>
        <v>40.096298217773438</v>
      </c>
      <c r="I22" s="11">
        <f>VLOOKUP($A22,'Global summary'!$AF$2:$AG$61,2,FALSE)</f>
        <v>0.969818869518279</v>
      </c>
      <c r="J22" s="11">
        <f>VLOOKUP($A22,'Global summary'!$AF$2:$AH$61,3,FALSE)</f>
        <v>0.98385162566677853</v>
      </c>
      <c r="K22" s="10" t="s">
        <v>377</v>
      </c>
      <c r="N22" s="10" t="s">
        <v>60</v>
      </c>
      <c r="O22" s="10" t="s">
        <v>61</v>
      </c>
      <c r="P22" s="10" t="s">
        <v>62</v>
      </c>
    </row>
    <row r="23" spans="1:16" ht="15.75" x14ac:dyDescent="0.25">
      <c r="A23" s="3" t="s">
        <v>197</v>
      </c>
      <c r="B23" s="10" t="s">
        <v>311</v>
      </c>
      <c r="C23" s="12" t="s">
        <v>374</v>
      </c>
      <c r="D23" s="11">
        <f>VLOOKUP($A23,'Global summary'!$A$2:$F$71,2,FALSE)</f>
        <v>0.19650000333786011</v>
      </c>
      <c r="E23" s="11">
        <f>VLOOKUP($A23,'Global summary'!$A$2:$F$71,3,FALSE)</f>
        <v>0.85820001363754272</v>
      </c>
      <c r="F23" s="11">
        <f>VLOOKUP($A23,'Global summary'!$A$2:$F$71,4,FALSE)</f>
        <v>1.551300048828125</v>
      </c>
      <c r="G23" s="11">
        <f>VLOOKUP($A23,'Global summary'!$A$2:$F$71,5,FALSE)</f>
        <v>2.7448000907897949</v>
      </c>
      <c r="H23" s="11">
        <f>VLOOKUP($A23,'Global summary'!$A$2:$F$71,6,FALSE)</f>
        <v>6671.02880859375</v>
      </c>
      <c r="I23" s="11">
        <f>VLOOKUP($A23,'Global summary'!$AF$2:$AG$61,2,FALSE)</f>
        <v>1.1048601721475311</v>
      </c>
      <c r="J23" s="11">
        <f>VLOOKUP($A23,'Global summary'!$AF$2:$AH$61,3,FALSE)</f>
        <v>0.56235087115090832</v>
      </c>
      <c r="K23" s="10" t="s">
        <v>375</v>
      </c>
      <c r="N23" s="10" t="s">
        <v>63</v>
      </c>
      <c r="O23" s="10" t="s">
        <v>64</v>
      </c>
      <c r="P23" s="10" t="s">
        <v>65</v>
      </c>
    </row>
    <row r="24" spans="1:16" x14ac:dyDescent="0.25">
      <c r="A24" s="3" t="s">
        <v>198</v>
      </c>
      <c r="B24" s="10" t="s">
        <v>312</v>
      </c>
      <c r="C24" s="3" t="s">
        <v>378</v>
      </c>
      <c r="D24" s="11">
        <f>VLOOKUP($A24,'Global summary'!$A$2:$F$71,2,FALSE)</f>
        <v>1.5699999999999999E-2</v>
      </c>
      <c r="E24" s="11">
        <f>VLOOKUP($A24,'Global summary'!$A$2:$F$71,3,FALSE)</f>
        <v>1.6496</v>
      </c>
      <c r="F24" s="11">
        <f>VLOOKUP($A24,'Global summary'!$A$2:$F$71,4,FALSE)</f>
        <v>3.2604000000000002</v>
      </c>
      <c r="G24" s="11">
        <f>VLOOKUP($A24,'Global summary'!$A$2:$F$71,5,FALSE)</f>
        <v>4.8579999999999997</v>
      </c>
      <c r="H24" s="11">
        <f>VLOOKUP($A24,'Global summary'!$A$2:$F$71,6,FALSE)</f>
        <v>29.241399999999999</v>
      </c>
      <c r="I24" s="11">
        <f>VLOOKUP($A24,'Global summary'!$AF$2:$AG$61,2,FALSE)</f>
        <v>4.0698162796021062</v>
      </c>
      <c r="J24" s="11">
        <f>VLOOKUP($A24,'Global summary'!$AF$2:$AH$61,3,FALSE)</f>
        <v>2.0737348236063031</v>
      </c>
      <c r="K24" s="10" t="s">
        <v>375</v>
      </c>
      <c r="N24" s="10" t="s">
        <v>66</v>
      </c>
      <c r="O24" s="10" t="s">
        <v>67</v>
      </c>
      <c r="P24" s="10" t="s">
        <v>68</v>
      </c>
    </row>
    <row r="25" spans="1:16" x14ac:dyDescent="0.25">
      <c r="A25" s="3" t="s">
        <v>199</v>
      </c>
      <c r="B25" s="10" t="s">
        <v>313</v>
      </c>
      <c r="C25" s="3" t="s">
        <v>378</v>
      </c>
      <c r="D25" s="11">
        <f>VLOOKUP($A25,'Global summary'!$A$2:$F$71,2,FALSE)</f>
        <v>0.4854</v>
      </c>
      <c r="E25" s="11">
        <f>VLOOKUP($A25,'Global summary'!$A$2:$F$71,3,FALSE)</f>
        <v>6.5453999999999999</v>
      </c>
      <c r="F25" s="11">
        <f>VLOOKUP($A25,'Global summary'!$A$2:$F$71,4,FALSE)</f>
        <v>10.2956</v>
      </c>
      <c r="G25" s="11">
        <f>VLOOKUP($A25,'Global summary'!$A$2:$F$71,5,FALSE)</f>
        <v>15.1717</v>
      </c>
      <c r="H25" s="11">
        <f>VLOOKUP($A25,'Global summary'!$A$2:$F$71,6,FALSE)</f>
        <v>35.827800000000003</v>
      </c>
      <c r="I25" s="11">
        <f>VLOOKUP($A25,'Global summary'!$AF$2:$AG$61,2,FALSE)</f>
        <v>13.665670826042188</v>
      </c>
      <c r="J25" s="11">
        <f>VLOOKUP($A25,'Global summary'!$AF$2:$AH$61,3,FALSE)</f>
        <v>5.0940877632201564</v>
      </c>
      <c r="K25" s="10" t="s">
        <v>375</v>
      </c>
      <c r="N25" s="10" t="s">
        <v>69</v>
      </c>
      <c r="O25" s="10" t="s">
        <v>70</v>
      </c>
      <c r="P25" s="10" t="s">
        <v>71</v>
      </c>
    </row>
    <row r="26" spans="1:16" x14ac:dyDescent="0.25">
      <c r="A26" s="3" t="s">
        <v>200</v>
      </c>
      <c r="B26" s="10" t="s">
        <v>314</v>
      </c>
      <c r="C26" s="3" t="s">
        <v>379</v>
      </c>
      <c r="D26" s="11">
        <f>VLOOKUP($A26,'Global summary'!$A$2:$F$71,2,FALSE)</f>
        <v>71.599999999999994</v>
      </c>
      <c r="E26" s="11">
        <f>VLOOKUP($A26,'Global summary'!$A$2:$F$71,3,FALSE)</f>
        <v>138.85</v>
      </c>
      <c r="F26" s="11">
        <f>VLOOKUP($A26,'Global summary'!$A$2:$F$71,4,FALSE)</f>
        <v>188.4</v>
      </c>
      <c r="G26" s="11">
        <f>VLOOKUP($A26,'Global summary'!$A$2:$F$71,5,FALSE)</f>
        <v>251.2</v>
      </c>
      <c r="H26" s="11">
        <f>VLOOKUP($A26,'Global summary'!$A$2:$F$71,6,FALSE)</f>
        <v>450</v>
      </c>
      <c r="I26" s="11">
        <f>VLOOKUP($A26,'Global summary'!$AF$2:$AG$61,2,FALSE)</f>
        <v>231.53019038582275</v>
      </c>
      <c r="J26" s="11">
        <f>VLOOKUP($A26,'Global summary'!$AF$2:$AH$61,3,FALSE)</f>
        <v>95.108141015409302</v>
      </c>
      <c r="K26" s="10" t="s">
        <v>376</v>
      </c>
      <c r="N26" s="10" t="s">
        <v>72</v>
      </c>
      <c r="O26" s="10" t="s">
        <v>73</v>
      </c>
      <c r="P26" s="10" t="s">
        <v>74</v>
      </c>
    </row>
    <row r="27" spans="1:16" x14ac:dyDescent="0.25">
      <c r="A27" s="3" t="s">
        <v>201</v>
      </c>
      <c r="B27" s="10" t="s">
        <v>315</v>
      </c>
      <c r="C27" s="3" t="s">
        <v>379</v>
      </c>
      <c r="D27" s="11">
        <f>VLOOKUP($A27,'Global summary'!$A$2:$F$71,2,FALSE)</f>
        <v>100.9</v>
      </c>
      <c r="E27" s="11">
        <f>VLOOKUP($A27,'Global summary'!$A$2:$F$71,3,FALSE)</f>
        <v>621.1</v>
      </c>
      <c r="F27" s="11">
        <f>VLOOKUP($A27,'Global summary'!$A$2:$F$71,4,FALSE)</f>
        <v>1537.4</v>
      </c>
      <c r="G27" s="11">
        <f>VLOOKUP($A27,'Global summary'!$A$2:$F$71,5,FALSE)</f>
        <v>4841.7</v>
      </c>
      <c r="H27" s="11">
        <f>VLOOKUP($A27,'Global summary'!$A$2:$F$71,6,FALSE)</f>
        <v>12700.1</v>
      </c>
      <c r="I27" s="11">
        <f>VLOOKUP($A27,'Global summary'!$AF$2:$AG$61,2,FALSE)</f>
        <v>2676.6310889292608</v>
      </c>
      <c r="J27" s="11">
        <f>VLOOKUP($A27,'Global summary'!$AF$2:$AH$61,3,FALSE)</f>
        <v>2713.3124902327422</v>
      </c>
      <c r="K27" s="10" t="s">
        <v>377</v>
      </c>
      <c r="N27" s="10" t="s">
        <v>75</v>
      </c>
      <c r="O27" s="10" t="s">
        <v>76</v>
      </c>
      <c r="P27" s="10" t="s">
        <v>77</v>
      </c>
    </row>
    <row r="28" spans="1:16" x14ac:dyDescent="0.25">
      <c r="A28" s="3" t="s">
        <v>202</v>
      </c>
      <c r="B28" t="s">
        <v>498</v>
      </c>
      <c r="C28" s="3" t="s">
        <v>378</v>
      </c>
      <c r="D28" s="11">
        <f>VLOOKUP($A28,'Global summary'!$A$2:$F$71,2,FALSE)</f>
        <v>1.1400999999999999</v>
      </c>
      <c r="E28" s="11">
        <f>VLOOKUP($A28,'Global summary'!$A$2:$F$71,3,FALSE)</f>
        <v>8.0462000000000007</v>
      </c>
      <c r="F28" s="11">
        <f>VLOOKUP($A28,'Global summary'!$A$2:$F$71,4,FALSE)</f>
        <v>13.928900000000001</v>
      </c>
      <c r="G28" s="11">
        <f>VLOOKUP($A28,'Global summary'!$A$2:$F$71,5,FALSE)</f>
        <v>25.002500000000001</v>
      </c>
      <c r="H28" s="11">
        <f>VLOOKUP($A28,'Global summary'!$A$2:$F$71,6,FALSE)</f>
        <v>75.498999999999995</v>
      </c>
      <c r="I28" s="11">
        <f>VLOOKUP($A28,'Global summary'!$AF$2:$AG$61,2,FALSE)</f>
        <v>19.699772302542641</v>
      </c>
      <c r="J28" s="11">
        <f>VLOOKUP($A28,'Global summary'!$AF$2:$AH$61,3,FALSE)</f>
        <v>9.0929156017438046</v>
      </c>
      <c r="K28" s="10" t="s">
        <v>375</v>
      </c>
      <c r="N28" s="10" t="s">
        <v>78</v>
      </c>
      <c r="O28" s="10" t="s">
        <v>79</v>
      </c>
      <c r="P28" s="10" t="s">
        <v>80</v>
      </c>
    </row>
    <row r="29" spans="1:16" x14ac:dyDescent="0.25">
      <c r="A29" s="29" t="s">
        <v>203</v>
      </c>
      <c r="B29" t="s">
        <v>316</v>
      </c>
      <c r="C29" s="3" t="s">
        <v>381</v>
      </c>
      <c r="D29" s="11">
        <f>VLOOKUP($A29,'Global summary'!$A$2:$F$71,2,FALSE)</f>
        <v>-9.5534887313842773</v>
      </c>
      <c r="E29" s="11">
        <f>VLOOKUP($A29,'Global summary'!$A$2:$F$71,3,FALSE)</f>
        <v>-4.433758556842804E-2</v>
      </c>
      <c r="F29" s="11">
        <f>VLOOKUP($A29,'Global summary'!$A$2:$F$71,4,FALSE)</f>
        <v>0</v>
      </c>
      <c r="G29" s="11">
        <f>VLOOKUP($A29,'Global summary'!$A$2:$F$71,5,FALSE)</f>
        <v>0.15584956109523773</v>
      </c>
      <c r="H29" s="11">
        <f>VLOOKUP($A29,'Global summary'!$A$2:$F$71,6,FALSE)</f>
        <v>12.566666603088379</v>
      </c>
      <c r="I29" s="11">
        <f>VLOOKUP($A29,'Global summary'!$AF$2:$AG$61,2,FALSE)</f>
        <v>0.14568036838830409</v>
      </c>
      <c r="J29" s="11">
        <f>VLOOKUP($A29,'Global summary'!$AF$2:$AH$61,3,FALSE)</f>
        <v>1.1504333027193085</v>
      </c>
      <c r="K29" s="10" t="s">
        <v>382</v>
      </c>
      <c r="N29" s="10" t="s">
        <v>437</v>
      </c>
      <c r="O29" s="10" t="s">
        <v>493</v>
      </c>
      <c r="P29" s="10" t="s">
        <v>494</v>
      </c>
    </row>
    <row r="30" spans="1:16" x14ac:dyDescent="0.25">
      <c r="A30" s="3" t="s">
        <v>204</v>
      </c>
      <c r="B30" s="10" t="s">
        <v>317</v>
      </c>
      <c r="C30" s="10" t="str">
        <f>VLOOKUP(A30,'[1]FSCI Indicator Source Medatada'!$D$2:$K$63,8,FALSE)</f>
        <v>% total renewable</v>
      </c>
      <c r="D30" s="11">
        <f>VLOOKUP($A30,'Global summary'!$A$2:$F$71,2,FALSE)</f>
        <v>0</v>
      </c>
      <c r="E30" s="11">
        <f>VLOOKUP($A30,'Global summary'!$A$2:$F$71,3,FALSE)</f>
        <v>0.41189318895339966</v>
      </c>
      <c r="F30" s="11">
        <f>VLOOKUP($A30,'Global summary'!$A$2:$F$71,4,FALSE)</f>
        <v>1.9039145708084106</v>
      </c>
      <c r="G30" s="11">
        <f>VLOOKUP($A30,'Global summary'!$A$2:$F$71,5,FALSE)</f>
        <v>13.037127494812012</v>
      </c>
      <c r="H30" s="11">
        <f>VLOOKUP($A30,'Global summary'!$A$2:$F$71,6,FALSE)</f>
        <v>3892</v>
      </c>
      <c r="I30" s="11">
        <f>VLOOKUP($A30,'Global summary'!$AF$2:$AG$61,2,FALSE)</f>
        <v>16.886358089939112</v>
      </c>
      <c r="J30" s="11">
        <f>VLOOKUP($A30,'Global summary'!$AF$2:$AH$61,3,FALSE)</f>
        <v>52.562860891273687</v>
      </c>
      <c r="K30" s="10" t="s">
        <v>382</v>
      </c>
      <c r="N30" s="10" t="s">
        <v>82</v>
      </c>
      <c r="O30" s="10" t="s">
        <v>83</v>
      </c>
      <c r="P30" s="10" t="s">
        <v>84</v>
      </c>
    </row>
    <row r="31" spans="1:16" x14ac:dyDescent="0.25">
      <c r="A31" s="3" t="s">
        <v>205</v>
      </c>
      <c r="B31" s="10" t="s">
        <v>318</v>
      </c>
      <c r="C31" s="10" t="str">
        <f>VLOOKUP(A31,'[1]FSCI Indicator Source Medatada'!$D$2:$K$63,8,FALSE)</f>
        <v xml:space="preserve">% agricultural land </v>
      </c>
      <c r="D31" s="11">
        <f>VLOOKUP($A31,'Global summary'!$A$2:$F$71,2,FALSE)</f>
        <v>19.553745554663298</v>
      </c>
      <c r="E31" s="11">
        <f>VLOOKUP($A31,'Global summary'!$A$2:$F$71,3,FALSE)</f>
        <v>78.671861765204099</v>
      </c>
      <c r="F31" s="11">
        <f>VLOOKUP($A31,'Global summary'!$A$2:$F$71,4,FALSE)</f>
        <v>93.438293130095801</v>
      </c>
      <c r="G31" s="11">
        <f>VLOOKUP($A31,'Global summary'!$A$2:$F$71,5,FALSE)</f>
        <v>98.648251542756398</v>
      </c>
      <c r="H31" s="11">
        <f>VLOOKUP($A31,'Global summary'!$A$2:$F$71,6,FALSE)</f>
        <v>100</v>
      </c>
      <c r="I31" s="11">
        <f>VLOOKUP($A31,'Global summary'!$AF$2:$AG$61,2,FALSE)</f>
        <v>88.270847870734684</v>
      </c>
      <c r="J31" s="11">
        <f>VLOOKUP($A31,'Global summary'!$AF$2:$AH$61,3,FALSE)</f>
        <v>13.914672434477767</v>
      </c>
      <c r="K31" s="3" t="s">
        <v>383</v>
      </c>
      <c r="N31" s="10" t="s">
        <v>85</v>
      </c>
      <c r="O31" s="10" t="s">
        <v>86</v>
      </c>
      <c r="P31" s="10" t="s">
        <v>87</v>
      </c>
    </row>
    <row r="32" spans="1:16" x14ac:dyDescent="0.25">
      <c r="A32" s="3" t="s">
        <v>206</v>
      </c>
      <c r="B32" s="10" t="s">
        <v>319</v>
      </c>
      <c r="C32" s="10" t="str">
        <f>VLOOKUP(A32,'[1]FSCI Indicator Source Medatada'!$D$2:$K$63,8,FALSE)</f>
        <v>index</v>
      </c>
      <c r="D32" s="11">
        <f>VLOOKUP($A32,'Global summary'!$A$2:$F$71,2,FALSE)</f>
        <v>0.14437149380127021</v>
      </c>
      <c r="E32" s="11">
        <f>VLOOKUP($A32,'Global summary'!$A$2:$F$71,3,FALSE)</f>
        <v>11.35654195460099</v>
      </c>
      <c r="F32" s="11">
        <f>VLOOKUP($A32,'Global summary'!$A$2:$F$71,4,FALSE)</f>
        <v>22.264634517336582</v>
      </c>
      <c r="G32" s="11">
        <f>VLOOKUP($A32,'Global summary'!$A$2:$F$71,5,FALSE)</f>
        <v>30.973237447657421</v>
      </c>
      <c r="H32" s="11">
        <f>VLOOKUP($A32,'Global summary'!$A$2:$F$71,6,FALSE)</f>
        <v>64.024450852684396</v>
      </c>
      <c r="I32" s="11">
        <f>VLOOKUP($A32,'Global summary'!$AF$2:$AG$61,2,FALSE)</f>
        <v>21.355461235351324</v>
      </c>
      <c r="J32" s="11">
        <f>VLOOKUP($A32,'Global summary'!$AF$2:$AH$61,3,FALSE)</f>
        <v>12.755984660800912</v>
      </c>
      <c r="K32" s="10" t="s">
        <v>371</v>
      </c>
      <c r="N32" s="10" t="s">
        <v>88</v>
      </c>
      <c r="O32" s="10" t="s">
        <v>89</v>
      </c>
      <c r="P32" s="10" t="s">
        <v>90</v>
      </c>
    </row>
    <row r="33" spans="1:16" x14ac:dyDescent="0.25">
      <c r="A33" s="3" t="s">
        <v>207</v>
      </c>
      <c r="B33" s="10" t="s">
        <v>320</v>
      </c>
      <c r="C33" s="10" t="str">
        <f>VLOOKUP(A33,'[1]FSCI Indicator Source Medatada'!$D$2:$K$63,8,FALSE)</f>
        <v>kg/ha/yr</v>
      </c>
      <c r="D33" s="11">
        <f>VLOOKUP($A33,'Global summary'!$A$2:$F$71,2,FALSE)</f>
        <v>0</v>
      </c>
      <c r="E33" s="11">
        <f>VLOOKUP($A33,'Global summary'!$A$2:$F$71,3,FALSE)</f>
        <v>0.25</v>
      </c>
      <c r="F33" s="11">
        <f>VLOOKUP($A33,'Global summary'!$A$2:$F$71,4,FALSE)</f>
        <v>1.4199999570846558</v>
      </c>
      <c r="G33" s="11">
        <f>VLOOKUP($A33,'Global summary'!$A$2:$F$71,5,FALSE)</f>
        <v>4.0300002098083496</v>
      </c>
      <c r="H33" s="11">
        <f>VLOOKUP($A33,'Global summary'!$A$2:$F$71,6,FALSE)</f>
        <v>20.479999542236328</v>
      </c>
      <c r="I33" s="11">
        <f>VLOOKUP($A33,'Global summary'!$AF$2:$AG$61,2,FALSE)</f>
        <v>1.781214669871519</v>
      </c>
      <c r="J33" s="11">
        <f>VLOOKUP($A33,'Global summary'!$AF$2:$AH$61,3,FALSE)</f>
        <v>1.9434041661232693</v>
      </c>
      <c r="K33" s="10" t="s">
        <v>382</v>
      </c>
      <c r="N33" s="10" t="s">
        <v>91</v>
      </c>
      <c r="O33" s="10" t="s">
        <v>92</v>
      </c>
      <c r="P33" s="10" t="s">
        <v>93</v>
      </c>
    </row>
    <row r="34" spans="1:16" x14ac:dyDescent="0.25">
      <c r="A34" s="3" t="s">
        <v>208</v>
      </c>
      <c r="B34" s="10" t="s">
        <v>321</v>
      </c>
      <c r="C34" s="10" t="str">
        <f>VLOOKUP(A34,'[1]FSCI Indicator Source Medatada'!$D$2:$K$63,8,FALSE)</f>
        <v>index</v>
      </c>
      <c r="D34" s="11">
        <f>VLOOKUP($A34,'Global summary'!$A$2:$F$71,2,FALSE)</f>
        <v>0.179041004265755</v>
      </c>
      <c r="E34" s="11">
        <f>VLOOKUP($A34,'Global summary'!$A$2:$F$71,3,FALSE)</f>
        <v>0.70079693791438147</v>
      </c>
      <c r="F34" s="11">
        <f>VLOOKUP($A34,'Global summary'!$A$2:$F$71,4,FALSE)</f>
        <v>0.86152168791245998</v>
      </c>
      <c r="G34" s="11">
        <f>VLOOKUP($A34,'Global summary'!$A$2:$F$71,5,FALSE)</f>
        <v>1.06440179046229</v>
      </c>
      <c r="H34" s="11">
        <f>VLOOKUP($A34,'Global summary'!$A$2:$F$71,6,FALSE)</f>
        <v>1.40301629905847</v>
      </c>
      <c r="I34" s="11">
        <f>VLOOKUP($A34,'Global summary'!$AF$2:$AG$61,2,FALSE)</f>
        <v>0.71002251528558558</v>
      </c>
      <c r="J34" s="11">
        <f>VLOOKUP($A34,'Global summary'!$AF$2:$AH$61,3,FALSE)</f>
        <v>0.19415358461578089</v>
      </c>
      <c r="K34" s="10" t="s">
        <v>382</v>
      </c>
      <c r="N34" s="10" t="s">
        <v>94</v>
      </c>
      <c r="O34" s="10" t="s">
        <v>95</v>
      </c>
      <c r="P34" s="10" t="s">
        <v>96</v>
      </c>
    </row>
    <row r="35" spans="1:16" ht="13.5" customHeight="1" x14ac:dyDescent="0.25">
      <c r="A35" s="3"/>
      <c r="D35" s="11"/>
      <c r="E35" s="11"/>
      <c r="F35" s="11"/>
      <c r="G35" s="11"/>
      <c r="H35" s="11"/>
    </row>
    <row r="36" spans="1:16" ht="15.75" customHeight="1" x14ac:dyDescent="0.25">
      <c r="A36" s="3" t="s">
        <v>209</v>
      </c>
      <c r="B36" s="10" t="s">
        <v>322</v>
      </c>
      <c r="C36" s="10" t="str">
        <f>VLOOKUP(A36,'[1]FSCI Indicator Source Medatada'!$D$2:$K$63,8,FALSE)</f>
        <v>% GDP</v>
      </c>
      <c r="D36" s="11">
        <f>VLOOKUP($A36,'Global summary'!$A$2:$F$71,2,FALSE)</f>
        <v>1.6229400411248207E-2</v>
      </c>
      <c r="E36" s="11">
        <f>VLOOKUP($A36,'Global summary'!$A$2:$F$71,3,FALSE)</f>
        <v>2.465459942817688</v>
      </c>
      <c r="F36" s="11">
        <f>VLOOKUP($A36,'Global summary'!$A$2:$F$71,4,FALSE)</f>
        <v>7.8552098274230957</v>
      </c>
      <c r="G36" s="11">
        <f>VLOOKUP($A36,'Global summary'!$A$2:$F$71,5,FALSE)</f>
        <v>17.882399559020996</v>
      </c>
      <c r="H36" s="11">
        <f>VLOOKUP($A36,'Global summary'!$A$2:$F$71,6,FALSE)</f>
        <v>61.291301727294922</v>
      </c>
      <c r="I36" s="11">
        <f>VLOOKUP($A36,'Global summary'!$AF$2:$AG$61,2,FALSE)</f>
        <v>4.3728800525303901</v>
      </c>
      <c r="J36" s="11">
        <f>VLOOKUP($A36,'Global summary'!$AF$2:$AH$61,3,FALSE)</f>
        <v>5.1954326731882174</v>
      </c>
      <c r="K36" s="10" t="s">
        <v>384</v>
      </c>
      <c r="N36" s="10" t="s">
        <v>97</v>
      </c>
      <c r="O36" s="10" t="s">
        <v>98</v>
      </c>
      <c r="P36" s="10" t="s">
        <v>99</v>
      </c>
    </row>
    <row r="37" spans="1:16" x14ac:dyDescent="0.25">
      <c r="A37" s="3" t="s">
        <v>210</v>
      </c>
      <c r="B37" s="10" t="s">
        <v>323</v>
      </c>
      <c r="C37" s="10" t="str">
        <f>VLOOKUP(A37,'[1]FSCI Indicator Source Medatada'!$D$2:$K$63,8,FALSE)</f>
        <v>% working age population</v>
      </c>
      <c r="D37" s="11">
        <f>VLOOKUP($A37,'Global summary'!$A$2:$F$71,2,FALSE)</f>
        <v>0.11800000071525574</v>
      </c>
      <c r="E37" s="11">
        <f>VLOOKUP($A37,'Global summary'!$A$2:$F$71,3,FALSE)</f>
        <v>2.565000057220459</v>
      </c>
      <c r="F37" s="11">
        <f>VLOOKUP($A37,'Global summary'!$A$2:$F$71,4,FALSE)</f>
        <v>4.9439997673034668</v>
      </c>
      <c r="G37" s="11">
        <f>VLOOKUP($A37,'Global summary'!$A$2:$F$71,5,FALSE)</f>
        <v>8.6850004196166992</v>
      </c>
      <c r="H37" s="11">
        <f>VLOOKUP($A37,'Global summary'!$A$2:$F$71,6,FALSE)</f>
        <v>34.362998962402344</v>
      </c>
      <c r="I37" s="11">
        <f>VLOOKUP($A37,'Global summary'!$AF$2:$AG$61,2,FALSE)</f>
        <v>5.716499882687474</v>
      </c>
      <c r="J37" s="11">
        <f>VLOOKUP($A37,'Global summary'!$AF$2:$AH$61,3,FALSE)</f>
        <v>4.1206552045058764</v>
      </c>
      <c r="K37" s="10" t="s">
        <v>371</v>
      </c>
      <c r="N37" s="10" t="s">
        <v>100</v>
      </c>
      <c r="O37" s="10" t="s">
        <v>101</v>
      </c>
      <c r="P37" s="10" t="s">
        <v>102</v>
      </c>
    </row>
    <row r="38" spans="1:16" x14ac:dyDescent="0.25">
      <c r="A38" s="3" t="s">
        <v>211</v>
      </c>
      <c r="B38" s="10" t="s">
        <v>324</v>
      </c>
      <c r="C38" s="10" t="str">
        <f>VLOOKUP(A38,'[1]FSCI Indicator Source Medatada'!$D$2:$K$63,8,FALSE)</f>
        <v>% working age population</v>
      </c>
      <c r="D38" s="11">
        <f>VLOOKUP($A38,'Global summary'!$A$2:$F$71,2,FALSE)</f>
        <v>0.20000000298023224</v>
      </c>
      <c r="E38" s="11">
        <f>VLOOKUP($A38,'Global summary'!$A$2:$F$71,3,FALSE)</f>
        <v>2.1999999284744263</v>
      </c>
      <c r="F38" s="11">
        <f>VLOOKUP($A38,'Global summary'!$A$2:$F$71,4,FALSE)</f>
        <v>4.4000000953674316</v>
      </c>
      <c r="G38" s="11">
        <f>VLOOKUP($A38,'Global summary'!$A$2:$F$71,5,FALSE)</f>
        <v>7.6500000953674316</v>
      </c>
      <c r="H38" s="11">
        <f>VLOOKUP($A38,'Global summary'!$A$2:$F$71,6,FALSE)</f>
        <v>36.099998474121094</v>
      </c>
      <c r="I38" s="11">
        <f>VLOOKUP($A38,'Global summary'!$AF$2:$AG$61,2,FALSE)</f>
        <v>7.3495126385407401</v>
      </c>
      <c r="J38" s="11">
        <f>VLOOKUP($A38,'Global summary'!$AF$2:$AH$61,3,FALSE)</f>
        <v>8.2016253520342453</v>
      </c>
      <c r="K38" s="10" t="s">
        <v>371</v>
      </c>
      <c r="N38" s="10" t="s">
        <v>103</v>
      </c>
      <c r="O38" s="10" t="s">
        <v>104</v>
      </c>
      <c r="P38" s="10" t="s">
        <v>105</v>
      </c>
    </row>
    <row r="39" spans="1:16" x14ac:dyDescent="0.25">
      <c r="A39" s="3" t="s">
        <v>212</v>
      </c>
      <c r="B39" s="10" t="s">
        <v>325</v>
      </c>
      <c r="C39" s="10" t="str">
        <f>VLOOKUP(A39,'[1]FSCI Indicator Source Medatada'!$D$2:$K$63,8,FALSE)</f>
        <v>% population</v>
      </c>
      <c r="D39" s="11">
        <f>VLOOKUP($A39,'Global summary'!$A$2:$F$71,2,FALSE)</f>
        <v>0.89294147491455078</v>
      </c>
      <c r="E39" s="11">
        <f>VLOOKUP($A39,'Global summary'!$A$2:$F$71,3,FALSE)</f>
        <v>16.786619186401367</v>
      </c>
      <c r="F39" s="11">
        <f>VLOOKUP($A39,'Global summary'!$A$2:$F$71,4,FALSE)</f>
        <v>40.805637359619141</v>
      </c>
      <c r="G39" s="11">
        <f>VLOOKUP($A39,'Global summary'!$A$2:$F$71,5,FALSE)</f>
        <v>63.554401397705078</v>
      </c>
      <c r="H39" s="11">
        <f>VLOOKUP($A39,'Global summary'!$A$2:$F$71,6,FALSE)</f>
        <v>93.988800048828125</v>
      </c>
      <c r="I39" s="11">
        <f>VLOOKUP($A39,'Global summary'!$AF$2:$AG$61,2,FALSE)</f>
        <v>55.847708710545263</v>
      </c>
      <c r="J39" s="11">
        <f>VLOOKUP($A39,'Global summary'!$AF$2:$AH$61,3,FALSE)</f>
        <v>28.028472269372148</v>
      </c>
      <c r="K39" s="10" t="s">
        <v>371</v>
      </c>
      <c r="N39" s="10" t="s">
        <v>106</v>
      </c>
      <c r="O39" s="10" t="s">
        <v>107</v>
      </c>
      <c r="P39" s="10" t="s">
        <v>108</v>
      </c>
    </row>
    <row r="40" spans="1:16" x14ac:dyDescent="0.25">
      <c r="A40" s="3" t="s">
        <v>213</v>
      </c>
      <c r="B40" s="10" t="s">
        <v>109</v>
      </c>
      <c r="C40" s="10" t="str">
        <f>VLOOKUP(A40,'[1]FSCI Indicator Source Medatada'!$D$2:$K$63,8,FALSE)</f>
        <v>% welfare of beneficiary households</v>
      </c>
      <c r="D40" s="11">
        <f>VLOOKUP($A40,'Global summary'!$A$2:$F$71,2,FALSE)</f>
        <v>0.45520132780075073</v>
      </c>
      <c r="E40" s="11">
        <f>VLOOKUP($A40,'Global summary'!$A$2:$F$71,3,FALSE)</f>
        <v>11.275938987731934</v>
      </c>
      <c r="F40" s="11">
        <f>VLOOKUP($A40,'Global summary'!$A$2:$F$71,4,FALSE)</f>
        <v>23.345619201660156</v>
      </c>
      <c r="G40" s="11">
        <f>VLOOKUP($A40,'Global summary'!$A$2:$F$71,5,FALSE)</f>
        <v>32.451496124267578</v>
      </c>
      <c r="H40" s="11">
        <f>VLOOKUP($A40,'Global summary'!$A$2:$F$71,6,FALSE)</f>
        <v>66.992752075195313</v>
      </c>
      <c r="I40" s="11">
        <f>VLOOKUP($A40,'Global summary'!$AF$2:$AG$61,2,FALSE)</f>
        <v>20.986576516898573</v>
      </c>
      <c r="J40" s="11">
        <f>VLOOKUP($A40,'Global summary'!$AF$2:$AH$61,3,FALSE)</f>
        <v>15.070571765362345</v>
      </c>
      <c r="K40" s="10" t="s">
        <v>371</v>
      </c>
      <c r="N40" s="10" t="s">
        <v>109</v>
      </c>
      <c r="O40" s="10" t="s">
        <v>110</v>
      </c>
      <c r="P40" s="10" t="s">
        <v>111</v>
      </c>
    </row>
    <row r="41" spans="1:16" x14ac:dyDescent="0.25">
      <c r="A41" s="3" t="s">
        <v>214</v>
      </c>
      <c r="B41" s="10" t="s">
        <v>326</v>
      </c>
      <c r="C41" s="10" t="str">
        <f>VLOOKUP(A41,'[1]FSCI Indicator Source Medatada'!$D$2:$K$63,8,FALSE)</f>
        <v>% children 5-17 (sex specific is % children 5-17 of that sex)</v>
      </c>
      <c r="D41" s="11">
        <f>VLOOKUP($A41,'Global summary'!$A$2:$F$71,2,FALSE)</f>
        <v>0.30000001192092896</v>
      </c>
      <c r="E41" s="11">
        <f>VLOOKUP($A41,'Global summary'!$A$2:$F$71,3,FALSE)</f>
        <v>3.4000000953674316</v>
      </c>
      <c r="F41" s="11">
        <f>VLOOKUP($A41,'Global summary'!$A$2:$F$71,4,FALSE)</f>
        <v>9</v>
      </c>
      <c r="G41" s="11">
        <f>VLOOKUP($A41,'Global summary'!$A$2:$F$71,5,FALSE)</f>
        <v>17.5</v>
      </c>
      <c r="H41" s="11">
        <f>VLOOKUP($A41,'Global summary'!$A$2:$F$71,6,FALSE)</f>
        <v>40.5</v>
      </c>
      <c r="I41" s="11">
        <f>VLOOKUP($A41,'Global summary'!$AF$2:$AG$61,2,FALSE)</f>
        <v>9.3566795228475961</v>
      </c>
      <c r="J41" s="11">
        <f>VLOOKUP($A41,'Global summary'!$AF$2:$AH$61,3,FALSE)</f>
        <v>9.5928795693812354</v>
      </c>
      <c r="K41" s="10" t="s">
        <v>371</v>
      </c>
      <c r="N41" s="10" t="s">
        <v>112</v>
      </c>
      <c r="O41" s="10" t="s">
        <v>113</v>
      </c>
      <c r="P41" s="10" t="s">
        <v>114</v>
      </c>
    </row>
    <row r="42" spans="1:16" x14ac:dyDescent="0.25">
      <c r="A42" s="3" t="s">
        <v>215</v>
      </c>
      <c r="B42" s="10" t="s">
        <v>327</v>
      </c>
      <c r="C42" s="10" t="str">
        <f>VLOOKUP(A42,'[1]FSCI Indicator Source Medatada'!$D$2:$K$63,8,FALSE)</f>
        <v>% landholdings by sex of operator</v>
      </c>
      <c r="D42" s="11">
        <f>VLOOKUP($A42,'Global summary'!$A$2:$F$71,2,FALSE)</f>
        <v>1.7000000476837158</v>
      </c>
      <c r="E42" s="11">
        <f>VLOOKUP($A42,'Global summary'!$A$2:$F$71,3,FALSE)</f>
        <v>12.800000190734863</v>
      </c>
      <c r="F42" s="11">
        <f>VLOOKUP($A42,'Global summary'!$A$2:$F$71,4,FALSE)</f>
        <v>18.700000762939453</v>
      </c>
      <c r="G42" s="11">
        <f>VLOOKUP($A42,'Global summary'!$A$2:$F$71,5,FALSE)</f>
        <v>27.700000762939453</v>
      </c>
      <c r="H42" s="11">
        <f>VLOOKUP($A42,'Global summary'!$A$2:$F$71,6,FALSE)</f>
        <v>50.529998779296875</v>
      </c>
      <c r="I42" s="11">
        <f>VLOOKUP($A42,'Global summary'!$AF$2:$AG$61,2,FALSE)</f>
        <v>16.830190641454152</v>
      </c>
      <c r="J42" s="11">
        <f>VLOOKUP($A42,'Global summary'!$AF$2:$AH$61,3,FALSE)</f>
        <v>8.3314844201819618</v>
      </c>
      <c r="K42" s="10" t="s">
        <v>385</v>
      </c>
      <c r="N42" s="10" t="s">
        <v>115</v>
      </c>
      <c r="O42" s="10" t="s">
        <v>116</v>
      </c>
      <c r="P42" s="10" t="s">
        <v>117</v>
      </c>
    </row>
    <row r="43" spans="1:16" x14ac:dyDescent="0.25">
      <c r="A43" s="3"/>
      <c r="D43" s="11"/>
      <c r="E43" s="11"/>
      <c r="F43" s="11"/>
      <c r="G43" s="11"/>
      <c r="H43" s="11"/>
    </row>
    <row r="44" spans="1:16" ht="15.75" customHeight="1" x14ac:dyDescent="0.25">
      <c r="A44" s="3" t="s">
        <v>216</v>
      </c>
      <c r="B44" s="10" t="s">
        <v>328</v>
      </c>
      <c r="C44" s="10" t="str">
        <f>VLOOKUP(A44,'[1]FSCI Indicator Source Medatada'!$D$2:$K$63,8,FALSE)</f>
        <v>index</v>
      </c>
      <c r="D44" s="11">
        <f>VLOOKUP($A44,'Global summary'!$A$2:$F$71,2,FALSE)</f>
        <v>2.8999999165534973E-2</v>
      </c>
      <c r="E44" s="11">
        <f>VLOOKUP($A44,'Global summary'!$A$2:$F$71,3,FALSE)</f>
        <v>0.53649997711181641</v>
      </c>
      <c r="F44" s="11">
        <f>VLOOKUP($A44,'Global summary'!$A$2:$F$71,4,FALSE)</f>
        <v>0.69999998807907104</v>
      </c>
      <c r="G44" s="11">
        <f>VLOOKUP($A44,'Global summary'!$A$2:$F$71,5,FALSE)</f>
        <v>0.83099997043609619</v>
      </c>
      <c r="H44" s="11">
        <f>VLOOKUP($A44,'Global summary'!$A$2:$F$71,6,FALSE)</f>
        <v>0.9869999885559082</v>
      </c>
      <c r="I44" s="11">
        <f>VLOOKUP($A44,'Global summary'!$AF$2:$AG$61,2,FALSE)</f>
        <v>0.60656220707993147</v>
      </c>
      <c r="J44" s="11">
        <f>VLOOKUP($A44,'Global summary'!$AF$2:$AH$61,3,FALSE)</f>
        <v>0.22883121729220476</v>
      </c>
      <c r="K44" s="10" t="s">
        <v>371</v>
      </c>
      <c r="N44" s="10" t="s">
        <v>118</v>
      </c>
      <c r="O44" s="10" t="s">
        <v>119</v>
      </c>
      <c r="P44" s="10" t="s">
        <v>120</v>
      </c>
    </row>
    <row r="45" spans="1:16" x14ac:dyDescent="0.25">
      <c r="A45" s="3" t="s">
        <v>217</v>
      </c>
      <c r="B45" s="10" t="s">
        <v>329</v>
      </c>
      <c r="C45" s="10" t="str">
        <f>VLOOKUP(A45,'[1]FSCI Indicator Source Medatada'!$D$2:$K$63,8,FALSE)</f>
        <v>% urban population</v>
      </c>
      <c r="D45" s="11">
        <f>VLOOKUP($A45,'Global summary'!$A$2:$F$71,2,FALSE)</f>
        <v>0</v>
      </c>
      <c r="E45" s="11">
        <f>VLOOKUP($A45,'Global summary'!$A$2:$F$71,3,FALSE)</f>
        <v>0</v>
      </c>
      <c r="F45" s="11">
        <f>VLOOKUP($A45,'Global summary'!$A$2:$F$71,4,FALSE)</f>
        <v>0</v>
      </c>
      <c r="G45" s="11">
        <f>VLOOKUP($A45,'Global summary'!$A$2:$F$71,5,FALSE)</f>
        <v>13.188688278198242</v>
      </c>
      <c r="H45" s="11">
        <f>VLOOKUP($A45,'Global summary'!$A$2:$F$71,6,FALSE)</f>
        <v>70.82452392578125</v>
      </c>
      <c r="I45" s="11">
        <f>VLOOKUP($A45,'Global summary'!$AF$2:$AG$61,2,FALSE)</f>
        <v>7.2368729544114903</v>
      </c>
      <c r="J45" s="11">
        <f>VLOOKUP($A45,'Global summary'!$AF$2:$AH$61,3,FALSE)</f>
        <v>10.40442692822938</v>
      </c>
      <c r="K45" s="10" t="s">
        <v>386</v>
      </c>
      <c r="N45" s="10" t="s">
        <v>121</v>
      </c>
      <c r="O45" s="10" t="s">
        <v>122</v>
      </c>
      <c r="P45" s="10" t="s">
        <v>123</v>
      </c>
    </row>
    <row r="46" spans="1:16" x14ac:dyDescent="0.25">
      <c r="A46" s="3" t="s">
        <v>218</v>
      </c>
      <c r="B46" s="10" t="s">
        <v>330</v>
      </c>
      <c r="C46" s="10" t="str">
        <f>VLOOKUP(A46,'[1]FSCI Indicator Source Medatada'!$D$2:$K$63,8,FALSE)</f>
        <v>Categorical</v>
      </c>
      <c r="D46" s="11">
        <f>VLOOKUP($A46,'Global summary'!$A$2:$F$71,2,FALSE)</f>
        <v>1</v>
      </c>
      <c r="E46" s="11">
        <f>VLOOKUP($A46,'Global summary'!$A$2:$F$71,3,FALSE)</f>
        <v>2</v>
      </c>
      <c r="F46" s="11">
        <f>VLOOKUP($A46,'Global summary'!$A$2:$F$71,4,FALSE)</f>
        <v>2</v>
      </c>
      <c r="G46" s="11">
        <f>VLOOKUP($A46,'Global summary'!$A$2:$F$71,5,FALSE)</f>
        <v>2</v>
      </c>
      <c r="H46" s="11">
        <f>VLOOKUP($A46,'Global summary'!$A$2:$F$71,6,FALSE)</f>
        <v>3</v>
      </c>
      <c r="I46" s="11">
        <f>VLOOKUP($A46,'Global summary'!$AF$2:$AG$61,2,FALSE)</f>
        <v>1.9226804123711341</v>
      </c>
      <c r="J46" s="11">
        <f>VLOOKUP($A46,'Global summary'!$AF$2:$AH$61,3,FALSE)</f>
        <v>0.64317946546487625</v>
      </c>
      <c r="K46" s="10" t="s">
        <v>373</v>
      </c>
      <c r="N46" s="10" t="s">
        <v>124</v>
      </c>
      <c r="O46" s="10" t="s">
        <v>125</v>
      </c>
      <c r="P46" s="10" t="s">
        <v>126</v>
      </c>
    </row>
    <row r="47" spans="1:16" x14ac:dyDescent="0.25">
      <c r="A47" s="3" t="s">
        <v>219</v>
      </c>
      <c r="B47" s="10" t="s">
        <v>331</v>
      </c>
      <c r="C47" s="10" t="str">
        <f>VLOOKUP(A47,'[1]FSCI Indicator Source Medatada'!$D$2:$K$63,8,FALSE)</f>
        <v>Binary</v>
      </c>
      <c r="D47" s="11">
        <f>VLOOKUP($A47,'Global summary'!$A$2:$F$71,2,FALSE)</f>
        <v>0</v>
      </c>
      <c r="E47" s="11">
        <f>VLOOKUP($A47,'Global summary'!$A$2:$F$71,3,FALSE)</f>
        <v>0</v>
      </c>
      <c r="F47" s="11">
        <f>VLOOKUP($A47,'Global summary'!$A$2:$F$71,4,FALSE)</f>
        <v>1</v>
      </c>
      <c r="G47" s="11">
        <f>VLOOKUP($A47,'Global summary'!$A$2:$F$71,5,FALSE)</f>
        <v>1</v>
      </c>
      <c r="H47" s="11">
        <f>VLOOKUP($A47,'Global summary'!$A$2:$F$71,6,FALSE)</f>
        <v>1</v>
      </c>
      <c r="I47" s="11">
        <f>VLOOKUP($A47,'Global summary'!$AF$2:$AG$61,2,FALSE)</f>
        <v>0.60309278350515461</v>
      </c>
      <c r="J47" s="11">
        <f>VLOOKUP($A47,'Global summary'!$AF$2:$AH$61,3,FALSE)</f>
        <v>0.49052232037597493</v>
      </c>
      <c r="K47" s="10" t="s">
        <v>373</v>
      </c>
      <c r="N47" s="10" t="s">
        <v>127</v>
      </c>
      <c r="O47" s="10" t="s">
        <v>128</v>
      </c>
      <c r="P47" s="10" t="s">
        <v>129</v>
      </c>
    </row>
    <row r="48" spans="1:16" x14ac:dyDescent="0.25">
      <c r="A48" s="3" t="s">
        <v>220</v>
      </c>
      <c r="B48" s="10" t="s">
        <v>332</v>
      </c>
      <c r="C48" s="10" t="str">
        <f>VLOOKUP(A48,'[1]FSCI Indicator Source Medatada'!$D$2:$K$63,8,FALSE)</f>
        <v>index</v>
      </c>
      <c r="D48" s="11">
        <f>VLOOKUP($A48,'Global summary'!$A$2:$F$71,2,FALSE)</f>
        <v>-2.3444104194641109</v>
      </c>
      <c r="E48" s="11">
        <f>VLOOKUP($A48,'Global summary'!$A$2:$F$71,3,FALSE)</f>
        <v>-0.74766436219215393</v>
      </c>
      <c r="F48" s="11">
        <f>VLOOKUP($A48,'Global summary'!$A$2:$F$71,4,FALSE)</f>
        <v>-0.14296415448188779</v>
      </c>
      <c r="G48" s="11">
        <f>VLOOKUP($A48,'Global summary'!$A$2:$F$71,5,FALSE)</f>
        <v>0.50048042833805084</v>
      </c>
      <c r="H48" s="11">
        <f>VLOOKUP($A48,'Global summary'!$A$2:$F$71,6,FALSE)</f>
        <v>2.3352997303009029</v>
      </c>
      <c r="I48" s="11">
        <f>VLOOKUP($A48,'Global summary'!$AF$2:$AG$61,2,FALSE)</f>
        <v>0.12520731402017449</v>
      </c>
      <c r="J48" s="11">
        <f>VLOOKUP($A48,'Global summary'!$AF$2:$AH$61,3,FALSE)</f>
        <v>0.80838447125305624</v>
      </c>
      <c r="K48" s="10" t="s">
        <v>371</v>
      </c>
      <c r="N48" s="10" t="s">
        <v>130</v>
      </c>
      <c r="O48" s="10" t="s">
        <v>131</v>
      </c>
      <c r="P48" s="10" t="s">
        <v>132</v>
      </c>
    </row>
    <row r="49" spans="1:16" x14ac:dyDescent="0.25">
      <c r="A49" s="3" t="s">
        <v>221</v>
      </c>
      <c r="B49" s="10" t="s">
        <v>333</v>
      </c>
      <c r="C49" s="10" t="str">
        <f>VLOOKUP(A49,'[1]FSCI Indicator Source Medatada'!$D$2:$K$63,8,FALSE)</f>
        <v>Score</v>
      </c>
      <c r="D49" s="11">
        <f>VLOOKUP($A49,'Global summary'!$A$2:$F$71,2,FALSE)</f>
        <v>0</v>
      </c>
      <c r="E49" s="11">
        <f>VLOOKUP($A49,'Global summary'!$A$2:$F$71,3,FALSE)</f>
        <v>40</v>
      </c>
      <c r="F49" s="11">
        <f>VLOOKUP($A49,'Global summary'!$A$2:$F$71,4,FALSE)</f>
        <v>80</v>
      </c>
      <c r="G49" s="11">
        <f>VLOOKUP($A49,'Global summary'!$A$2:$F$71,5,FALSE)</f>
        <v>80</v>
      </c>
      <c r="H49" s="11">
        <f>VLOOKUP($A49,'Global summary'!$A$2:$F$71,6,FALSE)</f>
        <v>100</v>
      </c>
      <c r="I49" s="11">
        <f>VLOOKUP($A49,'Global summary'!$AF$2:$AG$61,2,FALSE)</f>
        <v>69.439633195192911</v>
      </c>
      <c r="J49" s="11">
        <f>VLOOKUP($A49,'Global summary'!$AF$2:$AH$61,3,FALSE)</f>
        <v>21.602586535115936</v>
      </c>
      <c r="K49" s="10" t="s">
        <v>371</v>
      </c>
      <c r="N49" s="10" t="s">
        <v>133</v>
      </c>
      <c r="O49" s="10" t="s">
        <v>134</v>
      </c>
      <c r="P49" s="10" t="s">
        <v>135</v>
      </c>
    </row>
    <row r="50" spans="1:16" x14ac:dyDescent="0.25">
      <c r="A50" s="3" t="s">
        <v>222</v>
      </c>
      <c r="B50" s="10" t="s">
        <v>334</v>
      </c>
      <c r="C50" s="10" t="str">
        <f>VLOOKUP(A50,'[1]FSCI Indicator Source Medatada'!$D$2:$K$63,8,FALSE)</f>
        <v>Binary</v>
      </c>
      <c r="D50" s="11">
        <f>VLOOKUP($A50,'Global summary'!$A$2:$F$71,2,FALSE)</f>
        <v>0</v>
      </c>
      <c r="E50" s="11">
        <f>VLOOKUP($A50,'Global summary'!$A$2:$F$71,3,FALSE)</f>
        <v>0</v>
      </c>
      <c r="F50" s="11">
        <f>VLOOKUP($A50,'Global summary'!$A$2:$F$71,4,FALSE)</f>
        <v>0</v>
      </c>
      <c r="G50" s="11">
        <f>VLOOKUP($A50,'Global summary'!$A$2:$F$71,5,FALSE)</f>
        <v>0</v>
      </c>
      <c r="H50" s="11">
        <f>VLOOKUP($A50,'Global summary'!$A$2:$F$71,6,FALSE)</f>
        <v>1</v>
      </c>
      <c r="I50" s="11">
        <f>VLOOKUP($A50,'Global summary'!$AF$2:$AG$61,2,FALSE)</f>
        <v>0.30432903738057915</v>
      </c>
      <c r="J50" s="11">
        <f>VLOOKUP($A50,'Global summary'!$AF$2:$AH$61,3,FALSE)</f>
        <v>0.46131935316910117</v>
      </c>
      <c r="K50" s="10" t="s">
        <v>371</v>
      </c>
      <c r="N50" s="10" t="s">
        <v>136</v>
      </c>
      <c r="O50" s="10" t="s">
        <v>137</v>
      </c>
      <c r="P50" s="10" t="s">
        <v>138</v>
      </c>
    </row>
    <row r="51" spans="1:16" x14ac:dyDescent="0.25">
      <c r="A51" s="3" t="s">
        <v>223</v>
      </c>
      <c r="B51" s="10" t="s">
        <v>139</v>
      </c>
      <c r="C51" s="10" t="str">
        <f>VLOOKUP(A51,'[1]FSCI Indicator Source Medatada'!$D$2:$K$63,8,FALSE)</f>
        <v>index</v>
      </c>
      <c r="D51" s="11">
        <f>VLOOKUP($A51,'Global summary'!$A$2:$F$71,2,FALSE)</f>
        <v>-1.6599999666213989</v>
      </c>
      <c r="E51" s="11">
        <f>VLOOKUP($A51,'Global summary'!$A$2:$F$71,3,FALSE)</f>
        <v>-1.9499999471008778E-2</v>
      </c>
      <c r="F51" s="11">
        <f>VLOOKUP($A51,'Global summary'!$A$2:$F$71,4,FALSE)</f>
        <v>0.74099999666213989</v>
      </c>
      <c r="G51" s="11">
        <f>VLOOKUP($A51,'Global summary'!$A$2:$F$71,5,FALSE)</f>
        <v>1.2820000052452087</v>
      </c>
      <c r="H51" s="11">
        <f>VLOOKUP($A51,'Global summary'!$A$2:$F$71,6,FALSE)</f>
        <v>2.002000093460083</v>
      </c>
      <c r="I51" s="11">
        <f>VLOOKUP($A51,'Global summary'!$AF$2:$AG$61,2,FALSE)</f>
        <v>0.28225556880835295</v>
      </c>
      <c r="J51" s="11">
        <f>VLOOKUP($A51,'Global summary'!$AF$2:$AH$61,3,FALSE)</f>
        <v>0.91317710711440325</v>
      </c>
      <c r="K51" s="10" t="s">
        <v>371</v>
      </c>
      <c r="N51" s="10" t="s">
        <v>139</v>
      </c>
      <c r="O51" s="10" t="s">
        <v>140</v>
      </c>
      <c r="P51" s="10" t="s">
        <v>141</v>
      </c>
    </row>
    <row r="52" spans="1:16" x14ac:dyDescent="0.25">
      <c r="A52" s="3" t="s">
        <v>224</v>
      </c>
      <c r="B52" s="10" t="s">
        <v>335</v>
      </c>
      <c r="C52" s="10" t="str">
        <f>VLOOKUP(A52,'[1]FSCI Indicator Source Medatada'!$D$2:$K$63,8,FALSE)</f>
        <v>index</v>
      </c>
      <c r="D52" s="11">
        <f>VLOOKUP($A52,'Global summary'!$A$2:$F$71,2,FALSE)</f>
        <v>0</v>
      </c>
      <c r="E52" s="11">
        <f>VLOOKUP($A52,'Global summary'!$A$2:$F$71,3,FALSE)</f>
        <v>31</v>
      </c>
      <c r="F52" s="11">
        <f>VLOOKUP($A52,'Global summary'!$A$2:$F$71,4,FALSE)</f>
        <v>46</v>
      </c>
      <c r="G52" s="11">
        <f>VLOOKUP($A52,'Global summary'!$A$2:$F$71,5,FALSE)</f>
        <v>61.5</v>
      </c>
      <c r="H52" s="11">
        <f>VLOOKUP($A52,'Global summary'!$A$2:$F$71,6,FALSE)</f>
        <v>87</v>
      </c>
      <c r="I52" s="11">
        <f>VLOOKUP($A52,'Global summary'!$AF$2:$AG$61,2,FALSE)</f>
        <v>43.050600898653386</v>
      </c>
      <c r="J52" s="11">
        <f>VLOOKUP($A52,'Global summary'!$AF$2:$AH$61,3,FALSE)</f>
        <v>21.311047677571988</v>
      </c>
      <c r="K52" s="10" t="s">
        <v>371</v>
      </c>
      <c r="N52" s="10" t="s">
        <v>142</v>
      </c>
      <c r="O52" s="10" t="s">
        <v>143</v>
      </c>
      <c r="P52" s="10" t="s">
        <v>144</v>
      </c>
    </row>
    <row r="53" spans="1:16" x14ac:dyDescent="0.25">
      <c r="A53" s="3" t="s">
        <v>225</v>
      </c>
      <c r="B53" s="10" t="s">
        <v>495</v>
      </c>
      <c r="C53" s="10" t="str">
        <f>VLOOKUP(A53,'[1]FSCI Indicator Source Medatada'!$D$2:$K$63,8,FALSE)</f>
        <v>Binary</v>
      </c>
      <c r="D53" s="11">
        <f>VLOOKUP($A53,'Global summary'!$A$2:$F$71,2,FALSE)</f>
        <v>0</v>
      </c>
      <c r="E53" s="11">
        <f>VLOOKUP($A53,'Global summary'!$A$2:$F$71,3,FALSE)</f>
        <v>0</v>
      </c>
      <c r="F53" s="11">
        <f>VLOOKUP($A53,'Global summary'!$A$2:$F$71,4,FALSE)</f>
        <v>1</v>
      </c>
      <c r="G53" s="11">
        <f>VLOOKUP($A53,'Global summary'!$A$2:$F$71,5,FALSE)</f>
        <v>1</v>
      </c>
      <c r="H53" s="11">
        <f>VLOOKUP($A53,'Global summary'!$A$2:$F$71,6,FALSE)</f>
        <v>1</v>
      </c>
      <c r="I53" s="11">
        <f>VLOOKUP($A53,'Global summary'!$AF$2:$AG$61,2,FALSE)</f>
        <v>0.69072164948453607</v>
      </c>
      <c r="J53" s="11">
        <f>VLOOKUP($A53,'Global summary'!$AF$2:$AH$61,3,FALSE)</f>
        <v>0.46339197124112608</v>
      </c>
      <c r="K53" s="10" t="s">
        <v>371</v>
      </c>
      <c r="N53" s="10" t="s">
        <v>145</v>
      </c>
      <c r="O53" s="10" t="s">
        <v>146</v>
      </c>
      <c r="P53" s="10" t="s">
        <v>137</v>
      </c>
    </row>
    <row r="54" spans="1:16" x14ac:dyDescent="0.25">
      <c r="A54" s="3"/>
      <c r="D54" s="11"/>
      <c r="E54" s="11"/>
      <c r="F54" s="11"/>
      <c r="G54" s="11"/>
      <c r="H54" s="11"/>
    </row>
    <row r="55" spans="1:16" ht="15.75" customHeight="1" x14ac:dyDescent="0.25">
      <c r="A55" s="3" t="s">
        <v>226</v>
      </c>
      <c r="B55" s="10" t="s">
        <v>337</v>
      </c>
      <c r="C55" s="10" t="str">
        <f>VLOOKUP(A55,'[1]FSCI Indicator Source Medatada'!$D$2:$K$63,8,FALSE)</f>
        <v>Ratio</v>
      </c>
      <c r="D55" s="11">
        <f>VLOOKUP($A55,'Global summary'!$A$2:$F$71,2,FALSE)</f>
        <v>0</v>
      </c>
      <c r="E55" s="11">
        <f>VLOOKUP($A55,'Global summary'!$A$2:$F$71,3,FALSE)</f>
        <v>0</v>
      </c>
      <c r="F55" s="11">
        <f>VLOOKUP($A55,'Global summary'!$A$2:$F$71,4,FALSE)</f>
        <v>0</v>
      </c>
      <c r="G55" s="11">
        <f>VLOOKUP($A55,'Global summary'!$A$2:$F$71,5,FALSE)</f>
        <v>7.3075722903013229E-3</v>
      </c>
      <c r="H55" s="11">
        <f>VLOOKUP($A55,'Global summary'!$A$2:$F$71,6,FALSE)</f>
        <v>279.1668701171875</v>
      </c>
      <c r="I55" s="11">
        <f>VLOOKUP($A55,'Global summary'!$AF$2:$AG$61,2,FALSE)</f>
        <v>0.28083259746475392</v>
      </c>
      <c r="J55" s="11">
        <f>VLOOKUP($A55,'Global summary'!$AF$2:$AH$61,3,FALSE)</f>
        <v>0.81119910246679805</v>
      </c>
      <c r="K55" s="10" t="s">
        <v>384</v>
      </c>
      <c r="N55" s="10" t="s">
        <v>147</v>
      </c>
      <c r="O55" s="10" t="s">
        <v>148</v>
      </c>
      <c r="P55" s="10" t="s">
        <v>149</v>
      </c>
    </row>
    <row r="56" spans="1:16" x14ac:dyDescent="0.25">
      <c r="A56" s="3" t="s">
        <v>227</v>
      </c>
      <c r="B56" s="10" t="s">
        <v>338</v>
      </c>
      <c r="C56" s="10" t="str">
        <f>VLOOKUP(A56,'[1]FSCI Indicator Source Medatada'!$D$2:$K$63,8,FALSE)</f>
        <v>index</v>
      </c>
      <c r="D56" s="11">
        <f>VLOOKUP($A56,'Global summary'!$A$2:$F$71,2,FALSE)</f>
        <v>0.1439971178770065</v>
      </c>
      <c r="E56" s="11">
        <f>VLOOKUP($A56,'Global summary'!$A$2:$F$71,3,FALSE)</f>
        <v>0.62792617082595825</v>
      </c>
      <c r="F56" s="11">
        <f>VLOOKUP($A56,'Global summary'!$A$2:$F$71,4,FALSE)</f>
        <v>0.68850904703140259</v>
      </c>
      <c r="G56" s="11">
        <f>VLOOKUP($A56,'Global summary'!$A$2:$F$71,5,FALSE)</f>
        <v>0.77801328897476196</v>
      </c>
      <c r="H56" s="11">
        <f>VLOOKUP($A56,'Global summary'!$A$2:$F$71,6,FALSE)</f>
        <v>0.98818761110305786</v>
      </c>
      <c r="I56" s="11">
        <f>VLOOKUP($A56,'Global summary'!$AF$2:$AG$61,2,FALSE)</f>
        <v>0.67609464567142563</v>
      </c>
      <c r="J56" s="11">
        <f>VLOOKUP($A56,'Global summary'!$AF$2:$AH$61,3,FALSE)</f>
        <v>7.9475671764877936E-2</v>
      </c>
      <c r="K56" s="10" t="s">
        <v>371</v>
      </c>
      <c r="N56" s="10" t="s">
        <v>150</v>
      </c>
      <c r="O56" s="10" t="s">
        <v>151</v>
      </c>
      <c r="P56" s="10" t="s">
        <v>152</v>
      </c>
    </row>
    <row r="57" spans="1:16" x14ac:dyDescent="0.25">
      <c r="A57" s="3" t="s">
        <v>228</v>
      </c>
      <c r="B57" s="10" t="s">
        <v>339</v>
      </c>
      <c r="C57" s="10" t="str">
        <f>VLOOKUP(A57,'[1]FSCI Indicator Source Medatada'!$D$2:$K$63,8,FALSE)</f>
        <v>Number per 100 people</v>
      </c>
      <c r="D57" s="11">
        <f>VLOOKUP($A57,'Global summary'!$A$2:$F$71,2,FALSE)</f>
        <v>12.00672721862793</v>
      </c>
      <c r="E57" s="11">
        <f>VLOOKUP($A57,'Global summary'!$A$2:$F$71,3,FALSE)</f>
        <v>85.739677429199219</v>
      </c>
      <c r="F57" s="11">
        <f>VLOOKUP($A57,'Global summary'!$A$2:$F$71,4,FALSE)</f>
        <v>108.75629425048828</v>
      </c>
      <c r="G57" s="11">
        <f>VLOOKUP($A57,'Global summary'!$A$2:$F$71,5,FALSE)</f>
        <v>130.21493530273438</v>
      </c>
      <c r="H57" s="11">
        <f>VLOOKUP($A57,'Global summary'!$A$2:$F$71,6,FALSE)</f>
        <v>187.89122009277344</v>
      </c>
      <c r="I57" s="11">
        <f>VLOOKUP($A57,'Global summary'!$AF$2:$AG$61,2,FALSE)</f>
        <v>105.54512602059953</v>
      </c>
      <c r="J57" s="11">
        <f>VLOOKUP($A57,'Global summary'!$AF$2:$AH$61,3,FALSE)</f>
        <v>34.961509134039716</v>
      </c>
      <c r="K57" s="10" t="s">
        <v>373</v>
      </c>
      <c r="N57" s="10" t="s">
        <v>153</v>
      </c>
      <c r="O57" s="10" t="s">
        <v>154</v>
      </c>
      <c r="P57" s="10" t="s">
        <v>155</v>
      </c>
    </row>
    <row r="58" spans="1:16" x14ac:dyDescent="0.25">
      <c r="A58" s="3" t="s">
        <v>229</v>
      </c>
      <c r="B58" s="10" t="s">
        <v>340</v>
      </c>
      <c r="C58" s="10" t="str">
        <f>VLOOKUP(A58,'[1]FSCI Indicator Source Medatada'!$D$2:$K$63,8,FALSE)</f>
        <v>index</v>
      </c>
      <c r="D58" s="11">
        <f>VLOOKUP($A58,'Global summary'!$A$2:$F$71,2,FALSE)</f>
        <v>0.1182202622294426</v>
      </c>
      <c r="E58" s="11">
        <f>VLOOKUP($A58,'Global summary'!$A$2:$F$71,3,FALSE)</f>
        <v>0.34358957409858704</v>
      </c>
      <c r="F58" s="11">
        <f>VLOOKUP($A58,'Global summary'!$A$2:$F$71,4,FALSE)</f>
        <v>0.40997171401977539</v>
      </c>
      <c r="G58" s="11">
        <f>VLOOKUP($A58,'Global summary'!$A$2:$F$71,5,FALSE)</f>
        <v>0.48805707693099976</v>
      </c>
      <c r="H58" s="11">
        <f>VLOOKUP($A58,'Global summary'!$A$2:$F$71,6,FALSE)</f>
        <v>0.8939550518989563</v>
      </c>
      <c r="I58" s="11">
        <f>VLOOKUP($A58,'Global summary'!$AF$2:$AG$61,2,FALSE)</f>
        <v>0.48765612886414456</v>
      </c>
      <c r="J58" s="11">
        <f>VLOOKUP($A58,'Global summary'!$AF$2:$AH$61,3,FALSE)</f>
        <v>0.15932972114789334</v>
      </c>
      <c r="K58" s="10" t="s">
        <v>371</v>
      </c>
      <c r="N58" s="10" t="s">
        <v>156</v>
      </c>
      <c r="O58" s="10" t="s">
        <v>157</v>
      </c>
      <c r="P58" s="10" t="s">
        <v>158</v>
      </c>
    </row>
    <row r="59" spans="1:16" x14ac:dyDescent="0.25">
      <c r="A59" s="3" t="s">
        <v>230</v>
      </c>
      <c r="B59" s="10" t="s">
        <v>341</v>
      </c>
      <c r="C59" s="10" t="str">
        <f>VLOOKUP(A59,'[1]FSCI Indicator Source Medatada'!$D$2:$K$63,8,FALSE)</f>
        <v xml:space="preserve">% agricultural land </v>
      </c>
      <c r="D59" s="11">
        <f>VLOOKUP($A59,'Global summary'!$A$2:$F$71,2,FALSE)</f>
        <v>0</v>
      </c>
      <c r="E59" s="11">
        <f>VLOOKUP($A59,'Global summary'!$A$2:$F$71,3,FALSE)</f>
        <v>0</v>
      </c>
      <c r="F59" s="11">
        <f>VLOOKUP($A59,'Global summary'!$A$2:$F$71,4,FALSE)</f>
        <v>14.083644390106201</v>
      </c>
      <c r="G59" s="11">
        <f>VLOOKUP($A59,'Global summary'!$A$2:$F$71,5,FALSE)</f>
        <v>48.498771667480469</v>
      </c>
      <c r="H59" s="11">
        <f>VLOOKUP($A59,'Global summary'!$A$2:$F$71,6,FALSE)</f>
        <v>100</v>
      </c>
      <c r="I59" s="11">
        <f>VLOOKUP($A59,'Global summary'!$AF$2:$AG$61,2,FALSE)</f>
        <v>22.509307559043137</v>
      </c>
      <c r="J59" s="11">
        <f>VLOOKUP($A59,'Global summary'!$AF$2:$AH$61,3,FALSE)</f>
        <v>23.622350073336165</v>
      </c>
      <c r="K59" s="3" t="s">
        <v>387</v>
      </c>
      <c r="N59" s="10" t="s">
        <v>159</v>
      </c>
      <c r="O59" s="10" t="s">
        <v>160</v>
      </c>
      <c r="P59" s="10" t="s">
        <v>161</v>
      </c>
    </row>
    <row r="60" spans="1:16" x14ac:dyDescent="0.25">
      <c r="A60" s="3" t="s">
        <v>231</v>
      </c>
      <c r="B60" s="10" t="s">
        <v>342</v>
      </c>
      <c r="C60" s="3" t="s">
        <v>388</v>
      </c>
      <c r="D60" s="11">
        <f>VLOOKUP($A60,'Global summary'!$A$2:$F$71,2,FALSE)</f>
        <v>1.6E-2</v>
      </c>
      <c r="E60" s="11">
        <f>VLOOKUP($A60,'Global summary'!$A$2:$F$71,3,FALSE)</f>
        <v>2.1349999999999998</v>
      </c>
      <c r="F60" s="11">
        <f>VLOOKUP($A60,'Global summary'!$A$2:$F$71,4,FALSE)</f>
        <v>6.9889999999999999</v>
      </c>
      <c r="G60" s="11">
        <f>VLOOKUP($A60,'Global summary'!$A$2:$F$71,5,FALSE)</f>
        <v>33.003</v>
      </c>
      <c r="H60" s="11">
        <f>VLOOKUP($A60,'Global summary'!$A$2:$F$71,6,FALSE)</f>
        <v>846.28899999999999</v>
      </c>
      <c r="I60" s="11">
        <f>VLOOKUP($A60,'Global summary'!$AF$2:$AG$61,2,FALSE)</f>
        <v>161.44711082652731</v>
      </c>
      <c r="J60" s="11">
        <f>VLOOKUP($A60,'Global summary'!$AF$2:$AH$61,3,FALSE)</f>
        <v>174.49273115003953</v>
      </c>
      <c r="K60" s="10" t="s">
        <v>385</v>
      </c>
      <c r="N60" s="10" t="s">
        <v>162</v>
      </c>
      <c r="O60" s="10" t="s">
        <v>163</v>
      </c>
      <c r="P60" s="10" t="s">
        <v>164</v>
      </c>
    </row>
    <row r="61" spans="1:16" x14ac:dyDescent="0.25">
      <c r="A61" s="3" t="s">
        <v>232</v>
      </c>
      <c r="B61" s="10" t="s">
        <v>343</v>
      </c>
      <c r="C61" s="3" t="s">
        <v>389</v>
      </c>
      <c r="D61" s="11">
        <f>VLOOKUP($A61,'Global summary'!$A$2:$F$71,2,FALSE)</f>
        <v>0</v>
      </c>
      <c r="E61" s="11">
        <f>VLOOKUP($A61,'Global summary'!$A$2:$F$71,3,FALSE)</f>
        <v>0</v>
      </c>
      <c r="F61" s="11">
        <f>VLOOKUP($A61,'Global summary'!$A$2:$F$71,4,FALSE)</f>
        <v>0</v>
      </c>
      <c r="G61" s="11">
        <f>VLOOKUP($A61,'Global summary'!$A$2:$F$71,5,FALSE)</f>
        <v>2</v>
      </c>
      <c r="H61" s="11">
        <f>VLOOKUP($A61,'Global summary'!$A$2:$F$71,6,FALSE)</f>
        <v>37</v>
      </c>
      <c r="I61" s="11">
        <f>VLOOKUP($A61,'Global summary'!$AF$2:$AG$61,2,FALSE)</f>
        <v>4.3964038936427263</v>
      </c>
      <c r="J61" s="11">
        <f>VLOOKUP($A61,'Global summary'!$AF$2:$AH$61,3,FALSE)</f>
        <v>8.8014701395993367</v>
      </c>
      <c r="K61" s="10" t="s">
        <v>385</v>
      </c>
      <c r="N61" s="10" t="s">
        <v>165</v>
      </c>
      <c r="O61" s="10" t="s">
        <v>166</v>
      </c>
      <c r="P61" s="10" t="s">
        <v>167</v>
      </c>
    </row>
    <row r="62" spans="1:16" x14ac:dyDescent="0.25">
      <c r="A62" s="3" t="s">
        <v>233</v>
      </c>
      <c r="B62" s="10" t="s">
        <v>344</v>
      </c>
      <c r="C62" s="10" t="str">
        <f>VLOOKUP(A62,'[1]FSCI Indicator Source Medatada'!$D$2:$K$63,8,FALSE)</f>
        <v>% population</v>
      </c>
      <c r="D62" s="11">
        <f>VLOOKUP($A62,'Global summary'!$A$2:$F$71,2,FALSE)</f>
        <v>12.02817440032959</v>
      </c>
      <c r="E62" s="11">
        <f>VLOOKUP($A62,'Global summary'!$A$2:$F$71,3,FALSE)</f>
        <v>31.466636657714844</v>
      </c>
      <c r="F62" s="11">
        <f>VLOOKUP($A62,'Global summary'!$A$2:$F$71,4,FALSE)</f>
        <v>39.025455474853516</v>
      </c>
      <c r="G62" s="11">
        <f>VLOOKUP($A62,'Global summary'!$A$2:$F$71,5,FALSE)</f>
        <v>50.109016418457031</v>
      </c>
      <c r="H62" s="11">
        <f>VLOOKUP($A62,'Global summary'!$A$2:$F$71,6,FALSE)</f>
        <v>59.933589935302734</v>
      </c>
      <c r="I62" s="11">
        <f>VLOOKUP($A62,'Global summary'!$AF$2:$AG$61,2,FALSE)</f>
        <v>38.458326878333253</v>
      </c>
      <c r="J62" s="11">
        <f>VLOOKUP($A62,'Global summary'!$AF$2:$AH$61,3,FALSE)</f>
        <v>12.652465002143972</v>
      </c>
      <c r="K62" s="10" t="s">
        <v>371</v>
      </c>
      <c r="N62" s="10" t="s">
        <v>168</v>
      </c>
      <c r="O62" s="10" t="s">
        <v>169</v>
      </c>
      <c r="P62" s="10" t="s">
        <v>170</v>
      </c>
    </row>
    <row r="63" spans="1:16" x14ac:dyDescent="0.25">
      <c r="A63" s="3" t="s">
        <v>234</v>
      </c>
      <c r="B63" s="10" t="s">
        <v>345</v>
      </c>
      <c r="C63" s="10" t="str">
        <f>VLOOKUP(A63,'[1]FSCI Indicator Source Medatada'!$D$2:$K$63,8,FALSE)</f>
        <v>index</v>
      </c>
      <c r="D63" s="11">
        <f>VLOOKUP($A63,'Global summary'!$A$2:$F$71,2,FALSE)</f>
        <v>2.1555654238909483E-3</v>
      </c>
      <c r="E63" s="11">
        <f>VLOOKUP($A63,'Global summary'!$A$2:$F$71,3,FALSE)</f>
        <v>0.59421199560165405</v>
      </c>
      <c r="F63" s="11">
        <f>VLOOKUP($A63,'Global summary'!$A$2:$F$71,4,FALSE)</f>
        <v>0.73261219263076782</v>
      </c>
      <c r="G63" s="11">
        <f>VLOOKUP($A63,'Global summary'!$A$2:$F$71,5,FALSE)</f>
        <v>0.87564486265182495</v>
      </c>
      <c r="H63" s="11">
        <f>VLOOKUP($A63,'Global summary'!$A$2:$F$71,6,FALSE)</f>
        <v>1.4480537176132202</v>
      </c>
      <c r="I63" s="11">
        <f>VLOOKUP($A63,'Global summary'!$AF$2:$AG$61,2,FALSE)</f>
        <v>0.74369263973534727</v>
      </c>
      <c r="J63" s="11">
        <f>VLOOKUP($A63,'Global summary'!$AF$2:$AH$61,3,FALSE)</f>
        <v>0.26694769341937052</v>
      </c>
      <c r="K63" s="10" t="s">
        <v>373</v>
      </c>
      <c r="N63" s="10" t="s">
        <v>171</v>
      </c>
      <c r="O63" s="10" t="s">
        <v>172</v>
      </c>
      <c r="P63" s="10" t="s">
        <v>173</v>
      </c>
    </row>
    <row r="64" spans="1:16" x14ac:dyDescent="0.25">
      <c r="A64" s="3" t="s">
        <v>235</v>
      </c>
      <c r="B64" s="10" t="s">
        <v>346</v>
      </c>
      <c r="C64" s="10" t="str">
        <f>VLOOKUP(A64,'[1]FSCI Indicator Source Medatada'!$D$2:$K$63,8,FALSE)</f>
        <v>kcal/capita/day</v>
      </c>
      <c r="D64" s="11">
        <f>VLOOKUP($A64,'Global summary'!$A$2:$F$71,2,FALSE)</f>
        <v>6</v>
      </c>
      <c r="E64" s="11">
        <f>VLOOKUP($A64,'Global summary'!$A$2:$F$71,3,FALSE)</f>
        <v>19</v>
      </c>
      <c r="F64" s="11">
        <f>VLOOKUP($A64,'Global summary'!$A$2:$F$71,4,FALSE)</f>
        <v>27</v>
      </c>
      <c r="G64" s="11">
        <f>VLOOKUP($A64,'Global summary'!$A$2:$F$71,5,FALSE)</f>
        <v>37</v>
      </c>
      <c r="H64" s="11">
        <f>VLOOKUP($A64,'Global summary'!$A$2:$F$71,6,FALSE)</f>
        <v>114</v>
      </c>
      <c r="I64" s="11">
        <f>VLOOKUP($A64,'Global summary'!$AF$2:$AG$61,2,FALSE)</f>
        <v>29.925714285714285</v>
      </c>
      <c r="J64" s="11">
        <f>VLOOKUP($A64,'Global summary'!$AF$2:$AH$61,3,FALSE)</f>
        <v>17.173896639375908</v>
      </c>
      <c r="K64" s="10" t="s">
        <v>373</v>
      </c>
      <c r="N64" s="10" t="s">
        <v>174</v>
      </c>
      <c r="O64" s="10" t="s">
        <v>175</v>
      </c>
      <c r="P64" s="10" t="s">
        <v>176</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C6155-2B6E-4368-A643-5140698E0A53}">
  <dimension ref="A1:CA132"/>
  <sheetViews>
    <sheetView tabSelected="1" topLeftCell="BI1" zoomScale="90" zoomScaleNormal="90" workbookViewId="0">
      <selection activeCell="BT83" sqref="BT83"/>
    </sheetView>
  </sheetViews>
  <sheetFormatPr defaultColWidth="8.85546875" defaultRowHeight="15" x14ac:dyDescent="0.25"/>
  <cols>
    <col min="1" max="1" width="74" style="10" customWidth="1"/>
    <col min="2" max="6" width="9" style="18" bestFit="1" customWidth="1"/>
    <col min="7" max="7" width="10.28515625" style="18" bestFit="1" customWidth="1"/>
    <col min="8" max="8" width="9.28515625" style="18" bestFit="1" customWidth="1"/>
    <col min="9" max="9" width="10.28515625" style="18" bestFit="1" customWidth="1"/>
    <col min="10" max="11" width="9" style="18" bestFit="1" customWidth="1"/>
    <col min="12" max="52" width="8.85546875" style="10"/>
    <col min="53" max="53" width="69.28515625" style="10" bestFit="1" customWidth="1"/>
    <col min="54" max="54" width="10.5703125" style="10" bestFit="1" customWidth="1"/>
    <col min="55" max="55" width="10.28515625" style="10" bestFit="1" customWidth="1"/>
    <col min="56" max="56" width="11.28515625" style="10" bestFit="1" customWidth="1"/>
    <col min="57" max="58" width="10.5703125" style="10" bestFit="1" customWidth="1"/>
    <col min="59" max="59" width="12.28515625" style="10" bestFit="1" customWidth="1"/>
    <col min="60" max="61" width="11.28515625" style="10" bestFit="1" customWidth="1"/>
    <col min="62" max="62" width="10.5703125" style="10" bestFit="1" customWidth="1"/>
    <col min="63" max="64" width="8.85546875" style="10"/>
    <col min="65" max="65" width="69.28515625" style="10" bestFit="1" customWidth="1"/>
    <col min="66" max="67" width="8.85546875" style="10"/>
    <col min="68" max="68" width="21.5703125" style="23" bestFit="1" customWidth="1"/>
    <col min="69" max="69" width="10.28515625" style="10" bestFit="1" customWidth="1"/>
    <col min="70" max="72" width="13.7109375" style="10" bestFit="1" customWidth="1"/>
    <col min="73" max="73" width="12.28515625" style="10" bestFit="1" customWidth="1"/>
    <col min="74" max="75" width="11.28515625" style="10" bestFit="1" customWidth="1"/>
    <col min="76" max="76" width="11.5703125" style="10" bestFit="1" customWidth="1"/>
    <col min="77" max="16384" width="8.85546875" style="10"/>
  </cols>
  <sheetData>
    <row r="1" spans="1:79" ht="42.75" thickBot="1" x14ac:dyDescent="0.3">
      <c r="B1" s="13" t="s">
        <v>273</v>
      </c>
      <c r="C1" s="13" t="s">
        <v>275</v>
      </c>
      <c r="D1" s="13" t="s">
        <v>276</v>
      </c>
      <c r="E1" s="13" t="s">
        <v>274</v>
      </c>
      <c r="F1" s="13" t="s">
        <v>271</v>
      </c>
      <c r="G1" s="13" t="s">
        <v>272</v>
      </c>
      <c r="H1" s="13" t="s">
        <v>277</v>
      </c>
      <c r="I1" s="13" t="s">
        <v>278</v>
      </c>
      <c r="J1" s="13" t="s">
        <v>279</v>
      </c>
      <c r="K1" s="13" t="s">
        <v>280</v>
      </c>
      <c r="M1" s="13" t="s">
        <v>273</v>
      </c>
      <c r="N1" s="13" t="s">
        <v>275</v>
      </c>
      <c r="O1" s="13" t="s">
        <v>276</v>
      </c>
      <c r="P1" s="13" t="s">
        <v>274</v>
      </c>
      <c r="Q1" s="13" t="s">
        <v>271</v>
      </c>
      <c r="R1" s="13" t="s">
        <v>272</v>
      </c>
      <c r="S1" s="13" t="s">
        <v>277</v>
      </c>
      <c r="T1" s="13" t="s">
        <v>278</v>
      </c>
      <c r="U1" s="13" t="s">
        <v>279</v>
      </c>
      <c r="W1" s="13" t="s">
        <v>273</v>
      </c>
      <c r="X1" s="13" t="s">
        <v>275</v>
      </c>
      <c r="Y1" s="13" t="s">
        <v>276</v>
      </c>
      <c r="Z1" s="13" t="s">
        <v>274</v>
      </c>
      <c r="AA1" s="13" t="s">
        <v>271</v>
      </c>
      <c r="AB1" s="13" t="s">
        <v>272</v>
      </c>
      <c r="AC1" s="13" t="s">
        <v>277</v>
      </c>
      <c r="AD1" s="13" t="s">
        <v>278</v>
      </c>
      <c r="AE1" s="13" t="s">
        <v>279</v>
      </c>
      <c r="AG1" s="13" t="s">
        <v>273</v>
      </c>
      <c r="AH1" s="13" t="s">
        <v>275</v>
      </c>
      <c r="AI1" s="13" t="s">
        <v>276</v>
      </c>
      <c r="AJ1" s="13" t="s">
        <v>274</v>
      </c>
      <c r="AK1" s="13" t="s">
        <v>271</v>
      </c>
      <c r="AL1" s="13" t="s">
        <v>272</v>
      </c>
      <c r="AM1" s="13" t="s">
        <v>277</v>
      </c>
      <c r="AN1" s="13" t="s">
        <v>278</v>
      </c>
      <c r="AO1" s="13" t="s">
        <v>279</v>
      </c>
      <c r="AQ1" s="13" t="s">
        <v>273</v>
      </c>
      <c r="AR1" s="13" t="s">
        <v>275</v>
      </c>
      <c r="AS1" s="13" t="s">
        <v>276</v>
      </c>
      <c r="AT1" s="13" t="s">
        <v>274</v>
      </c>
      <c r="AU1" s="13" t="s">
        <v>271</v>
      </c>
      <c r="AV1" s="13" t="s">
        <v>272</v>
      </c>
      <c r="AW1" s="13" t="s">
        <v>277</v>
      </c>
      <c r="AX1" s="13" t="s">
        <v>278</v>
      </c>
      <c r="AY1" s="13" t="s">
        <v>279</v>
      </c>
      <c r="BA1" s="14" t="s">
        <v>390</v>
      </c>
      <c r="BB1" s="13" t="s">
        <v>273</v>
      </c>
      <c r="BC1" s="13" t="s">
        <v>275</v>
      </c>
      <c r="BD1" s="13" t="s">
        <v>276</v>
      </c>
      <c r="BE1" s="13" t="s">
        <v>274</v>
      </c>
      <c r="BF1" s="13" t="s">
        <v>271</v>
      </c>
      <c r="BG1" s="13" t="s">
        <v>272</v>
      </c>
      <c r="BH1" s="13" t="s">
        <v>277</v>
      </c>
      <c r="BI1" s="13" t="s">
        <v>278</v>
      </c>
      <c r="BJ1" s="13" t="s">
        <v>279</v>
      </c>
      <c r="BN1" s="15" t="s">
        <v>280</v>
      </c>
      <c r="BO1" s="15" t="s">
        <v>391</v>
      </c>
      <c r="BP1" s="16" t="s">
        <v>273</v>
      </c>
      <c r="BQ1" s="13" t="s">
        <v>275</v>
      </c>
      <c r="BR1" s="13" t="s">
        <v>276</v>
      </c>
      <c r="BS1" s="13" t="s">
        <v>274</v>
      </c>
      <c r="BT1" s="13" t="s">
        <v>271</v>
      </c>
      <c r="BU1" s="13" t="s">
        <v>272</v>
      </c>
      <c r="BV1" s="13" t="s">
        <v>277</v>
      </c>
      <c r="BW1" s="13" t="s">
        <v>278</v>
      </c>
      <c r="BX1" s="13" t="s">
        <v>279</v>
      </c>
      <c r="BY1" s="17" t="s">
        <v>392</v>
      </c>
    </row>
    <row r="3" spans="1:79" x14ac:dyDescent="0.25">
      <c r="A3" s="10" t="s">
        <v>292</v>
      </c>
      <c r="B3" s="18">
        <f>VLOOKUP(A3,WLS!$A$3:$S$61,4, FALSE)</f>
        <v>4.0740292154644357E-2</v>
      </c>
      <c r="C3" s="18">
        <f>VLOOKUP($A3,WLS!$A$3:$S$61,6, FALSE)</f>
        <v>0.16321666146875791</v>
      </c>
      <c r="D3" s="18">
        <f>VLOOKUP($A3,WLS!$A$3:$S$61,7, FALSE)</f>
        <v>0.70042791921673031</v>
      </c>
      <c r="E3" s="18">
        <f>VLOOKUP($A3,WLS!$A$3:$S$61,5, FALSE)</f>
        <v>-0.10182881276399737</v>
      </c>
      <c r="F3" s="18">
        <f>VLOOKUP($A3,WLS!$A$3:$S$61,2, FALSE)</f>
        <v>0.34387267988827847</v>
      </c>
      <c r="G3" s="18">
        <f>VLOOKUP($A3,WLS!$A$3:$S$61,3, FALSE)</f>
        <v>4.4259117197604197E-2</v>
      </c>
      <c r="H3" s="18">
        <f>VLOOKUP($A3,WLS!$A$3:$S$61,8, FALSE)</f>
        <v>-0.91086111250259783</v>
      </c>
      <c r="I3" s="18">
        <f>VLOOKUP($A3,WLS!$A$3:$S$61,9, FALSE)</f>
        <v>0.20517301704890042</v>
      </c>
      <c r="J3" s="18">
        <f>VLOOKUP($A3,WLS!$A$3:$S$61,10, FALSE)</f>
        <v>-3.5002513067617869E-2</v>
      </c>
      <c r="K3" s="18">
        <f>VLOOKUP(L3,'Global summary'!$AF$3:$AG$61,2, FALSE)</f>
        <v>3.3261145044143028</v>
      </c>
      <c r="L3" s="3" t="s">
        <v>177</v>
      </c>
      <c r="M3" s="19">
        <f>VLOOKUP(A3,WLS!$A$3:$S$61,13, FALSE)</f>
        <v>0.63892579633487201</v>
      </c>
      <c r="N3" s="19">
        <f>VLOOKUP($A3,WLS!$A$3:$S$61,15, FALSE)</f>
        <v>0.16146301955797027</v>
      </c>
      <c r="O3" s="19">
        <f>VLOOKUP($A3,WLS!$A$3:$S$61,16, FALSE)</f>
        <v>3.9510251755427911E-19</v>
      </c>
      <c r="P3" s="19">
        <f>VLOOKUP($A3,WLS!$A$3:$S$61,14, FALSE)</f>
        <v>0.49088413016838917</v>
      </c>
      <c r="Q3" s="19">
        <f>VLOOKUP($A3,WLS!$A$3:$S$61,11, FALSE)</f>
        <v>0.13978554578051697</v>
      </c>
      <c r="R3" s="19">
        <f>VLOOKUP($A3,WLS!$A$3:$S$61,12, FALSE)</f>
        <v>0.89880566588766997</v>
      </c>
      <c r="S3" s="19">
        <f>VLOOKUP($A3,WLS!$A$3:$S$61,17, FALSE)</f>
        <v>5.9278879233359755E-14</v>
      </c>
      <c r="T3" s="19">
        <f>VLOOKUP($A3,WLS!$A$3:$S$61,18, FALSE)</f>
        <v>0.13060556920026853</v>
      </c>
      <c r="U3" s="19">
        <f>VLOOKUP($A3,WLS!$A$3:$S$61,19, FALSE)</f>
        <v>0.86637439499339108</v>
      </c>
      <c r="W3" s="10" t="str">
        <f>IF(M3&lt;0.001,"***","")</f>
        <v/>
      </c>
      <c r="X3" s="10" t="str">
        <f t="shared" ref="X3:AE18" si="0">IF(N3&lt;0.001,"***","")</f>
        <v/>
      </c>
      <c r="Y3" s="10" t="str">
        <f t="shared" si="0"/>
        <v>***</v>
      </c>
      <c r="Z3" s="10" t="str">
        <f t="shared" si="0"/>
        <v/>
      </c>
      <c r="AA3" s="10" t="str">
        <f t="shared" si="0"/>
        <v/>
      </c>
      <c r="AB3" s="10" t="str">
        <f t="shared" si="0"/>
        <v/>
      </c>
      <c r="AC3" s="10" t="str">
        <f t="shared" si="0"/>
        <v>***</v>
      </c>
      <c r="AD3" s="10" t="str">
        <f t="shared" si="0"/>
        <v/>
      </c>
      <c r="AE3" s="10" t="str">
        <f t="shared" si="0"/>
        <v/>
      </c>
      <c r="AG3" s="10" t="str">
        <f>IF(AND(W3="", M3&lt;0.01), "**", "")</f>
        <v/>
      </c>
      <c r="AH3" s="10" t="str">
        <f t="shared" ref="AH3:AO18" si="1">IF(AND(X3="", N3&lt;0.01), "**", "")</f>
        <v/>
      </c>
      <c r="AI3" s="10" t="str">
        <f t="shared" si="1"/>
        <v/>
      </c>
      <c r="AJ3" s="10" t="str">
        <f t="shared" si="1"/>
        <v/>
      </c>
      <c r="AK3" s="10" t="str">
        <f t="shared" si="1"/>
        <v/>
      </c>
      <c r="AL3" s="10" t="str">
        <f t="shared" si="1"/>
        <v/>
      </c>
      <c r="AM3" s="10" t="str">
        <f t="shared" si="1"/>
        <v/>
      </c>
      <c r="AN3" s="10" t="str">
        <f t="shared" si="1"/>
        <v/>
      </c>
      <c r="AO3" s="10" t="str">
        <f t="shared" si="1"/>
        <v/>
      </c>
      <c r="AQ3" s="10" t="str">
        <f>IF(AND(W3="",AG3="", M3&lt;0.05), "*", "")</f>
        <v/>
      </c>
      <c r="AR3" s="10" t="str">
        <f t="shared" ref="AR3:AY18" si="2">IF(AND(X3="",AH3="", N3&lt;0.05), "*", "")</f>
        <v/>
      </c>
      <c r="AS3" s="10" t="str">
        <f t="shared" si="2"/>
        <v/>
      </c>
      <c r="AT3" s="10" t="str">
        <f t="shared" si="2"/>
        <v/>
      </c>
      <c r="AU3" s="10" t="str">
        <f t="shared" si="2"/>
        <v/>
      </c>
      <c r="AV3" s="10" t="str">
        <f t="shared" si="2"/>
        <v/>
      </c>
      <c r="AW3" s="10" t="str">
        <f t="shared" si="2"/>
        <v/>
      </c>
      <c r="AX3" s="10" t="str">
        <f t="shared" si="2"/>
        <v/>
      </c>
      <c r="AY3" s="10" t="str">
        <f t="shared" si="2"/>
        <v/>
      </c>
      <c r="BA3" s="10" t="s">
        <v>292</v>
      </c>
      <c r="BB3" s="18">
        <f>ROUND(((B3/$K3)*100),1)</f>
        <v>1.2</v>
      </c>
      <c r="BC3" s="18">
        <f t="shared" ref="BC3:BJ18" si="3">ROUND(((C3/$K3)*100),1)</f>
        <v>4.9000000000000004</v>
      </c>
      <c r="BD3" s="18">
        <f t="shared" si="3"/>
        <v>21.1</v>
      </c>
      <c r="BE3" s="18">
        <f t="shared" si="3"/>
        <v>-3.1</v>
      </c>
      <c r="BF3" s="18">
        <f t="shared" si="3"/>
        <v>10.3</v>
      </c>
      <c r="BG3" s="18">
        <f t="shared" si="3"/>
        <v>1.3</v>
      </c>
      <c r="BH3" s="18">
        <f t="shared" si="3"/>
        <v>-27.4</v>
      </c>
      <c r="BI3" s="18">
        <f t="shared" si="3"/>
        <v>6.2</v>
      </c>
      <c r="BJ3" s="18">
        <f t="shared" si="3"/>
        <v>-1.1000000000000001</v>
      </c>
      <c r="BM3" s="10" t="s">
        <v>292</v>
      </c>
      <c r="BN3" s="18">
        <f t="shared" ref="BN3:BN18" si="4">K3</f>
        <v>3.3261145044143028</v>
      </c>
      <c r="BO3" s="20">
        <f>VLOOKUP(CA3,'Coverage + Years_searchable'!$A$2:$N$76,14,FALSE)</f>
        <v>-1</v>
      </c>
      <c r="BP3" s="21" t="str">
        <f>_xlfn.TEXTJOIN(,TRUE,BB3,W3,AG3,AQ3)</f>
        <v>1.2</v>
      </c>
      <c r="BQ3" s="21" t="str">
        <f t="shared" ref="BQ3:BX18" si="5">_xlfn.TEXTJOIN(,TRUE,BC3,X3,AH3,AR3)</f>
        <v>4.9</v>
      </c>
      <c r="BR3" s="21" t="str">
        <f t="shared" si="5"/>
        <v>21.1***</v>
      </c>
      <c r="BS3" s="22" t="str">
        <f t="shared" si="5"/>
        <v>-3.1</v>
      </c>
      <c r="BT3" s="21" t="str">
        <f t="shared" si="5"/>
        <v>10.3</v>
      </c>
      <c r="BU3" s="21" t="str">
        <f t="shared" si="5"/>
        <v>1.3</v>
      </c>
      <c r="BV3" s="21" t="str">
        <f t="shared" si="5"/>
        <v>-27.4***</v>
      </c>
      <c r="BW3" s="21" t="str">
        <f t="shared" si="5"/>
        <v>6.2</v>
      </c>
      <c r="BX3" s="21" t="str">
        <f t="shared" si="5"/>
        <v>-1.1</v>
      </c>
      <c r="BY3" s="21" t="str">
        <f>VLOOKUP(BM3,WLS!$Z$3:$AA$61,2,FALSE)</f>
        <v>***</v>
      </c>
      <c r="CA3" s="3" t="s">
        <v>177</v>
      </c>
    </row>
    <row r="4" spans="1:79" x14ac:dyDescent="0.25">
      <c r="A4" s="10" t="s">
        <v>293</v>
      </c>
      <c r="B4" s="18">
        <f>VLOOKUP(A4,WLS!$A$3:$S$61,4, FALSE)</f>
        <v>84.173418680826828</v>
      </c>
      <c r="C4" s="18">
        <f>VLOOKUP($A4,WLS!$A$3:$S$61,6, FALSE)</f>
        <v>17.607369027486662</v>
      </c>
      <c r="D4" s="18">
        <f>VLOOKUP($A4,WLS!$A$3:$S$61,7, FALSE)</f>
        <v>45.556665420532241</v>
      </c>
      <c r="E4" s="18">
        <f>VLOOKUP($A4,WLS!$A$3:$S$61,5, FALSE)</f>
        <v>8.989641462053573</v>
      </c>
      <c r="F4" s="18">
        <f>VLOOKUP($A4,WLS!$A$3:$S$61,2, FALSE)</f>
        <v>-67.296072387695332</v>
      </c>
      <c r="G4" s="18">
        <f>VLOOKUP($A4,WLS!$A$3:$S$61,3, FALSE)</f>
        <v>-81.328952026367205</v>
      </c>
      <c r="H4" s="18">
        <f>VLOOKUP($A4,WLS!$A$3:$S$61,8, FALSE)</f>
        <v>-49.825749715169273</v>
      </c>
      <c r="I4" s="18">
        <f>VLOOKUP($A4,WLS!$A$3:$S$61,9, FALSE)</f>
        <v>-66.889023917061962</v>
      </c>
      <c r="J4" s="18">
        <f>VLOOKUP($A4,WLS!$A$3:$S$61,10, FALSE)</f>
        <v>-54.388225035233937</v>
      </c>
      <c r="K4" s="18">
        <f>VLOOKUP(L4,'Global summary'!$AF$3:$AG$61,2, FALSE)</f>
        <v>223.76192712783813</v>
      </c>
      <c r="L4" s="3" t="s">
        <v>178</v>
      </c>
      <c r="M4" s="19">
        <f>VLOOKUP(A4,WLS!$A$3:$S$61,13, FALSE)</f>
        <v>1.6450347539596139E-2</v>
      </c>
      <c r="N4" s="19">
        <f>VLOOKUP($A4,WLS!$A$3:$S$61,15, FALSE)</f>
        <v>0.16783699517905512</v>
      </c>
      <c r="O4" s="19">
        <f>VLOOKUP($A4,WLS!$A$3:$S$61,16, FALSE)</f>
        <v>0.53363216415699199</v>
      </c>
      <c r="P4" s="19">
        <f>VLOOKUP($A4,WLS!$A$3:$S$61,14, FALSE)</f>
        <v>0.61449665845811952</v>
      </c>
      <c r="Q4" s="19">
        <f>VLOOKUP($A4,WLS!$A$3:$S$61,11, FALSE)</f>
        <v>5.2133805755485332E-2</v>
      </c>
      <c r="R4" s="19">
        <f>VLOOKUP($A4,WLS!$A$3:$S$61,12, FALSE)</f>
        <v>3.358518958494177E-2</v>
      </c>
      <c r="S4" s="19">
        <f>VLOOKUP($A4,WLS!$A$3:$S$61,17, FALSE)</f>
        <v>0.14198063458517821</v>
      </c>
      <c r="T4" s="19">
        <f>VLOOKUP($A4,WLS!$A$3:$S$61,18, FALSE)</f>
        <v>9.2995194292274361E-2</v>
      </c>
      <c r="U4" s="19">
        <f>VLOOKUP($A4,WLS!$A$3:$S$61,19, FALSE)</f>
        <v>2.0532096844050308E-2</v>
      </c>
      <c r="W4" s="10" t="str">
        <f t="shared" ref="W4:AE48" si="6">IF(M4&lt;0.001,"***","")</f>
        <v/>
      </c>
      <c r="X4" s="10" t="str">
        <f t="shared" si="0"/>
        <v/>
      </c>
      <c r="Y4" s="10" t="str">
        <f t="shared" si="0"/>
        <v/>
      </c>
      <c r="Z4" s="10" t="str">
        <f t="shared" si="0"/>
        <v/>
      </c>
      <c r="AA4" s="10" t="str">
        <f t="shared" si="0"/>
        <v/>
      </c>
      <c r="AB4" s="10" t="str">
        <f t="shared" si="0"/>
        <v/>
      </c>
      <c r="AC4" s="10" t="str">
        <f t="shared" si="0"/>
        <v/>
      </c>
      <c r="AD4" s="10" t="str">
        <f t="shared" si="0"/>
        <v/>
      </c>
      <c r="AE4" s="10" t="str">
        <f t="shared" si="0"/>
        <v/>
      </c>
      <c r="AG4" s="10" t="str">
        <f t="shared" ref="AG4:AO48" si="7">IF(AND(W4="", M4&lt;0.01), "**", "")</f>
        <v/>
      </c>
      <c r="AH4" s="10" t="str">
        <f t="shared" si="1"/>
        <v/>
      </c>
      <c r="AI4" s="10" t="str">
        <f t="shared" si="1"/>
        <v/>
      </c>
      <c r="AJ4" s="10" t="str">
        <f t="shared" si="1"/>
        <v/>
      </c>
      <c r="AK4" s="10" t="str">
        <f t="shared" si="1"/>
        <v/>
      </c>
      <c r="AL4" s="10" t="str">
        <f t="shared" si="1"/>
        <v/>
      </c>
      <c r="AM4" s="10" t="str">
        <f t="shared" si="1"/>
        <v/>
      </c>
      <c r="AN4" s="10" t="str">
        <f t="shared" si="1"/>
        <v/>
      </c>
      <c r="AO4" s="10" t="str">
        <f t="shared" si="1"/>
        <v/>
      </c>
      <c r="AQ4" s="10" t="str">
        <f t="shared" ref="AQ4:AQ18" si="8">IF(AND(W4="",AG4="", M4&lt;0.05), "*", "")</f>
        <v>*</v>
      </c>
      <c r="AR4" s="10" t="str">
        <f t="shared" si="2"/>
        <v/>
      </c>
      <c r="AS4" s="10" t="str">
        <f t="shared" si="2"/>
        <v/>
      </c>
      <c r="AT4" s="10" t="str">
        <f t="shared" si="2"/>
        <v/>
      </c>
      <c r="AU4" s="10" t="str">
        <f t="shared" si="2"/>
        <v/>
      </c>
      <c r="AV4" s="10" t="str">
        <f t="shared" si="2"/>
        <v>*</v>
      </c>
      <c r="AW4" s="10" t="str">
        <f t="shared" si="2"/>
        <v/>
      </c>
      <c r="AX4" s="10" t="str">
        <f t="shared" si="2"/>
        <v/>
      </c>
      <c r="AY4" s="10" t="str">
        <f t="shared" si="2"/>
        <v>*</v>
      </c>
      <c r="BA4" s="10" t="s">
        <v>293</v>
      </c>
      <c r="BB4" s="18">
        <f t="shared" ref="BB4:BB18" si="9">ROUND(((B4/$K4)*100),1)</f>
        <v>37.6</v>
      </c>
      <c r="BC4" s="18">
        <f t="shared" si="3"/>
        <v>7.9</v>
      </c>
      <c r="BD4" s="18">
        <f t="shared" si="3"/>
        <v>20.399999999999999</v>
      </c>
      <c r="BE4" s="18">
        <f t="shared" si="3"/>
        <v>4</v>
      </c>
      <c r="BF4" s="18">
        <f t="shared" si="3"/>
        <v>-30.1</v>
      </c>
      <c r="BG4" s="18">
        <f t="shared" si="3"/>
        <v>-36.299999999999997</v>
      </c>
      <c r="BH4" s="18">
        <f t="shared" si="3"/>
        <v>-22.3</v>
      </c>
      <c r="BI4" s="18">
        <f t="shared" si="3"/>
        <v>-29.9</v>
      </c>
      <c r="BJ4" s="18">
        <f t="shared" si="3"/>
        <v>-24.3</v>
      </c>
      <c r="BM4" s="10" t="s">
        <v>293</v>
      </c>
      <c r="BN4" s="18">
        <f t="shared" si="4"/>
        <v>223.76192712783813</v>
      </c>
      <c r="BO4" s="20">
        <f>VLOOKUP(CA4,'Coverage + Years_searchable'!$A$2:$N$76,14,FALSE)</f>
        <v>1</v>
      </c>
      <c r="BP4" s="21" t="str">
        <f t="shared" ref="BP4:BP18" si="10">_xlfn.TEXTJOIN(,TRUE,BB4,W4,AG4,AQ4)</f>
        <v>37.6*</v>
      </c>
      <c r="BQ4" s="21" t="str">
        <f t="shared" si="5"/>
        <v>7.9</v>
      </c>
      <c r="BR4" s="21" t="str">
        <f t="shared" si="5"/>
        <v>20.4</v>
      </c>
      <c r="BS4" s="22" t="str">
        <f t="shared" si="5"/>
        <v>4</v>
      </c>
      <c r="BT4" s="21" t="str">
        <f t="shared" si="5"/>
        <v>-30.1</v>
      </c>
      <c r="BU4" s="21" t="str">
        <f t="shared" si="5"/>
        <v>-36.3*</v>
      </c>
      <c r="BV4" s="21" t="str">
        <f t="shared" si="5"/>
        <v>-22.3</v>
      </c>
      <c r="BW4" s="21" t="str">
        <f t="shared" si="5"/>
        <v>-29.9</v>
      </c>
      <c r="BX4" s="21" t="str">
        <f t="shared" si="5"/>
        <v>-24.3*</v>
      </c>
      <c r="BY4" s="21" t="str">
        <f>VLOOKUP(BM4,WLS!$Z$3:$AA$61,2,FALSE)</f>
        <v>**</v>
      </c>
      <c r="CA4" s="3" t="s">
        <v>178</v>
      </c>
    </row>
    <row r="5" spans="1:79" x14ac:dyDescent="0.25">
      <c r="A5" s="10" t="s">
        <v>294</v>
      </c>
      <c r="B5" s="18">
        <f>VLOOKUP(A5,WLS!$A$3:$S$61,4, FALSE)</f>
        <v>-62.29701949610854</v>
      </c>
      <c r="C5" s="18">
        <f>VLOOKUP($A5,WLS!$A$3:$S$61,6, FALSE)</f>
        <v>80.51254607409966</v>
      </c>
      <c r="D5" s="18">
        <f>VLOOKUP($A5,WLS!$A$3:$S$61,7, FALSE)</f>
        <v>-92.27128219604495</v>
      </c>
      <c r="E5" s="18">
        <f>VLOOKUP($A5,WLS!$A$3:$S$61,5, FALSE)</f>
        <v>123.64260282970611</v>
      </c>
      <c r="F5" s="18">
        <f>VLOOKUP($A5,WLS!$A$3:$S$61,2, FALSE)</f>
        <v>328.84652709960943</v>
      </c>
      <c r="G5" s="18">
        <f>VLOOKUP($A5,WLS!$A$3:$S$61,3, FALSE)</f>
        <v>226.83558349609379</v>
      </c>
      <c r="H5" s="18">
        <f>VLOOKUP($A5,WLS!$A$3:$S$61,8, FALSE)</f>
        <v>-23.695943196614582</v>
      </c>
      <c r="I5" s="18">
        <f>VLOOKUP($A5,WLS!$A$3:$S$61,9, FALSE)</f>
        <v>-33.78204127720425</v>
      </c>
      <c r="J5" s="18">
        <f>VLOOKUP($A5,WLS!$A$3:$S$61,10, FALSE)</f>
        <v>-123.45932717756791</v>
      </c>
      <c r="K5" s="18">
        <f>VLOOKUP(L5,'Global summary'!$AF$3:$AG$61,2, FALSE)</f>
        <v>246.79593729698794</v>
      </c>
      <c r="L5" s="3" t="s">
        <v>179</v>
      </c>
      <c r="M5" s="19">
        <f>VLOOKUP(A5,WLS!$A$3:$S$61,13, FALSE)</f>
        <v>1.3130185857691075E-2</v>
      </c>
      <c r="N5" s="19">
        <f>VLOOKUP($A5,WLS!$A$3:$S$61,15, FALSE)</f>
        <v>3.1086786827758824E-3</v>
      </c>
      <c r="O5" s="19">
        <f>VLOOKUP($A5,WLS!$A$3:$S$61,16, FALSE)</f>
        <v>2.9094180669813883E-3</v>
      </c>
      <c r="P5" s="19">
        <f>VLOOKUP($A5,WLS!$A$3:$S$61,14, FALSE)</f>
        <v>2.0755855746516319E-3</v>
      </c>
      <c r="Q5" s="19">
        <f>VLOOKUP($A5,WLS!$A$3:$S$61,11, FALSE)</f>
        <v>4.7648047118731834E-8</v>
      </c>
      <c r="R5" s="19">
        <f>VLOOKUP($A5,WLS!$A$3:$S$61,12, FALSE)</f>
        <v>0.12481930494668045</v>
      </c>
      <c r="S5" s="19">
        <f>VLOOKUP($A5,WLS!$A$3:$S$61,17, FALSE)</f>
        <v>0.6624812531381663</v>
      </c>
      <c r="T5" s="19">
        <f>VLOOKUP($A5,WLS!$A$3:$S$61,18, FALSE)</f>
        <v>0.4694176372423513</v>
      </c>
      <c r="U5" s="19">
        <f>VLOOKUP($A5,WLS!$A$3:$S$61,19, FALSE)</f>
        <v>3.7995823127090638E-16</v>
      </c>
      <c r="W5" s="10" t="str">
        <f t="shared" si="6"/>
        <v/>
      </c>
      <c r="X5" s="10" t="str">
        <f t="shared" si="0"/>
        <v/>
      </c>
      <c r="Y5" s="10" t="str">
        <f t="shared" si="0"/>
        <v/>
      </c>
      <c r="Z5" s="10" t="str">
        <f t="shared" si="0"/>
        <v/>
      </c>
      <c r="AA5" s="10" t="str">
        <f t="shared" si="0"/>
        <v>***</v>
      </c>
      <c r="AB5" s="10" t="str">
        <f t="shared" si="0"/>
        <v/>
      </c>
      <c r="AC5" s="10" t="str">
        <f t="shared" si="0"/>
        <v/>
      </c>
      <c r="AD5" s="10" t="str">
        <f t="shared" si="0"/>
        <v/>
      </c>
      <c r="AE5" s="10" t="str">
        <f t="shared" si="0"/>
        <v>***</v>
      </c>
      <c r="AG5" s="10" t="str">
        <f t="shared" si="7"/>
        <v/>
      </c>
      <c r="AH5" s="10" t="str">
        <f t="shared" si="1"/>
        <v>**</v>
      </c>
      <c r="AI5" s="10" t="str">
        <f t="shared" si="1"/>
        <v>**</v>
      </c>
      <c r="AJ5" s="10" t="str">
        <f t="shared" si="1"/>
        <v>**</v>
      </c>
      <c r="AK5" s="10" t="str">
        <f t="shared" si="1"/>
        <v/>
      </c>
      <c r="AL5" s="10" t="str">
        <f t="shared" si="1"/>
        <v/>
      </c>
      <c r="AM5" s="10" t="str">
        <f t="shared" si="1"/>
        <v/>
      </c>
      <c r="AN5" s="10" t="str">
        <f t="shared" si="1"/>
        <v/>
      </c>
      <c r="AO5" s="10" t="str">
        <f t="shared" si="1"/>
        <v/>
      </c>
      <c r="AQ5" s="10" t="str">
        <f t="shared" si="8"/>
        <v>*</v>
      </c>
      <c r="AR5" s="10" t="str">
        <f t="shared" si="2"/>
        <v/>
      </c>
      <c r="AS5" s="10" t="str">
        <f t="shared" si="2"/>
        <v/>
      </c>
      <c r="AT5" s="10" t="str">
        <f t="shared" si="2"/>
        <v/>
      </c>
      <c r="AU5" s="10" t="str">
        <f t="shared" si="2"/>
        <v/>
      </c>
      <c r="AV5" s="10" t="str">
        <f t="shared" si="2"/>
        <v/>
      </c>
      <c r="AW5" s="10" t="str">
        <f t="shared" si="2"/>
        <v/>
      </c>
      <c r="AX5" s="10" t="str">
        <f t="shared" si="2"/>
        <v/>
      </c>
      <c r="AY5" s="10" t="str">
        <f t="shared" si="2"/>
        <v/>
      </c>
      <c r="BA5" s="10" t="s">
        <v>294</v>
      </c>
      <c r="BB5" s="18">
        <f t="shared" si="9"/>
        <v>-25.2</v>
      </c>
      <c r="BC5" s="18">
        <f t="shared" si="3"/>
        <v>32.6</v>
      </c>
      <c r="BD5" s="18">
        <f t="shared" si="3"/>
        <v>-37.4</v>
      </c>
      <c r="BE5" s="18">
        <f t="shared" si="3"/>
        <v>50.1</v>
      </c>
      <c r="BF5" s="18">
        <f t="shared" si="3"/>
        <v>133.19999999999999</v>
      </c>
      <c r="BG5" s="18">
        <f t="shared" si="3"/>
        <v>91.9</v>
      </c>
      <c r="BH5" s="18">
        <f t="shared" si="3"/>
        <v>-9.6</v>
      </c>
      <c r="BI5" s="18">
        <f t="shared" si="3"/>
        <v>-13.7</v>
      </c>
      <c r="BJ5" s="18">
        <f t="shared" si="3"/>
        <v>-50</v>
      </c>
      <c r="BM5" s="10" t="s">
        <v>294</v>
      </c>
      <c r="BN5" s="18">
        <f t="shared" si="4"/>
        <v>246.79593729698794</v>
      </c>
      <c r="BO5" s="20">
        <f>VLOOKUP(CA5,'Coverage + Years_searchable'!$A$2:$N$76,14,FALSE)</f>
        <v>1</v>
      </c>
      <c r="BP5" s="21" t="str">
        <f t="shared" si="10"/>
        <v>-25.2*</v>
      </c>
      <c r="BQ5" s="21" t="str">
        <f t="shared" si="5"/>
        <v>32.6**</v>
      </c>
      <c r="BR5" s="21" t="str">
        <f t="shared" si="5"/>
        <v>-37.4**</v>
      </c>
      <c r="BS5" s="22" t="str">
        <f t="shared" si="5"/>
        <v>50.1**</v>
      </c>
      <c r="BT5" s="21" t="str">
        <f t="shared" si="5"/>
        <v>133.2***</v>
      </c>
      <c r="BU5" s="21" t="str">
        <f t="shared" si="5"/>
        <v>91.9</v>
      </c>
      <c r="BV5" s="21" t="str">
        <f t="shared" si="5"/>
        <v>-9.6</v>
      </c>
      <c r="BW5" s="21" t="str">
        <f t="shared" si="5"/>
        <v>-13.7</v>
      </c>
      <c r="BX5" s="21" t="str">
        <f t="shared" si="5"/>
        <v>-50***</v>
      </c>
      <c r="BY5" s="21" t="str">
        <f>VLOOKUP(BM5,WLS!$Z$3:$AA$61,2,FALSE)</f>
        <v>***</v>
      </c>
      <c r="CA5" s="3" t="s">
        <v>179</v>
      </c>
    </row>
    <row r="6" spans="1:79" x14ac:dyDescent="0.25">
      <c r="A6" s="10" t="s">
        <v>295</v>
      </c>
      <c r="B6" s="18">
        <f>VLOOKUP(A6,WLS!$A$3:$S$61,4, FALSE)</f>
        <v>-39.928207055063112</v>
      </c>
      <c r="C6" s="18">
        <f>VLOOKUP($A6,WLS!$A$3:$S$61,6, FALSE)</f>
        <v>-501.31858983597607</v>
      </c>
      <c r="D6" s="18">
        <f>VLOOKUP($A6,WLS!$A$3:$S$61,7, FALSE)</f>
        <v>-523.64102699539148</v>
      </c>
      <c r="E6" s="18">
        <f>VLOOKUP($A6,WLS!$A$3:$S$61,5, FALSE)</f>
        <v>54.829857092875301</v>
      </c>
      <c r="F6" s="18">
        <f>VLOOKUP($A6,WLS!$A$3:$S$61,2, FALSE)</f>
        <v>84.402801570388377</v>
      </c>
      <c r="G6" s="18">
        <f>VLOOKUP($A6,WLS!$A$3:$S$61,3, FALSE)</f>
        <v>-22.00184767336301</v>
      </c>
      <c r="H6" s="18">
        <f>VLOOKUP($A6,WLS!$A$3:$S$61,8, FALSE)</f>
        <v>106.22736450151862</v>
      </c>
      <c r="I6" s="18">
        <f>VLOOKUP($A6,WLS!$A$3:$S$61,9, FALSE)</f>
        <v>179.72857666805061</v>
      </c>
      <c r="J6" s="18">
        <f>VLOOKUP($A6,WLS!$A$3:$S$61,10, FALSE)</f>
        <v>162.80496743177525</v>
      </c>
      <c r="K6" s="18">
        <f>VLOOKUP(L6,'Global summary'!$AF$3:$AG$61,2, FALSE)</f>
        <v>203.99644620620634</v>
      </c>
      <c r="L6" s="3" t="s">
        <v>180</v>
      </c>
      <c r="M6" s="19">
        <f>VLOOKUP(A6,WLS!$A$3:$S$61,13, FALSE)</f>
        <v>0.16924298544547428</v>
      </c>
      <c r="N6" s="19">
        <f>VLOOKUP($A6,WLS!$A$3:$S$61,15, FALSE)</f>
        <v>1.8754982325093879E-4</v>
      </c>
      <c r="O6" s="19">
        <f>VLOOKUP($A6,WLS!$A$3:$S$61,16, FALSE)</f>
        <v>2.1962683088777111E-2</v>
      </c>
      <c r="P6" s="19">
        <f>VLOOKUP($A6,WLS!$A$3:$S$61,14, FALSE)</f>
        <v>7.0767048589196274E-2</v>
      </c>
      <c r="Q6" s="19">
        <f>VLOOKUP($A6,WLS!$A$3:$S$61,11, FALSE)</f>
        <v>2.5828922171461208E-3</v>
      </c>
      <c r="R6" s="19">
        <f>VLOOKUP($A6,WLS!$A$3:$S$61,12, FALSE)</f>
        <v>0.83566064374644378</v>
      </c>
      <c r="S6" s="19">
        <f>VLOOKUP($A6,WLS!$A$3:$S$61,17, FALSE)</f>
        <v>1.1194369213013562E-12</v>
      </c>
      <c r="T6" s="19">
        <f>VLOOKUP($A6,WLS!$A$3:$S$61,18, FALSE)</f>
        <v>5.2104394040460358E-72</v>
      </c>
      <c r="U6" s="19">
        <f>VLOOKUP($A6,WLS!$A$3:$S$61,19, FALSE)</f>
        <v>1.6117076588368283E-32</v>
      </c>
      <c r="W6" s="10" t="str">
        <f t="shared" si="6"/>
        <v/>
      </c>
      <c r="X6" s="10" t="str">
        <f t="shared" si="0"/>
        <v>***</v>
      </c>
      <c r="Y6" s="10" t="str">
        <f t="shared" si="0"/>
        <v/>
      </c>
      <c r="Z6" s="10" t="str">
        <f t="shared" si="0"/>
        <v/>
      </c>
      <c r="AA6" s="10" t="str">
        <f t="shared" si="0"/>
        <v/>
      </c>
      <c r="AB6" s="10" t="str">
        <f t="shared" si="0"/>
        <v/>
      </c>
      <c r="AC6" s="10" t="str">
        <f t="shared" si="0"/>
        <v>***</v>
      </c>
      <c r="AD6" s="10" t="str">
        <f t="shared" si="0"/>
        <v>***</v>
      </c>
      <c r="AE6" s="10" t="str">
        <f t="shared" si="0"/>
        <v>***</v>
      </c>
      <c r="AG6" s="10" t="str">
        <f t="shared" si="7"/>
        <v/>
      </c>
      <c r="AH6" s="10" t="str">
        <f t="shared" si="1"/>
        <v/>
      </c>
      <c r="AI6" s="10" t="str">
        <f t="shared" si="1"/>
        <v/>
      </c>
      <c r="AJ6" s="10" t="str">
        <f t="shared" si="1"/>
        <v/>
      </c>
      <c r="AK6" s="10" t="str">
        <f t="shared" si="1"/>
        <v>**</v>
      </c>
      <c r="AL6" s="10" t="str">
        <f t="shared" si="1"/>
        <v/>
      </c>
      <c r="AM6" s="10" t="str">
        <f t="shared" si="1"/>
        <v/>
      </c>
      <c r="AN6" s="10" t="str">
        <f t="shared" si="1"/>
        <v/>
      </c>
      <c r="AO6" s="10" t="str">
        <f t="shared" si="1"/>
        <v/>
      </c>
      <c r="AQ6" s="10" t="str">
        <f t="shared" si="8"/>
        <v/>
      </c>
      <c r="AR6" s="10" t="str">
        <f t="shared" si="2"/>
        <v/>
      </c>
      <c r="AS6" s="10" t="str">
        <f t="shared" si="2"/>
        <v>*</v>
      </c>
      <c r="AT6" s="10" t="str">
        <f t="shared" si="2"/>
        <v/>
      </c>
      <c r="AU6" s="10" t="str">
        <f t="shared" si="2"/>
        <v/>
      </c>
      <c r="AV6" s="10" t="str">
        <f t="shared" si="2"/>
        <v/>
      </c>
      <c r="AW6" s="10" t="str">
        <f t="shared" si="2"/>
        <v/>
      </c>
      <c r="AX6" s="10" t="str">
        <f t="shared" si="2"/>
        <v/>
      </c>
      <c r="AY6" s="10" t="str">
        <f t="shared" si="2"/>
        <v/>
      </c>
      <c r="BA6" s="10" t="s">
        <v>295</v>
      </c>
      <c r="BB6" s="18">
        <f t="shared" si="9"/>
        <v>-19.600000000000001</v>
      </c>
      <c r="BC6" s="18">
        <f t="shared" si="3"/>
        <v>-245.7</v>
      </c>
      <c r="BD6" s="18">
        <f t="shared" si="3"/>
        <v>-256.7</v>
      </c>
      <c r="BE6" s="18">
        <f t="shared" si="3"/>
        <v>26.9</v>
      </c>
      <c r="BF6" s="18">
        <f t="shared" si="3"/>
        <v>41.4</v>
      </c>
      <c r="BG6" s="18">
        <f t="shared" si="3"/>
        <v>-10.8</v>
      </c>
      <c r="BH6" s="18">
        <f t="shared" si="3"/>
        <v>52.1</v>
      </c>
      <c r="BI6" s="18">
        <f t="shared" si="3"/>
        <v>88.1</v>
      </c>
      <c r="BJ6" s="18">
        <f t="shared" si="3"/>
        <v>79.8</v>
      </c>
      <c r="BM6" s="10" t="s">
        <v>295</v>
      </c>
      <c r="BN6" s="18">
        <f t="shared" si="4"/>
        <v>203.99644620620634</v>
      </c>
      <c r="BO6" s="20">
        <f>VLOOKUP(CA6,'Coverage + Years_searchable'!$A$2:$N$76,14,FALSE)</f>
        <v>-1</v>
      </c>
      <c r="BP6" s="21" t="str">
        <f t="shared" si="10"/>
        <v>-19.6</v>
      </c>
      <c r="BQ6" s="21" t="str">
        <f t="shared" si="5"/>
        <v>-245.7***</v>
      </c>
      <c r="BR6" s="21" t="str">
        <f t="shared" si="5"/>
        <v>-256.7*</v>
      </c>
      <c r="BS6" s="22" t="str">
        <f t="shared" si="5"/>
        <v>26.9</v>
      </c>
      <c r="BT6" s="21" t="str">
        <f t="shared" si="5"/>
        <v>41.4**</v>
      </c>
      <c r="BU6" s="21" t="str">
        <f t="shared" si="5"/>
        <v>-10.8</v>
      </c>
      <c r="BV6" s="21" t="str">
        <f t="shared" si="5"/>
        <v>52.1***</v>
      </c>
      <c r="BW6" s="21" t="str">
        <f t="shared" si="5"/>
        <v>88.1***</v>
      </c>
      <c r="BX6" s="21" t="str">
        <f t="shared" si="5"/>
        <v>79.8***</v>
      </c>
      <c r="BY6" s="21" t="str">
        <f>VLOOKUP(BM6,WLS!$Z$3:$AA$61,2,FALSE)</f>
        <v>***</v>
      </c>
      <c r="CA6" s="3" t="s">
        <v>180</v>
      </c>
    </row>
    <row r="7" spans="1:79" x14ac:dyDescent="0.25">
      <c r="A7" s="10" t="s">
        <v>296</v>
      </c>
      <c r="B7" s="18">
        <f>VLOOKUP(A7,WLS!$A$3:$S$61,4, FALSE)</f>
        <v>2.7915516895753996</v>
      </c>
      <c r="C7" s="18">
        <f>VLOOKUP($A7,WLS!$A$3:$S$61,6, FALSE)</f>
        <v>28.012908899684568</v>
      </c>
      <c r="D7" s="18">
        <f>VLOOKUP($A7,WLS!$A$3:$S$61,7, FALSE)</f>
        <v>28.421224888400335</v>
      </c>
      <c r="E7" s="18">
        <f>VLOOKUP($A7,WLS!$A$3:$S$61,5, FALSE)</f>
        <v>9.2407466646398326</v>
      </c>
      <c r="F7" s="18">
        <f>VLOOKUP($A7,WLS!$A$3:$S$61,2, FALSE)</f>
        <v>3.5020251000804272</v>
      </c>
      <c r="G7" s="18">
        <f>VLOOKUP($A7,WLS!$A$3:$S$61,3, FALSE)</f>
        <v>27.448998258255791</v>
      </c>
      <c r="H7" s="18">
        <f>VLOOKUP($A7,WLS!$A$3:$S$61,8, FALSE)</f>
        <v>-10.643663323135955</v>
      </c>
      <c r="I7" s="18">
        <f>VLOOKUP($A7,WLS!$A$3:$S$61,9, FALSE)</f>
        <v>-16.130318093029434</v>
      </c>
      <c r="J7" s="18">
        <f>VLOOKUP($A7,WLS!$A$3:$S$61,10, FALSE)</f>
        <v>-45.969775426439668</v>
      </c>
      <c r="K7" s="18">
        <f>VLOOKUP(L7,'Global summary'!$AF$3:$AG$61,2, FALSE)</f>
        <v>66.315733643413736</v>
      </c>
      <c r="L7" s="3" t="s">
        <v>181</v>
      </c>
      <c r="M7" s="19">
        <f>VLOOKUP(A7,WLS!$A$3:$S$61,13, FALSE)</f>
        <v>0.78826718417572472</v>
      </c>
      <c r="N7" s="19">
        <f>VLOOKUP($A7,WLS!$A$3:$S$61,15, FALSE)</f>
        <v>2.4066398472559999E-17</v>
      </c>
      <c r="O7" s="19">
        <f>VLOOKUP($A7,WLS!$A$3:$S$61,16, FALSE)</f>
        <v>2.6950903628566779E-6</v>
      </c>
      <c r="P7" s="19">
        <f>VLOOKUP($A7,WLS!$A$3:$S$61,14, FALSE)</f>
        <v>3.1072465070935366E-2</v>
      </c>
      <c r="Q7" s="19">
        <f>VLOOKUP($A7,WLS!$A$3:$S$61,11, FALSE)</f>
        <v>0.65466032602174185</v>
      </c>
      <c r="R7" s="19">
        <f>VLOOKUP($A7,WLS!$A$3:$S$61,12, FALSE)</f>
        <v>3.9925548399013929E-7</v>
      </c>
      <c r="S7" s="19">
        <f>VLOOKUP($A7,WLS!$A$3:$S$61,17, FALSE)</f>
        <v>0.1649806346903224</v>
      </c>
      <c r="T7" s="19">
        <f>VLOOKUP($A7,WLS!$A$3:$S$61,18, FALSE)</f>
        <v>0.11247675899393599</v>
      </c>
      <c r="U7" s="19">
        <f>VLOOKUP($A7,WLS!$A$3:$S$61,19, FALSE)</f>
        <v>3.0617177828427127E-40</v>
      </c>
      <c r="W7" s="10" t="str">
        <f t="shared" si="6"/>
        <v/>
      </c>
      <c r="X7" s="10" t="str">
        <f t="shared" si="0"/>
        <v>***</v>
      </c>
      <c r="Y7" s="10" t="str">
        <f t="shared" si="0"/>
        <v>***</v>
      </c>
      <c r="Z7" s="10" t="str">
        <f t="shared" si="0"/>
        <v/>
      </c>
      <c r="AA7" s="10" t="str">
        <f t="shared" si="0"/>
        <v/>
      </c>
      <c r="AB7" s="10" t="str">
        <f t="shared" si="0"/>
        <v>***</v>
      </c>
      <c r="AC7" s="10" t="str">
        <f t="shared" si="0"/>
        <v/>
      </c>
      <c r="AD7" s="10" t="str">
        <f t="shared" si="0"/>
        <v/>
      </c>
      <c r="AE7" s="10" t="str">
        <f t="shared" si="0"/>
        <v>***</v>
      </c>
      <c r="AG7" s="10" t="str">
        <f t="shared" si="7"/>
        <v/>
      </c>
      <c r="AH7" s="10" t="str">
        <f t="shared" si="1"/>
        <v/>
      </c>
      <c r="AI7" s="10" t="str">
        <f t="shared" si="1"/>
        <v/>
      </c>
      <c r="AJ7" s="10" t="str">
        <f t="shared" si="1"/>
        <v/>
      </c>
      <c r="AK7" s="10" t="str">
        <f t="shared" si="1"/>
        <v/>
      </c>
      <c r="AL7" s="10" t="str">
        <f t="shared" si="1"/>
        <v/>
      </c>
      <c r="AM7" s="10" t="str">
        <f t="shared" si="1"/>
        <v/>
      </c>
      <c r="AN7" s="10" t="str">
        <f t="shared" si="1"/>
        <v/>
      </c>
      <c r="AO7" s="10" t="str">
        <f t="shared" si="1"/>
        <v/>
      </c>
      <c r="AQ7" s="10" t="str">
        <f t="shared" si="8"/>
        <v/>
      </c>
      <c r="AR7" s="10" t="str">
        <f t="shared" si="2"/>
        <v/>
      </c>
      <c r="AS7" s="10" t="str">
        <f t="shared" si="2"/>
        <v/>
      </c>
      <c r="AT7" s="10" t="str">
        <f t="shared" si="2"/>
        <v>*</v>
      </c>
      <c r="AU7" s="10" t="str">
        <f t="shared" si="2"/>
        <v/>
      </c>
      <c r="AV7" s="10" t="str">
        <f t="shared" si="2"/>
        <v/>
      </c>
      <c r="AW7" s="10" t="str">
        <f t="shared" si="2"/>
        <v/>
      </c>
      <c r="AX7" s="10" t="str">
        <f t="shared" si="2"/>
        <v/>
      </c>
      <c r="AY7" s="10" t="str">
        <f t="shared" si="2"/>
        <v/>
      </c>
      <c r="BA7" s="10" t="s">
        <v>296</v>
      </c>
      <c r="BB7" s="18">
        <f t="shared" si="9"/>
        <v>4.2</v>
      </c>
      <c r="BC7" s="18">
        <f t="shared" si="3"/>
        <v>42.2</v>
      </c>
      <c r="BD7" s="18">
        <f t="shared" si="3"/>
        <v>42.9</v>
      </c>
      <c r="BE7" s="18">
        <f t="shared" si="3"/>
        <v>13.9</v>
      </c>
      <c r="BF7" s="18">
        <f t="shared" si="3"/>
        <v>5.3</v>
      </c>
      <c r="BG7" s="18">
        <f t="shared" si="3"/>
        <v>41.4</v>
      </c>
      <c r="BH7" s="18">
        <f t="shared" si="3"/>
        <v>-16</v>
      </c>
      <c r="BI7" s="18">
        <f t="shared" si="3"/>
        <v>-24.3</v>
      </c>
      <c r="BJ7" s="18">
        <f t="shared" si="3"/>
        <v>-69.3</v>
      </c>
      <c r="BM7" s="10" t="s">
        <v>296</v>
      </c>
      <c r="BN7" s="18">
        <f t="shared" si="4"/>
        <v>66.315733643413736</v>
      </c>
      <c r="BO7" s="20">
        <f>VLOOKUP(CA7,'Coverage + Years_searchable'!$A$2:$N$76,14,FALSE)</f>
        <v>1</v>
      </c>
      <c r="BP7" s="21" t="str">
        <f t="shared" si="10"/>
        <v>4.2</v>
      </c>
      <c r="BQ7" s="21" t="str">
        <f t="shared" si="5"/>
        <v>42.2***</v>
      </c>
      <c r="BR7" s="21" t="str">
        <f t="shared" si="5"/>
        <v>42.9***</v>
      </c>
      <c r="BS7" s="22" t="str">
        <f t="shared" si="5"/>
        <v>13.9*</v>
      </c>
      <c r="BT7" s="21" t="str">
        <f t="shared" si="5"/>
        <v>5.3</v>
      </c>
      <c r="BU7" s="21" t="str">
        <f t="shared" si="5"/>
        <v>41.4***</v>
      </c>
      <c r="BV7" s="21" t="str">
        <f t="shared" si="5"/>
        <v>-16</v>
      </c>
      <c r="BW7" s="21" t="str">
        <f t="shared" si="5"/>
        <v>-24.3</v>
      </c>
      <c r="BX7" s="21" t="str">
        <f t="shared" si="5"/>
        <v>-69.3***</v>
      </c>
      <c r="BY7" s="21" t="str">
        <f>VLOOKUP(BM7,WLS!$Z$3:$AA$61,2,FALSE)</f>
        <v>***</v>
      </c>
      <c r="CA7" s="3" t="s">
        <v>181</v>
      </c>
    </row>
    <row r="8" spans="1:79" x14ac:dyDescent="0.25">
      <c r="A8" s="10" t="s">
        <v>297</v>
      </c>
      <c r="B8" s="18">
        <f>VLOOKUP(A8,WLS!$A$3:$S$61,4, FALSE)</f>
        <v>1.6518506484303457</v>
      </c>
      <c r="C8" s="18">
        <f>VLOOKUP($A8,WLS!$A$3:$S$61,6, FALSE)</f>
        <v>6.9078798323578567</v>
      </c>
      <c r="D8" s="18">
        <f>VLOOKUP($A8,WLS!$A$3:$S$61,7, FALSE)</f>
        <v>2.411397762018797</v>
      </c>
      <c r="E8" s="18">
        <f>VLOOKUP($A8,WLS!$A$3:$S$61,5, FALSE)</f>
        <v>1.0713534527184809</v>
      </c>
      <c r="F8" s="18">
        <f>VLOOKUP($A8,WLS!$A$3:$S$61,2, FALSE)</f>
        <v>5.8461180295486859</v>
      </c>
      <c r="G8" s="18">
        <f>VLOOKUP($A8,WLS!$A$3:$S$61,3, FALSE)</f>
        <v>6.2670331043827057</v>
      </c>
      <c r="H8" s="18">
        <f>VLOOKUP($A8,WLS!$A$3:$S$61,8, FALSE)</f>
        <v>3.4971371318981017</v>
      </c>
      <c r="I8" s="18">
        <f>VLOOKUP($A8,WLS!$A$3:$S$61,9, FALSE)</f>
        <v>-5.9408803974451079</v>
      </c>
      <c r="J8" s="18">
        <f>VLOOKUP($A8,WLS!$A$3:$S$61,10, FALSE)</f>
        <v>-11.024953864715997</v>
      </c>
      <c r="K8" s="18">
        <f>VLOOKUP(L8,'Global summary'!$AF$3:$AG$61,2, FALSE)</f>
        <v>9.4486190232461187</v>
      </c>
      <c r="L8" s="3" t="s">
        <v>182</v>
      </c>
      <c r="M8" s="19">
        <f>VLOOKUP(A8,WLS!$A$3:$S$61,13, FALSE)</f>
        <v>0.33484328722903101</v>
      </c>
      <c r="N8" s="19">
        <f>VLOOKUP($A8,WLS!$A$3:$S$61,15, FALSE)</f>
        <v>4.1691614646255152E-212</v>
      </c>
      <c r="O8" s="19">
        <f>VLOOKUP($A8,WLS!$A$3:$S$61,16, FALSE)</f>
        <v>0.58041020412834476</v>
      </c>
      <c r="P8" s="19">
        <f>VLOOKUP($A8,WLS!$A$3:$S$61,14, FALSE)</f>
        <v>0.68584921822432987</v>
      </c>
      <c r="Q8" s="19">
        <f>VLOOKUP($A8,WLS!$A$3:$S$61,11, FALSE)</f>
        <v>9.4574865211714412E-10</v>
      </c>
      <c r="R8" s="19">
        <f>VLOOKUP($A8,WLS!$A$3:$S$61,12, FALSE)</f>
        <v>4.1356172989281291E-11</v>
      </c>
      <c r="S8" s="19">
        <f>VLOOKUP($A8,WLS!$A$3:$S$61,17, FALSE)</f>
        <v>1.3052441671811255E-10</v>
      </c>
      <c r="T8" s="19">
        <f>VLOOKUP($A8,WLS!$A$3:$S$61,18, FALSE)</f>
        <v>1.4765996266392553E-8</v>
      </c>
      <c r="U8" s="19">
        <f>VLOOKUP($A8,WLS!$A$3:$S$61,19, FALSE)</f>
        <v>4.9918708730366961E-4</v>
      </c>
      <c r="W8" s="10" t="str">
        <f t="shared" si="6"/>
        <v/>
      </c>
      <c r="X8" s="10" t="str">
        <f t="shared" si="0"/>
        <v>***</v>
      </c>
      <c r="Y8" s="10" t="str">
        <f t="shared" si="0"/>
        <v/>
      </c>
      <c r="Z8" s="10" t="str">
        <f t="shared" si="0"/>
        <v/>
      </c>
      <c r="AA8" s="10" t="str">
        <f t="shared" si="0"/>
        <v>***</v>
      </c>
      <c r="AB8" s="10" t="str">
        <f t="shared" si="0"/>
        <v>***</v>
      </c>
      <c r="AC8" s="10" t="str">
        <f t="shared" si="0"/>
        <v>***</v>
      </c>
      <c r="AD8" s="10" t="str">
        <f t="shared" si="0"/>
        <v>***</v>
      </c>
      <c r="AE8" s="10" t="str">
        <f t="shared" si="0"/>
        <v>***</v>
      </c>
      <c r="AG8" s="10" t="str">
        <f t="shared" si="7"/>
        <v/>
      </c>
      <c r="AH8" s="10" t="str">
        <f t="shared" si="1"/>
        <v/>
      </c>
      <c r="AI8" s="10" t="str">
        <f t="shared" si="1"/>
        <v/>
      </c>
      <c r="AJ8" s="10" t="str">
        <f t="shared" si="1"/>
        <v/>
      </c>
      <c r="AK8" s="10" t="str">
        <f t="shared" si="1"/>
        <v/>
      </c>
      <c r="AL8" s="10" t="str">
        <f t="shared" si="1"/>
        <v/>
      </c>
      <c r="AM8" s="10" t="str">
        <f t="shared" si="1"/>
        <v/>
      </c>
      <c r="AN8" s="10" t="str">
        <f t="shared" si="1"/>
        <v/>
      </c>
      <c r="AO8" s="10" t="str">
        <f t="shared" si="1"/>
        <v/>
      </c>
      <c r="AQ8" s="10" t="str">
        <f t="shared" si="8"/>
        <v/>
      </c>
      <c r="AR8" s="10" t="str">
        <f t="shared" si="2"/>
        <v/>
      </c>
      <c r="AS8" s="10" t="str">
        <f t="shared" si="2"/>
        <v/>
      </c>
      <c r="AT8" s="10" t="str">
        <f t="shared" si="2"/>
        <v/>
      </c>
      <c r="AU8" s="10" t="str">
        <f t="shared" si="2"/>
        <v/>
      </c>
      <c r="AV8" s="10" t="str">
        <f t="shared" si="2"/>
        <v/>
      </c>
      <c r="AW8" s="10" t="str">
        <f t="shared" si="2"/>
        <v/>
      </c>
      <c r="AX8" s="10" t="str">
        <f t="shared" si="2"/>
        <v/>
      </c>
      <c r="AY8" s="10" t="str">
        <f t="shared" si="2"/>
        <v/>
      </c>
      <c r="BA8" s="10" t="s">
        <v>297</v>
      </c>
      <c r="BB8" s="18">
        <f t="shared" si="9"/>
        <v>17.5</v>
      </c>
      <c r="BC8" s="18">
        <f t="shared" si="3"/>
        <v>73.099999999999994</v>
      </c>
      <c r="BD8" s="18">
        <f t="shared" si="3"/>
        <v>25.5</v>
      </c>
      <c r="BE8" s="18">
        <f t="shared" si="3"/>
        <v>11.3</v>
      </c>
      <c r="BF8" s="18">
        <f t="shared" si="3"/>
        <v>61.9</v>
      </c>
      <c r="BG8" s="18">
        <f t="shared" si="3"/>
        <v>66.3</v>
      </c>
      <c r="BH8" s="18">
        <f t="shared" si="3"/>
        <v>37</v>
      </c>
      <c r="BI8" s="18">
        <f t="shared" si="3"/>
        <v>-62.9</v>
      </c>
      <c r="BJ8" s="18">
        <f t="shared" si="3"/>
        <v>-116.7</v>
      </c>
      <c r="BM8" s="10" t="s">
        <v>297</v>
      </c>
      <c r="BN8" s="18">
        <f t="shared" si="4"/>
        <v>9.4486190232461187</v>
      </c>
      <c r="BO8" s="20">
        <f>VLOOKUP(CA8,'Coverage + Years_searchable'!$A$2:$N$76,14,FALSE)</f>
        <v>-1</v>
      </c>
      <c r="BP8" s="21" t="str">
        <f t="shared" si="10"/>
        <v>17.5</v>
      </c>
      <c r="BQ8" s="21" t="str">
        <f t="shared" si="5"/>
        <v>73.1***</v>
      </c>
      <c r="BR8" s="21" t="str">
        <f t="shared" si="5"/>
        <v>25.5</v>
      </c>
      <c r="BS8" s="22" t="str">
        <f t="shared" si="5"/>
        <v>11.3</v>
      </c>
      <c r="BT8" s="21" t="str">
        <f t="shared" si="5"/>
        <v>61.9***</v>
      </c>
      <c r="BU8" s="21" t="str">
        <f t="shared" si="5"/>
        <v>66.3***</v>
      </c>
      <c r="BV8" s="21" t="str">
        <f t="shared" si="5"/>
        <v>37***</v>
      </c>
      <c r="BW8" s="21" t="str">
        <f t="shared" si="5"/>
        <v>-62.9***</v>
      </c>
      <c r="BX8" s="21" t="str">
        <f t="shared" si="5"/>
        <v>-116.7***</v>
      </c>
      <c r="BY8" s="21" t="str">
        <f>VLOOKUP(BM8,WLS!$Z$3:$AA$61,2,FALSE)</f>
        <v>***</v>
      </c>
      <c r="CA8" s="3" t="s">
        <v>182</v>
      </c>
    </row>
    <row r="9" spans="1:79" x14ac:dyDescent="0.25">
      <c r="A9" s="10" t="s">
        <v>21</v>
      </c>
      <c r="B9" s="18">
        <f>VLOOKUP(A9,WLS!$A$3:$S$61,4, FALSE)</f>
        <v>-3.1893014862147191</v>
      </c>
      <c r="C9" s="18">
        <f>VLOOKUP($A9,WLS!$A$3:$S$61,6, FALSE)</f>
        <v>21.994776643706111</v>
      </c>
      <c r="D9" s="18">
        <f>VLOOKUP($A9,WLS!$A$3:$S$61,7, FALSE)</f>
        <v>16.70796664974684</v>
      </c>
      <c r="E9" s="18">
        <f>VLOOKUP($A9,WLS!$A$3:$S$61,5, FALSE)</f>
        <v>0.51495079056205117</v>
      </c>
      <c r="F9" s="18">
        <f>VLOOKUP($A9,WLS!$A$3:$S$61,2, FALSE)</f>
        <v>14.438862563621651</v>
      </c>
      <c r="G9" s="18">
        <f>VLOOKUP($A9,WLS!$A$3:$S$61,3, FALSE)</f>
        <v>24.918531151500378</v>
      </c>
      <c r="H9" s="18">
        <f>VLOOKUP($A9,WLS!$A$3:$S$61,8, FALSE)</f>
        <v>10.763943545682407</v>
      </c>
      <c r="I9" s="18">
        <f>VLOOKUP($A9,WLS!$A$3:$S$61,9, FALSE)</f>
        <v>-6.2641877037259492</v>
      </c>
      <c r="J9" s="18">
        <f>VLOOKUP($A9,WLS!$A$3:$S$61,10, FALSE)</f>
        <v>-30.772476015074453</v>
      </c>
      <c r="K9" s="18">
        <f>VLOOKUP(L9,'Global summary'!$AF$3:$AG$61,2, FALSE)</f>
        <v>29.549355269459522</v>
      </c>
      <c r="L9" s="3" t="s">
        <v>183</v>
      </c>
      <c r="M9" s="19">
        <f>VLOOKUP(A9,WLS!$A$3:$S$61,13, FALSE)</f>
        <v>0.29828137798082688</v>
      </c>
      <c r="N9" s="19">
        <f>VLOOKUP($A9,WLS!$A$3:$S$61,15, FALSE)</f>
        <v>5.9185755937988667E-55</v>
      </c>
      <c r="O9" s="19">
        <f>VLOOKUP($A9,WLS!$A$3:$S$61,16, FALSE)</f>
        <v>1.2962493170471748E-41</v>
      </c>
      <c r="P9" s="19">
        <f>VLOOKUP($A9,WLS!$A$3:$S$61,14, FALSE)</f>
        <v>0.89431166572117271</v>
      </c>
      <c r="Q9" s="19">
        <f>VLOOKUP($A9,WLS!$A$3:$S$61,11, FALSE)</f>
        <v>2.7391661975603856E-2</v>
      </c>
      <c r="R9" s="19">
        <f>VLOOKUP($A9,WLS!$A$3:$S$61,12, FALSE)</f>
        <v>5.3173894613864178E-68</v>
      </c>
      <c r="S9" s="19">
        <f>VLOOKUP($A9,WLS!$A$3:$S$61,17, FALSE)</f>
        <v>0.14527129417281515</v>
      </c>
      <c r="T9" s="19">
        <f>VLOOKUP($A9,WLS!$A$3:$S$61,18, FALSE)</f>
        <v>6.7082117886495263E-2</v>
      </c>
      <c r="U9" s="19">
        <f>VLOOKUP($A9,WLS!$A$3:$S$61,19, FALSE)</f>
        <v>2.1101835780444215E-17</v>
      </c>
      <c r="W9" s="10" t="str">
        <f t="shared" si="6"/>
        <v/>
      </c>
      <c r="X9" s="10" t="str">
        <f t="shared" si="0"/>
        <v>***</v>
      </c>
      <c r="Y9" s="10" t="str">
        <f t="shared" si="0"/>
        <v>***</v>
      </c>
      <c r="Z9" s="10" t="str">
        <f t="shared" si="0"/>
        <v/>
      </c>
      <c r="AA9" s="10" t="str">
        <f t="shared" si="0"/>
        <v/>
      </c>
      <c r="AB9" s="10" t="str">
        <f t="shared" si="0"/>
        <v>***</v>
      </c>
      <c r="AC9" s="10" t="str">
        <f t="shared" si="0"/>
        <v/>
      </c>
      <c r="AD9" s="10" t="str">
        <f t="shared" si="0"/>
        <v/>
      </c>
      <c r="AE9" s="10" t="str">
        <f t="shared" si="0"/>
        <v>***</v>
      </c>
      <c r="AG9" s="10" t="str">
        <f t="shared" si="7"/>
        <v/>
      </c>
      <c r="AH9" s="10" t="str">
        <f t="shared" si="1"/>
        <v/>
      </c>
      <c r="AI9" s="10" t="str">
        <f t="shared" si="1"/>
        <v/>
      </c>
      <c r="AJ9" s="10" t="str">
        <f t="shared" si="1"/>
        <v/>
      </c>
      <c r="AK9" s="10" t="str">
        <f t="shared" si="1"/>
        <v/>
      </c>
      <c r="AL9" s="10" t="str">
        <f t="shared" si="1"/>
        <v/>
      </c>
      <c r="AM9" s="10" t="str">
        <f t="shared" si="1"/>
        <v/>
      </c>
      <c r="AN9" s="10" t="str">
        <f t="shared" si="1"/>
        <v/>
      </c>
      <c r="AO9" s="10" t="str">
        <f t="shared" si="1"/>
        <v/>
      </c>
      <c r="AQ9" s="10" t="str">
        <f t="shared" si="8"/>
        <v/>
      </c>
      <c r="AR9" s="10" t="str">
        <f t="shared" si="2"/>
        <v/>
      </c>
      <c r="AS9" s="10" t="str">
        <f t="shared" si="2"/>
        <v/>
      </c>
      <c r="AT9" s="10" t="str">
        <f t="shared" si="2"/>
        <v/>
      </c>
      <c r="AU9" s="10" t="str">
        <f t="shared" si="2"/>
        <v>*</v>
      </c>
      <c r="AV9" s="10" t="str">
        <f t="shared" si="2"/>
        <v/>
      </c>
      <c r="AW9" s="10" t="str">
        <f t="shared" si="2"/>
        <v/>
      </c>
      <c r="AX9" s="10" t="str">
        <f t="shared" si="2"/>
        <v/>
      </c>
      <c r="AY9" s="10" t="str">
        <f t="shared" si="2"/>
        <v/>
      </c>
      <c r="BA9" s="10" t="s">
        <v>21</v>
      </c>
      <c r="BB9" s="18">
        <f t="shared" si="9"/>
        <v>-10.8</v>
      </c>
      <c r="BC9" s="18">
        <f t="shared" si="3"/>
        <v>74.400000000000006</v>
      </c>
      <c r="BD9" s="18">
        <f t="shared" si="3"/>
        <v>56.5</v>
      </c>
      <c r="BE9" s="18">
        <f t="shared" si="3"/>
        <v>1.7</v>
      </c>
      <c r="BF9" s="18">
        <f t="shared" si="3"/>
        <v>48.9</v>
      </c>
      <c r="BG9" s="18">
        <f t="shared" si="3"/>
        <v>84.3</v>
      </c>
      <c r="BH9" s="18">
        <f t="shared" si="3"/>
        <v>36.4</v>
      </c>
      <c r="BI9" s="18">
        <f t="shared" si="3"/>
        <v>-21.2</v>
      </c>
      <c r="BJ9" s="18">
        <f t="shared" si="3"/>
        <v>-104.1</v>
      </c>
      <c r="BM9" s="10" t="s">
        <v>21</v>
      </c>
      <c r="BN9" s="18">
        <f t="shared" si="4"/>
        <v>29.549355269459522</v>
      </c>
      <c r="BO9" s="20">
        <f>VLOOKUP(CA9,'Coverage + Years_searchable'!$A$2:$N$76,14,FALSE)</f>
        <v>-1</v>
      </c>
      <c r="BP9" s="21" t="str">
        <f t="shared" si="10"/>
        <v>-10.8</v>
      </c>
      <c r="BQ9" s="21" t="str">
        <f t="shared" si="5"/>
        <v>74.4***</v>
      </c>
      <c r="BR9" s="21" t="str">
        <f t="shared" si="5"/>
        <v>56.5***</v>
      </c>
      <c r="BS9" s="22" t="str">
        <f t="shared" si="5"/>
        <v>1.7</v>
      </c>
      <c r="BT9" s="21" t="str">
        <f t="shared" si="5"/>
        <v>48.9*</v>
      </c>
      <c r="BU9" s="21" t="str">
        <f t="shared" si="5"/>
        <v>84.3***</v>
      </c>
      <c r="BV9" s="21" t="str">
        <f t="shared" si="5"/>
        <v>36.4</v>
      </c>
      <c r="BW9" s="21" t="str">
        <f t="shared" si="5"/>
        <v>-21.2</v>
      </c>
      <c r="BX9" s="21" t="str">
        <f t="shared" si="5"/>
        <v>-104.1***</v>
      </c>
      <c r="BY9" s="21" t="str">
        <f>VLOOKUP(BM9,WLS!$Z$3:$AA$61,2,FALSE)</f>
        <v>***</v>
      </c>
      <c r="CA9" s="3" t="s">
        <v>183</v>
      </c>
    </row>
    <row r="10" spans="1:79" x14ac:dyDescent="0.25">
      <c r="A10" s="10" t="s">
        <v>298</v>
      </c>
      <c r="B10" s="18">
        <f>VLOOKUP(A10,WLS!$A$3:$S$61,4, FALSE)</f>
        <v>19.646257271190901</v>
      </c>
      <c r="C10" s="18">
        <f>VLOOKUP($A10,WLS!$A$3:$S$61,6, FALSE)</f>
        <v>40.428508097537183</v>
      </c>
      <c r="D10" s="18">
        <f>VLOOKUP($A10,WLS!$A$3:$S$61,7, FALSE)</f>
        <v>39.555933897852753</v>
      </c>
      <c r="E10" s="18">
        <f>VLOOKUP($A10,WLS!$A$3:$S$61,5, FALSE)</f>
        <v>1.2221371489355266</v>
      </c>
      <c r="F10" s="18">
        <f>VLOOKUP($A10,WLS!$A$3:$S$61,2, FALSE)</f>
        <v>20.688973021611488</v>
      </c>
      <c r="G10" s="18">
        <f>VLOOKUP($A10,WLS!$A$3:$S$61,3, FALSE)</f>
        <v>31.280827880380752</v>
      </c>
      <c r="H10" s="18">
        <f>VLOOKUP($A10,WLS!$A$3:$S$61,8, FALSE)</f>
        <v>-11.630460256501054</v>
      </c>
      <c r="I10" s="18">
        <f>VLOOKUP($A10,WLS!$A$3:$S$61,9, FALSE)</f>
        <v>-27.736419189848302</v>
      </c>
      <c r="J10" s="18">
        <f>VLOOKUP($A10,WLS!$A$3:$S$61,10, FALSE)</f>
        <v>-42.631119892858457</v>
      </c>
      <c r="K10" s="18">
        <f>VLOOKUP(L10,'Global summary'!$AF$3:$AG$61,2, FALSE)</f>
        <v>42.276148323715312</v>
      </c>
      <c r="L10" s="3" t="s">
        <v>184</v>
      </c>
      <c r="M10" s="19">
        <f>VLOOKUP(A10,WLS!$A$3:$S$61,13, FALSE)</f>
        <v>4.7845361285246377E-13</v>
      </c>
      <c r="N10" s="19">
        <f>VLOOKUP($A10,WLS!$A$3:$S$61,15, FALSE)</f>
        <v>4.2902846076759697E-129</v>
      </c>
      <c r="O10" s="19">
        <f>VLOOKUP($A10,WLS!$A$3:$S$61,16, FALSE)</f>
        <v>2.075776189027905E-27</v>
      </c>
      <c r="P10" s="19">
        <f>VLOOKUP($A10,WLS!$A$3:$S$61,14, FALSE)</f>
        <v>0.92356443879848249</v>
      </c>
      <c r="Q10" s="19">
        <f>VLOOKUP($A10,WLS!$A$3:$S$61,11, FALSE)</f>
        <v>0.1374206798625468</v>
      </c>
      <c r="R10" s="19">
        <f>VLOOKUP($A10,WLS!$A$3:$S$61,12, FALSE)</f>
        <v>6.9417271224792187E-54</v>
      </c>
      <c r="S10" s="19">
        <f>VLOOKUP($A10,WLS!$A$3:$S$61,17, FALSE)</f>
        <v>0.22334377315839488</v>
      </c>
      <c r="T10" s="19">
        <f>VLOOKUP($A10,WLS!$A$3:$S$61,18, FALSE)</f>
        <v>4.2316937178920059E-17</v>
      </c>
      <c r="U10" s="19">
        <f>VLOOKUP($A10,WLS!$A$3:$S$61,19, FALSE)</f>
        <v>2.2515582016422881E-29</v>
      </c>
      <c r="W10" s="10" t="str">
        <f t="shared" si="6"/>
        <v>***</v>
      </c>
      <c r="X10" s="10" t="str">
        <f t="shared" si="0"/>
        <v>***</v>
      </c>
      <c r="Y10" s="10" t="str">
        <f t="shared" si="0"/>
        <v>***</v>
      </c>
      <c r="Z10" s="10" t="str">
        <f t="shared" si="0"/>
        <v/>
      </c>
      <c r="AA10" s="10" t="str">
        <f t="shared" si="0"/>
        <v/>
      </c>
      <c r="AB10" s="10" t="str">
        <f t="shared" si="0"/>
        <v>***</v>
      </c>
      <c r="AC10" s="10" t="str">
        <f t="shared" si="0"/>
        <v/>
      </c>
      <c r="AD10" s="10" t="str">
        <f t="shared" si="0"/>
        <v>***</v>
      </c>
      <c r="AE10" s="10" t="str">
        <f t="shared" si="0"/>
        <v>***</v>
      </c>
      <c r="AG10" s="10" t="str">
        <f t="shared" si="7"/>
        <v/>
      </c>
      <c r="AH10" s="10" t="str">
        <f t="shared" si="1"/>
        <v/>
      </c>
      <c r="AI10" s="10" t="str">
        <f t="shared" si="1"/>
        <v/>
      </c>
      <c r="AJ10" s="10" t="str">
        <f t="shared" si="1"/>
        <v/>
      </c>
      <c r="AK10" s="10" t="str">
        <f t="shared" si="1"/>
        <v/>
      </c>
      <c r="AL10" s="10" t="str">
        <f t="shared" si="1"/>
        <v/>
      </c>
      <c r="AM10" s="10" t="str">
        <f t="shared" si="1"/>
        <v/>
      </c>
      <c r="AN10" s="10" t="str">
        <f t="shared" si="1"/>
        <v/>
      </c>
      <c r="AO10" s="10" t="str">
        <f t="shared" si="1"/>
        <v/>
      </c>
      <c r="AQ10" s="10" t="str">
        <f t="shared" si="8"/>
        <v/>
      </c>
      <c r="AR10" s="10" t="str">
        <f t="shared" si="2"/>
        <v/>
      </c>
      <c r="AS10" s="10" t="str">
        <f t="shared" si="2"/>
        <v/>
      </c>
      <c r="AT10" s="10" t="str">
        <f t="shared" si="2"/>
        <v/>
      </c>
      <c r="AU10" s="10" t="str">
        <f t="shared" si="2"/>
        <v/>
      </c>
      <c r="AV10" s="10" t="str">
        <f t="shared" si="2"/>
        <v/>
      </c>
      <c r="AW10" s="10" t="str">
        <f t="shared" si="2"/>
        <v/>
      </c>
      <c r="AX10" s="10" t="str">
        <f t="shared" si="2"/>
        <v/>
      </c>
      <c r="AY10" s="10" t="str">
        <f t="shared" si="2"/>
        <v/>
      </c>
      <c r="BA10" s="10" t="s">
        <v>298</v>
      </c>
      <c r="BB10" s="18">
        <f t="shared" si="9"/>
        <v>46.5</v>
      </c>
      <c r="BC10" s="18">
        <f t="shared" si="3"/>
        <v>95.6</v>
      </c>
      <c r="BD10" s="18">
        <f t="shared" si="3"/>
        <v>93.6</v>
      </c>
      <c r="BE10" s="18">
        <f t="shared" si="3"/>
        <v>2.9</v>
      </c>
      <c r="BF10" s="18">
        <f t="shared" si="3"/>
        <v>48.9</v>
      </c>
      <c r="BG10" s="18">
        <f t="shared" si="3"/>
        <v>74</v>
      </c>
      <c r="BH10" s="18">
        <f t="shared" si="3"/>
        <v>-27.5</v>
      </c>
      <c r="BI10" s="18">
        <f t="shared" si="3"/>
        <v>-65.599999999999994</v>
      </c>
      <c r="BJ10" s="18">
        <f t="shared" si="3"/>
        <v>-100.8</v>
      </c>
      <c r="BM10" s="10" t="s">
        <v>298</v>
      </c>
      <c r="BN10" s="18">
        <f t="shared" si="4"/>
        <v>42.276148323715312</v>
      </c>
      <c r="BO10" s="20">
        <f>VLOOKUP(CA10,'Coverage + Years_searchable'!$A$2:$N$76,14,FALSE)</f>
        <v>-1</v>
      </c>
      <c r="BP10" s="21" t="str">
        <f t="shared" si="10"/>
        <v>46.5***</v>
      </c>
      <c r="BQ10" s="21" t="str">
        <f t="shared" si="5"/>
        <v>95.6***</v>
      </c>
      <c r="BR10" s="21" t="str">
        <f t="shared" si="5"/>
        <v>93.6***</v>
      </c>
      <c r="BS10" s="22" t="str">
        <f t="shared" si="5"/>
        <v>2.9</v>
      </c>
      <c r="BT10" s="21" t="str">
        <f t="shared" si="5"/>
        <v>48.9</v>
      </c>
      <c r="BU10" s="21" t="str">
        <f t="shared" si="5"/>
        <v>74***</v>
      </c>
      <c r="BV10" s="21" t="str">
        <f t="shared" si="5"/>
        <v>-27.5</v>
      </c>
      <c r="BW10" s="21" t="str">
        <f t="shared" si="5"/>
        <v>-65.6***</v>
      </c>
      <c r="BX10" s="21" t="str">
        <f t="shared" si="5"/>
        <v>-100.8***</v>
      </c>
      <c r="BY10" s="21" t="str">
        <f>VLOOKUP(BM10,WLS!$Z$3:$AA$61,2,FALSE)</f>
        <v>***</v>
      </c>
      <c r="CA10" s="3" t="s">
        <v>184</v>
      </c>
    </row>
    <row r="11" spans="1:79" x14ac:dyDescent="0.25">
      <c r="A11" s="10" t="s">
        <v>299</v>
      </c>
      <c r="B11" s="18">
        <f>VLOOKUP(A11,WLS!$A$3:$S$61,4, FALSE)</f>
        <v>16.369553692939071</v>
      </c>
      <c r="C11" s="18">
        <f>VLOOKUP($A11,WLS!$A$3:$S$61,6, FALSE)</f>
        <v>6.099280357360839</v>
      </c>
      <c r="D11" s="18">
        <f>VLOOKUP($A11,WLS!$A$3:$S$61,7, FALSE)</f>
        <v>0</v>
      </c>
      <c r="E11" s="18">
        <f>VLOOKUP($A11,WLS!$A$3:$S$61,5, FALSE)</f>
        <v>9.391600100207425</v>
      </c>
      <c r="F11" s="18">
        <f>VLOOKUP($A11,WLS!$A$3:$S$61,2, FALSE)</f>
        <v>22.053516832365272</v>
      </c>
      <c r="G11" s="18">
        <f>VLOOKUP($A11,WLS!$A$3:$S$61,3, FALSE)</f>
        <v>20.549280166625977</v>
      </c>
      <c r="H11" s="18">
        <f>VLOOKUP($A11,WLS!$A$3:$S$61,8, FALSE)</f>
        <v>18.731817946037722</v>
      </c>
      <c r="I11" s="18">
        <f>VLOOKUP($A11,WLS!$A$3:$S$61,9, FALSE)</f>
        <v>-20.758034817935208</v>
      </c>
      <c r="J11" s="18">
        <f>VLOOKUP($A11,WLS!$A$3:$S$61,10, FALSE)</f>
        <v>-13.292684487355867</v>
      </c>
      <c r="K11" s="18">
        <f>VLOOKUP(L11,'Global summary'!$AF$3:$AG$61,2, FALSE)</f>
        <v>65.69072154630085</v>
      </c>
      <c r="L11" s="3" t="s">
        <v>185</v>
      </c>
      <c r="M11" s="19">
        <f>VLOOKUP(A11,WLS!$A$3:$S$61,13, FALSE)</f>
        <v>1.4039856554806004E-4</v>
      </c>
      <c r="N11" s="19">
        <f>VLOOKUP($A11,WLS!$A$3:$S$61,15, FALSE)</f>
        <v>0</v>
      </c>
      <c r="O11" s="19">
        <f>VLOOKUP($A11,WLS!$A$3:$S$61,16, FALSE)</f>
        <v>0</v>
      </c>
      <c r="P11" s="19">
        <f>VLOOKUP($A11,WLS!$A$3:$S$61,14, FALSE)</f>
        <v>3.0784541122997042E-8</v>
      </c>
      <c r="Q11" s="19">
        <f>VLOOKUP($A11,WLS!$A$3:$S$61,11, FALSE)</f>
        <v>1.3157598644999989E-26</v>
      </c>
      <c r="R11" s="19">
        <f>VLOOKUP($A11,WLS!$A$3:$S$61,12, FALSE)</f>
        <v>0</v>
      </c>
      <c r="S11" s="19">
        <f>VLOOKUP($A11,WLS!$A$3:$S$61,17, FALSE)</f>
        <v>1.1332296390572428E-10</v>
      </c>
      <c r="T11" s="19">
        <f>VLOOKUP($A11,WLS!$A$3:$S$61,18, FALSE)</f>
        <v>1.7074452373117389E-5</v>
      </c>
      <c r="U11" s="19">
        <f>VLOOKUP($A11,WLS!$A$3:$S$61,19, FALSE)</f>
        <v>2.9278871738227757E-3</v>
      </c>
      <c r="W11" s="10" t="str">
        <f t="shared" si="6"/>
        <v>***</v>
      </c>
      <c r="X11" s="10" t="str">
        <f t="shared" si="0"/>
        <v>***</v>
      </c>
      <c r="Y11" s="10" t="str">
        <f t="shared" si="0"/>
        <v>***</v>
      </c>
      <c r="Z11" s="10" t="str">
        <f t="shared" si="0"/>
        <v>***</v>
      </c>
      <c r="AA11" s="10" t="str">
        <f t="shared" si="0"/>
        <v>***</v>
      </c>
      <c r="AB11" s="10" t="str">
        <f t="shared" si="0"/>
        <v>***</v>
      </c>
      <c r="AC11" s="10" t="str">
        <f t="shared" si="0"/>
        <v>***</v>
      </c>
      <c r="AD11" s="10" t="str">
        <f t="shared" si="0"/>
        <v>***</v>
      </c>
      <c r="AE11" s="10" t="str">
        <f t="shared" si="0"/>
        <v/>
      </c>
      <c r="AG11" s="10" t="str">
        <f t="shared" si="7"/>
        <v/>
      </c>
      <c r="AH11" s="10" t="str">
        <f t="shared" si="1"/>
        <v/>
      </c>
      <c r="AI11" s="10" t="str">
        <f t="shared" si="1"/>
        <v/>
      </c>
      <c r="AJ11" s="10" t="str">
        <f t="shared" si="1"/>
        <v/>
      </c>
      <c r="AK11" s="10" t="str">
        <f t="shared" si="1"/>
        <v/>
      </c>
      <c r="AL11" s="10" t="str">
        <f t="shared" si="1"/>
        <v/>
      </c>
      <c r="AM11" s="10" t="str">
        <f t="shared" si="1"/>
        <v/>
      </c>
      <c r="AN11" s="10" t="str">
        <f t="shared" si="1"/>
        <v/>
      </c>
      <c r="AO11" s="10" t="str">
        <f t="shared" si="1"/>
        <v>**</v>
      </c>
      <c r="AQ11" s="10" t="str">
        <f t="shared" si="8"/>
        <v/>
      </c>
      <c r="AR11" s="10" t="str">
        <f t="shared" si="2"/>
        <v/>
      </c>
      <c r="AS11" s="10" t="str">
        <f t="shared" si="2"/>
        <v/>
      </c>
      <c r="AT11" s="10" t="str">
        <f t="shared" si="2"/>
        <v/>
      </c>
      <c r="AU11" s="10" t="str">
        <f t="shared" si="2"/>
        <v/>
      </c>
      <c r="AV11" s="10" t="str">
        <f t="shared" si="2"/>
        <v/>
      </c>
      <c r="AW11" s="10" t="str">
        <f t="shared" si="2"/>
        <v/>
      </c>
      <c r="AX11" s="10" t="str">
        <f t="shared" si="2"/>
        <v/>
      </c>
      <c r="AY11" s="10" t="str">
        <f t="shared" si="2"/>
        <v/>
      </c>
      <c r="BA11" s="10" t="s">
        <v>299</v>
      </c>
      <c r="BB11" s="18">
        <f t="shared" si="9"/>
        <v>24.9</v>
      </c>
      <c r="BC11" s="18">
        <f t="shared" si="3"/>
        <v>9.3000000000000007</v>
      </c>
      <c r="BD11" s="18">
        <f t="shared" si="3"/>
        <v>0</v>
      </c>
      <c r="BE11" s="18">
        <f t="shared" si="3"/>
        <v>14.3</v>
      </c>
      <c r="BF11" s="18">
        <f t="shared" si="3"/>
        <v>33.6</v>
      </c>
      <c r="BG11" s="18">
        <f t="shared" si="3"/>
        <v>31.3</v>
      </c>
      <c r="BH11" s="18">
        <f t="shared" si="3"/>
        <v>28.5</v>
      </c>
      <c r="BI11" s="18">
        <f t="shared" si="3"/>
        <v>-31.6</v>
      </c>
      <c r="BJ11" s="18">
        <f t="shared" si="3"/>
        <v>-20.2</v>
      </c>
      <c r="BM11" s="10" t="s">
        <v>299</v>
      </c>
      <c r="BN11" s="18">
        <f t="shared" si="4"/>
        <v>65.69072154630085</v>
      </c>
      <c r="BO11" s="20">
        <f>VLOOKUP(CA11,'Coverage + Years_searchable'!$A$2:$N$76,14,FALSE)</f>
        <v>1</v>
      </c>
      <c r="BP11" s="21" t="str">
        <f t="shared" si="10"/>
        <v>24.9***</v>
      </c>
      <c r="BQ11" s="21" t="str">
        <f t="shared" si="5"/>
        <v>9.3***</v>
      </c>
      <c r="BR11" s="21"/>
      <c r="BS11" s="22" t="str">
        <f t="shared" si="5"/>
        <v>14.3***</v>
      </c>
      <c r="BT11" s="21" t="str">
        <f t="shared" si="5"/>
        <v>33.6***</v>
      </c>
      <c r="BU11" s="21" t="str">
        <f t="shared" si="5"/>
        <v>31.3***</v>
      </c>
      <c r="BV11" s="21" t="str">
        <f t="shared" si="5"/>
        <v>28.5***</v>
      </c>
      <c r="BW11" s="21" t="str">
        <f t="shared" si="5"/>
        <v>-31.6***</v>
      </c>
      <c r="BX11" s="21" t="str">
        <f t="shared" si="5"/>
        <v>-20.2**</v>
      </c>
      <c r="BY11" s="21" t="str">
        <f>VLOOKUP(BM11,WLS!$Z$3:$AA$61,2,FALSE)</f>
        <v>--</v>
      </c>
      <c r="CA11" s="3" t="s">
        <v>185</v>
      </c>
    </row>
    <row r="12" spans="1:79" x14ac:dyDescent="0.25">
      <c r="A12" s="10" t="s">
        <v>300</v>
      </c>
      <c r="B12" s="18">
        <f>VLOOKUP(A12,WLS!$A$3:$S$61,4, FALSE)</f>
        <v>30.324510910156633</v>
      </c>
      <c r="C12" s="18">
        <f>VLOOKUP($A12,WLS!$A$3:$S$61,6, FALSE)</f>
        <v>39.047600480521908</v>
      </c>
      <c r="D12" s="18">
        <f>VLOOKUP($A12,WLS!$A$3:$S$61,7, FALSE)</f>
        <v>0.3628243081096339</v>
      </c>
      <c r="E12" s="18">
        <f>VLOOKUP($A12,WLS!$A$3:$S$61,5, FALSE)</f>
        <v>3.3862109877521656</v>
      </c>
      <c r="F12" s="18">
        <f>VLOOKUP($A12,WLS!$A$3:$S$61,2, FALSE)</f>
        <v>4.6700208786582831</v>
      </c>
      <c r="G12" s="18">
        <f>VLOOKUP($A12,WLS!$A$3:$S$61,3, FALSE)</f>
        <v>5.3081084131513006</v>
      </c>
      <c r="H12" s="18">
        <f>VLOOKUP($A12,WLS!$A$3:$S$61,8, FALSE)</f>
        <v>21.131521940124909</v>
      </c>
      <c r="I12" s="18">
        <f>VLOOKUP($A12,WLS!$A$3:$S$61,9, FALSE)</f>
        <v>-12.779721790402442</v>
      </c>
      <c r="J12" s="18">
        <f>VLOOKUP($A12,WLS!$A$3:$S$61,10, FALSE)</f>
        <v>-8.7100534027450625</v>
      </c>
      <c r="K12" s="18">
        <f>VLOOKUP(L12,'Global summary'!$AF$3:$AG$61,2, FALSE)</f>
        <v>31.770735084467596</v>
      </c>
      <c r="L12" s="3" t="s">
        <v>186</v>
      </c>
      <c r="M12" s="19">
        <f>VLOOKUP(A12,WLS!$A$3:$S$61,13, FALSE)</f>
        <v>1.7047310950706914E-14</v>
      </c>
      <c r="N12" s="19">
        <f>VLOOKUP($A12,WLS!$A$3:$S$61,15, FALSE)</f>
        <v>5.357551421493503E-11</v>
      </c>
      <c r="O12" s="19">
        <f>VLOOKUP($A12,WLS!$A$3:$S$61,16, FALSE)</f>
        <v>0.37466261865948591</v>
      </c>
      <c r="P12" s="19">
        <f>VLOOKUP($A12,WLS!$A$3:$S$61,14, FALSE)</f>
        <v>0.25480390451879387</v>
      </c>
      <c r="Q12" s="19">
        <f>VLOOKUP($A12,WLS!$A$3:$S$61,11, FALSE)</f>
        <v>0.56769851454925813</v>
      </c>
      <c r="R12" s="19">
        <f>VLOOKUP($A12,WLS!$A$3:$S$61,12, FALSE)</f>
        <v>5.1508465847929366E-34</v>
      </c>
      <c r="S12" s="19">
        <f>VLOOKUP($A12,WLS!$A$3:$S$61,17, FALSE)</f>
        <v>8.0366849983433828E-8</v>
      </c>
      <c r="T12" s="19">
        <f>VLOOKUP($A12,WLS!$A$3:$S$61,18, FALSE)</f>
        <v>5.0498114762616968E-6</v>
      </c>
      <c r="U12" s="19">
        <f>VLOOKUP($A12,WLS!$A$3:$S$61,19, FALSE)</f>
        <v>8.4662641652442784E-6</v>
      </c>
      <c r="W12" s="10" t="str">
        <f t="shared" si="6"/>
        <v>***</v>
      </c>
      <c r="X12" s="10" t="str">
        <f t="shared" si="0"/>
        <v>***</v>
      </c>
      <c r="Y12" s="10" t="str">
        <f t="shared" si="0"/>
        <v/>
      </c>
      <c r="Z12" s="10" t="str">
        <f t="shared" si="0"/>
        <v/>
      </c>
      <c r="AA12" s="10" t="str">
        <f t="shared" si="0"/>
        <v/>
      </c>
      <c r="AB12" s="10" t="str">
        <f t="shared" si="0"/>
        <v>***</v>
      </c>
      <c r="AC12" s="10" t="str">
        <f t="shared" si="0"/>
        <v>***</v>
      </c>
      <c r="AD12" s="10" t="str">
        <f t="shared" si="0"/>
        <v>***</v>
      </c>
      <c r="AE12" s="10" t="str">
        <f t="shared" si="0"/>
        <v>***</v>
      </c>
      <c r="AG12" s="10" t="str">
        <f t="shared" si="7"/>
        <v/>
      </c>
      <c r="AH12" s="10" t="str">
        <f t="shared" si="1"/>
        <v/>
      </c>
      <c r="AI12" s="10" t="str">
        <f t="shared" si="1"/>
        <v/>
      </c>
      <c r="AJ12" s="10" t="str">
        <f t="shared" si="1"/>
        <v/>
      </c>
      <c r="AK12" s="10" t="str">
        <f t="shared" si="1"/>
        <v/>
      </c>
      <c r="AL12" s="10" t="str">
        <f t="shared" si="1"/>
        <v/>
      </c>
      <c r="AM12" s="10" t="str">
        <f t="shared" si="1"/>
        <v/>
      </c>
      <c r="AN12" s="10" t="str">
        <f t="shared" si="1"/>
        <v/>
      </c>
      <c r="AO12" s="10" t="str">
        <f t="shared" si="1"/>
        <v/>
      </c>
      <c r="AQ12" s="10" t="str">
        <f t="shared" si="8"/>
        <v/>
      </c>
      <c r="AR12" s="10" t="str">
        <f t="shared" si="2"/>
        <v/>
      </c>
      <c r="AS12" s="10" t="str">
        <f t="shared" si="2"/>
        <v/>
      </c>
      <c r="AT12" s="10" t="str">
        <f t="shared" si="2"/>
        <v/>
      </c>
      <c r="AU12" s="10" t="str">
        <f t="shared" si="2"/>
        <v/>
      </c>
      <c r="AV12" s="10" t="str">
        <f t="shared" si="2"/>
        <v/>
      </c>
      <c r="AW12" s="10" t="str">
        <f t="shared" si="2"/>
        <v/>
      </c>
      <c r="AX12" s="10" t="str">
        <f t="shared" si="2"/>
        <v/>
      </c>
      <c r="AY12" s="10" t="str">
        <f t="shared" si="2"/>
        <v/>
      </c>
      <c r="BA12" s="10" t="s">
        <v>300</v>
      </c>
      <c r="BB12" s="18">
        <f t="shared" si="9"/>
        <v>95.4</v>
      </c>
      <c r="BC12" s="18">
        <f t="shared" si="3"/>
        <v>122.9</v>
      </c>
      <c r="BD12" s="18">
        <f t="shared" si="3"/>
        <v>1.1000000000000001</v>
      </c>
      <c r="BE12" s="18">
        <f t="shared" si="3"/>
        <v>10.7</v>
      </c>
      <c r="BF12" s="18">
        <f t="shared" si="3"/>
        <v>14.7</v>
      </c>
      <c r="BG12" s="18">
        <f t="shared" si="3"/>
        <v>16.7</v>
      </c>
      <c r="BH12" s="18">
        <f t="shared" si="3"/>
        <v>66.5</v>
      </c>
      <c r="BI12" s="18">
        <f t="shared" si="3"/>
        <v>-40.200000000000003</v>
      </c>
      <c r="BJ12" s="18">
        <f t="shared" si="3"/>
        <v>-27.4</v>
      </c>
      <c r="BM12" s="10" t="s">
        <v>300</v>
      </c>
      <c r="BN12" s="18">
        <f t="shared" si="4"/>
        <v>31.770735084467596</v>
      </c>
      <c r="BO12" s="20">
        <f>VLOOKUP(CA12,'Coverage + Years_searchable'!$A$2:$N$76,14,FALSE)</f>
        <v>1</v>
      </c>
      <c r="BP12" s="21" t="str">
        <f t="shared" si="10"/>
        <v>95.4***</v>
      </c>
      <c r="BQ12" s="21" t="str">
        <f t="shared" si="5"/>
        <v>122.9***</v>
      </c>
      <c r="BR12" s="21" t="str">
        <f t="shared" si="5"/>
        <v>1.1</v>
      </c>
      <c r="BS12" s="22" t="str">
        <f t="shared" si="5"/>
        <v>10.7</v>
      </c>
      <c r="BT12" s="21" t="str">
        <f t="shared" si="5"/>
        <v>14.7</v>
      </c>
      <c r="BU12" s="21" t="str">
        <f t="shared" si="5"/>
        <v>16.7***</v>
      </c>
      <c r="BV12" s="21" t="str">
        <f t="shared" si="5"/>
        <v>66.5***</v>
      </c>
      <c r="BW12" s="21" t="str">
        <f t="shared" si="5"/>
        <v>-40.2***</v>
      </c>
      <c r="BX12" s="21" t="str">
        <f t="shared" si="5"/>
        <v>-27.4***</v>
      </c>
      <c r="BY12" s="21" t="str">
        <f>VLOOKUP(BM12,WLS!$Z$3:$AA$61,2,FALSE)</f>
        <v>***</v>
      </c>
      <c r="CA12" s="3" t="s">
        <v>186</v>
      </c>
    </row>
    <row r="13" spans="1:79" x14ac:dyDescent="0.25">
      <c r="A13" s="10" t="s">
        <v>301</v>
      </c>
      <c r="B13" s="18">
        <f>VLOOKUP(A13,WLS!$A$3:$S$61,4, FALSE)</f>
        <v>8.0658500895127094</v>
      </c>
      <c r="C13" s="18">
        <f>VLOOKUP($A13,WLS!$A$3:$S$61,6, FALSE)</f>
        <v>-0.69806853764961352</v>
      </c>
      <c r="D13" s="18">
        <f>VLOOKUP($A13,WLS!$A$3:$S$61,7, FALSE)</f>
        <v>0</v>
      </c>
      <c r="E13" s="18">
        <f>VLOOKUP($A13,WLS!$A$3:$S$61,5, FALSE)</f>
        <v>2.6898671873938951</v>
      </c>
      <c r="F13" s="18">
        <f>VLOOKUP($A13,WLS!$A$3:$S$61,2, FALSE)</f>
        <v>-1.2600499480382168</v>
      </c>
      <c r="G13" s="18">
        <f>VLOOKUP($A13,WLS!$A$3:$S$61,3, FALSE)</f>
        <v>15.206253051757811</v>
      </c>
      <c r="H13" s="18">
        <f>VLOOKUP($A13,WLS!$A$3:$S$61,8, FALSE)</f>
        <v>10.684995585244264</v>
      </c>
      <c r="I13" s="18">
        <f>VLOOKUP($A13,WLS!$A$3:$S$61,9, FALSE)</f>
        <v>-11.39700973659547</v>
      </c>
      <c r="J13" s="18">
        <f>VLOOKUP($A13,WLS!$A$3:$S$61,10, FALSE)</f>
        <v>-13.968436222406261</v>
      </c>
      <c r="K13" s="18">
        <f>VLOOKUP(L13,'Global summary'!$AF$3:$AG$61,2, FALSE)</f>
        <v>38.973748750415737</v>
      </c>
      <c r="L13" s="3" t="s">
        <v>187</v>
      </c>
      <c r="M13" s="19">
        <f>VLOOKUP(A13,WLS!$A$3:$S$61,13, FALSE)</f>
        <v>0.18605751083145086</v>
      </c>
      <c r="N13" s="19">
        <f>VLOOKUP($A13,WLS!$A$3:$S$61,15, FALSE)</f>
        <v>0.92213544871107889</v>
      </c>
      <c r="O13" s="19">
        <f>VLOOKUP($A13,WLS!$A$3:$S$61,16, FALSE)</f>
        <v>0</v>
      </c>
      <c r="P13" s="19">
        <f>VLOOKUP($A13,WLS!$A$3:$S$61,14, FALSE)</f>
        <v>0.4887974448174448</v>
      </c>
      <c r="Q13" s="19">
        <f>VLOOKUP($A13,WLS!$A$3:$S$61,11, FALSE)</f>
        <v>0.92740429480514108</v>
      </c>
      <c r="R13" s="19">
        <f>VLOOKUP($A13,WLS!$A$3:$S$61,12, FALSE)</f>
        <v>0</v>
      </c>
      <c r="S13" s="19">
        <f>VLOOKUP($A13,WLS!$A$3:$S$61,17, FALSE)</f>
        <v>0.15779718892940806</v>
      </c>
      <c r="T13" s="19">
        <f>VLOOKUP($A13,WLS!$A$3:$S$61,18, FALSE)</f>
        <v>1.991475026168174E-12</v>
      </c>
      <c r="U13" s="19">
        <f>VLOOKUP($A13,WLS!$A$3:$S$61,19, FALSE)</f>
        <v>2.4317833101505073E-8</v>
      </c>
      <c r="W13" s="10" t="str">
        <f t="shared" si="6"/>
        <v/>
      </c>
      <c r="X13" s="10" t="str">
        <f t="shared" si="0"/>
        <v/>
      </c>
      <c r="Y13" s="10" t="str">
        <f t="shared" si="0"/>
        <v>***</v>
      </c>
      <c r="Z13" s="10" t="str">
        <f t="shared" si="0"/>
        <v/>
      </c>
      <c r="AA13" s="10" t="str">
        <f t="shared" si="0"/>
        <v/>
      </c>
      <c r="AB13" s="10" t="str">
        <f t="shared" si="0"/>
        <v>***</v>
      </c>
      <c r="AC13" s="10" t="str">
        <f t="shared" si="0"/>
        <v/>
      </c>
      <c r="AD13" s="10" t="str">
        <f t="shared" si="0"/>
        <v>***</v>
      </c>
      <c r="AE13" s="10" t="str">
        <f t="shared" si="0"/>
        <v>***</v>
      </c>
      <c r="AG13" s="10" t="str">
        <f t="shared" si="7"/>
        <v/>
      </c>
      <c r="AH13" s="10" t="str">
        <f t="shared" si="1"/>
        <v/>
      </c>
      <c r="AI13" s="10" t="str">
        <f t="shared" si="1"/>
        <v/>
      </c>
      <c r="AJ13" s="10" t="str">
        <f t="shared" si="1"/>
        <v/>
      </c>
      <c r="AK13" s="10" t="str">
        <f t="shared" si="1"/>
        <v/>
      </c>
      <c r="AL13" s="10" t="str">
        <f t="shared" si="1"/>
        <v/>
      </c>
      <c r="AM13" s="10" t="str">
        <f t="shared" si="1"/>
        <v/>
      </c>
      <c r="AN13" s="10" t="str">
        <f t="shared" si="1"/>
        <v/>
      </c>
      <c r="AO13" s="10" t="str">
        <f t="shared" si="1"/>
        <v/>
      </c>
      <c r="AQ13" s="10" t="str">
        <f t="shared" si="8"/>
        <v/>
      </c>
      <c r="AR13" s="10" t="str">
        <f t="shared" si="2"/>
        <v/>
      </c>
      <c r="AS13" s="10" t="str">
        <f t="shared" si="2"/>
        <v/>
      </c>
      <c r="AT13" s="10" t="str">
        <f t="shared" si="2"/>
        <v/>
      </c>
      <c r="AU13" s="10" t="str">
        <f t="shared" si="2"/>
        <v/>
      </c>
      <c r="AV13" s="10" t="str">
        <f t="shared" si="2"/>
        <v/>
      </c>
      <c r="AW13" s="10" t="str">
        <f t="shared" si="2"/>
        <v/>
      </c>
      <c r="AX13" s="10" t="str">
        <f t="shared" si="2"/>
        <v/>
      </c>
      <c r="AY13" s="10" t="str">
        <f t="shared" si="2"/>
        <v/>
      </c>
      <c r="BA13" s="10" t="s">
        <v>301</v>
      </c>
      <c r="BB13" s="18">
        <f t="shared" si="9"/>
        <v>20.7</v>
      </c>
      <c r="BC13" s="18">
        <f t="shared" si="3"/>
        <v>-1.8</v>
      </c>
      <c r="BD13" s="18">
        <f t="shared" si="3"/>
        <v>0</v>
      </c>
      <c r="BE13" s="18">
        <f t="shared" si="3"/>
        <v>6.9</v>
      </c>
      <c r="BF13" s="18">
        <f t="shared" si="3"/>
        <v>-3.2</v>
      </c>
      <c r="BG13" s="18">
        <f t="shared" si="3"/>
        <v>39</v>
      </c>
      <c r="BH13" s="18">
        <f t="shared" si="3"/>
        <v>27.4</v>
      </c>
      <c r="BI13" s="18">
        <f t="shared" si="3"/>
        <v>-29.2</v>
      </c>
      <c r="BJ13" s="18">
        <f t="shared" si="3"/>
        <v>-35.799999999999997</v>
      </c>
      <c r="BM13" s="10" t="s">
        <v>301</v>
      </c>
      <c r="BN13" s="18">
        <f t="shared" si="4"/>
        <v>38.973748750415737</v>
      </c>
      <c r="BO13" s="20">
        <f>VLOOKUP(CA13,'Coverage + Years_searchable'!$A$2:$N$76,14,FALSE)</f>
        <v>1</v>
      </c>
      <c r="BP13" s="21" t="str">
        <f t="shared" si="10"/>
        <v>20.7</v>
      </c>
      <c r="BQ13" s="21" t="str">
        <f t="shared" si="5"/>
        <v>-1.8</v>
      </c>
      <c r="BR13" s="21"/>
      <c r="BS13" s="22" t="str">
        <f t="shared" si="5"/>
        <v>6.9</v>
      </c>
      <c r="BT13" s="21" t="str">
        <f t="shared" si="5"/>
        <v>-3.2</v>
      </c>
      <c r="BU13" s="21" t="str">
        <f t="shared" si="5"/>
        <v>39***</v>
      </c>
      <c r="BV13" s="21" t="str">
        <f t="shared" si="5"/>
        <v>27.4</v>
      </c>
      <c r="BW13" s="21" t="str">
        <f t="shared" si="5"/>
        <v>-29.2***</v>
      </c>
      <c r="BX13" s="21" t="str">
        <f t="shared" si="5"/>
        <v>-35.8***</v>
      </c>
      <c r="BY13" s="21" t="str">
        <f>VLOOKUP(BM13,WLS!$Z$3:$AA$61,2,FALSE)</f>
        <v>--</v>
      </c>
      <c r="CA13" s="3" t="s">
        <v>187</v>
      </c>
    </row>
    <row r="14" spans="1:79" x14ac:dyDescent="0.25">
      <c r="A14" s="10" t="s">
        <v>302</v>
      </c>
      <c r="B14" s="18">
        <f>VLOOKUP(A14,WLS!$A$3:$S$61,4, FALSE)</f>
        <v>5.749994039716853</v>
      </c>
      <c r="C14" s="18">
        <f>VLOOKUP($A14,WLS!$A$3:$S$61,6, FALSE)</f>
        <v>5.3335235394360208</v>
      </c>
      <c r="D14" s="18">
        <f>VLOOKUP($A14,WLS!$A$3:$S$61,7, FALSE)</f>
        <v>0</v>
      </c>
      <c r="E14" s="18">
        <f>VLOOKUP($A14,WLS!$A$3:$S$61,5, FALSE)</f>
        <v>4.1851214605887659</v>
      </c>
      <c r="F14" s="18">
        <f>VLOOKUP($A14,WLS!$A$3:$S$61,2, FALSE)</f>
        <v>7.6980345605148557</v>
      </c>
      <c r="G14" s="18">
        <f>VLOOKUP($A14,WLS!$A$3:$S$61,3, FALSE)</f>
        <v>7.0674972534179688</v>
      </c>
      <c r="H14" s="18">
        <f>VLOOKUP($A14,WLS!$A$3:$S$61,8, FALSE)</f>
        <v>6.4585778242444105</v>
      </c>
      <c r="I14" s="18">
        <f>VLOOKUP($A14,WLS!$A$3:$S$61,9, FALSE)</f>
        <v>-9.174556533839743</v>
      </c>
      <c r="J14" s="18">
        <f>VLOOKUP($A14,WLS!$A$3:$S$61,10, FALSE)</f>
        <v>-2.824360562083541</v>
      </c>
      <c r="K14" s="18">
        <f>VLOOKUP(L14,'Global summary'!$AF$3:$AG$61,2, FALSE)</f>
        <v>10.827497052103876</v>
      </c>
      <c r="L14" s="3" t="s">
        <v>188</v>
      </c>
      <c r="M14" s="19">
        <f>VLOOKUP(A14,WLS!$A$3:$S$61,13, FALSE)</f>
        <v>1.373956034948343E-4</v>
      </c>
      <c r="N14" s="19">
        <f>VLOOKUP($A14,WLS!$A$3:$S$61,15, FALSE)</f>
        <v>7.9251090232076732E-31</v>
      </c>
      <c r="O14" s="19">
        <f>VLOOKUP($A14,WLS!$A$3:$S$61,16, FALSE)</f>
        <v>0</v>
      </c>
      <c r="P14" s="19">
        <f>VLOOKUP($A14,WLS!$A$3:$S$61,14, FALSE)</f>
        <v>3.5818997447931819E-6</v>
      </c>
      <c r="Q14" s="19">
        <f>VLOOKUP($A14,WLS!$A$3:$S$61,11, FALSE)</f>
        <v>1.7218590943199855E-13</v>
      </c>
      <c r="R14" s="19">
        <f>VLOOKUP($A14,WLS!$A$3:$S$61,12, FALSE)</f>
        <v>0</v>
      </c>
      <c r="S14" s="19">
        <f>VLOOKUP($A14,WLS!$A$3:$S$61,17, FALSE)</f>
        <v>1.7297200464129412E-12</v>
      </c>
      <c r="T14" s="19">
        <f>VLOOKUP($A14,WLS!$A$3:$S$61,18, FALSE)</f>
        <v>3.1018341042940358E-4</v>
      </c>
      <c r="U14" s="19">
        <f>VLOOKUP($A14,WLS!$A$3:$S$61,19, FALSE)</f>
        <v>0.14191257692539444</v>
      </c>
      <c r="W14" s="10" t="str">
        <f t="shared" si="6"/>
        <v>***</v>
      </c>
      <c r="X14" s="10" t="str">
        <f t="shared" si="0"/>
        <v>***</v>
      </c>
      <c r="Y14" s="10" t="str">
        <f t="shared" si="0"/>
        <v>***</v>
      </c>
      <c r="Z14" s="10" t="str">
        <f t="shared" si="0"/>
        <v>***</v>
      </c>
      <c r="AA14" s="10" t="str">
        <f t="shared" si="0"/>
        <v>***</v>
      </c>
      <c r="AB14" s="10" t="str">
        <f t="shared" si="0"/>
        <v>***</v>
      </c>
      <c r="AC14" s="10" t="str">
        <f t="shared" si="0"/>
        <v>***</v>
      </c>
      <c r="AD14" s="10" t="str">
        <f t="shared" si="0"/>
        <v>***</v>
      </c>
      <c r="AE14" s="10" t="str">
        <f t="shared" si="0"/>
        <v/>
      </c>
      <c r="AG14" s="10" t="str">
        <f t="shared" si="7"/>
        <v/>
      </c>
      <c r="AH14" s="10" t="str">
        <f t="shared" si="1"/>
        <v/>
      </c>
      <c r="AI14" s="10" t="str">
        <f t="shared" si="1"/>
        <v/>
      </c>
      <c r="AJ14" s="10" t="str">
        <f t="shared" si="1"/>
        <v/>
      </c>
      <c r="AK14" s="10" t="str">
        <f t="shared" si="1"/>
        <v/>
      </c>
      <c r="AL14" s="10" t="str">
        <f t="shared" si="1"/>
        <v/>
      </c>
      <c r="AM14" s="10" t="str">
        <f t="shared" si="1"/>
        <v/>
      </c>
      <c r="AN14" s="10" t="str">
        <f t="shared" si="1"/>
        <v/>
      </c>
      <c r="AO14" s="10" t="str">
        <f t="shared" si="1"/>
        <v/>
      </c>
      <c r="AQ14" s="10" t="str">
        <f t="shared" si="8"/>
        <v/>
      </c>
      <c r="AR14" s="10" t="str">
        <f t="shared" si="2"/>
        <v/>
      </c>
      <c r="AS14" s="10" t="str">
        <f t="shared" si="2"/>
        <v/>
      </c>
      <c r="AT14" s="10" t="str">
        <f t="shared" si="2"/>
        <v/>
      </c>
      <c r="AU14" s="10" t="str">
        <f t="shared" si="2"/>
        <v/>
      </c>
      <c r="AV14" s="10" t="str">
        <f t="shared" si="2"/>
        <v/>
      </c>
      <c r="AW14" s="10" t="str">
        <f t="shared" si="2"/>
        <v/>
      </c>
      <c r="AX14" s="10" t="str">
        <f t="shared" si="2"/>
        <v/>
      </c>
      <c r="AY14" s="10" t="str">
        <f t="shared" si="2"/>
        <v/>
      </c>
      <c r="BA14" s="10" t="s">
        <v>302</v>
      </c>
      <c r="BB14" s="18">
        <f t="shared" si="9"/>
        <v>53.1</v>
      </c>
      <c r="BC14" s="18">
        <f t="shared" si="3"/>
        <v>49.3</v>
      </c>
      <c r="BD14" s="18">
        <f t="shared" si="3"/>
        <v>0</v>
      </c>
      <c r="BE14" s="18">
        <f t="shared" si="3"/>
        <v>38.700000000000003</v>
      </c>
      <c r="BF14" s="18">
        <f t="shared" si="3"/>
        <v>71.099999999999994</v>
      </c>
      <c r="BG14" s="18">
        <f t="shared" si="3"/>
        <v>65.3</v>
      </c>
      <c r="BH14" s="18">
        <f t="shared" si="3"/>
        <v>59.6</v>
      </c>
      <c r="BI14" s="18">
        <f t="shared" si="3"/>
        <v>-84.7</v>
      </c>
      <c r="BJ14" s="18">
        <f t="shared" si="3"/>
        <v>-26.1</v>
      </c>
      <c r="BM14" s="10" t="s">
        <v>302</v>
      </c>
      <c r="BN14" s="18">
        <f t="shared" si="4"/>
        <v>10.827497052103876</v>
      </c>
      <c r="BO14" s="20">
        <f>VLOOKUP(CA14,'Coverage + Years_searchable'!$A$2:$N$76,14,FALSE)</f>
        <v>-1</v>
      </c>
      <c r="BP14" s="21" t="str">
        <f t="shared" si="10"/>
        <v>53.1***</v>
      </c>
      <c r="BQ14" s="21" t="str">
        <f t="shared" si="5"/>
        <v>49.3***</v>
      </c>
      <c r="BR14" s="21"/>
      <c r="BS14" s="22" t="str">
        <f t="shared" si="5"/>
        <v>38.7***</v>
      </c>
      <c r="BT14" s="21" t="str">
        <f t="shared" si="5"/>
        <v>71.1***</v>
      </c>
      <c r="BU14" s="21" t="str">
        <f t="shared" si="5"/>
        <v>65.3***</v>
      </c>
      <c r="BV14" s="21" t="str">
        <f t="shared" si="5"/>
        <v>59.6***</v>
      </c>
      <c r="BW14" s="21" t="str">
        <f t="shared" si="5"/>
        <v>-84.7***</v>
      </c>
      <c r="BX14" s="21" t="str">
        <f t="shared" si="5"/>
        <v>-26.1</v>
      </c>
      <c r="BY14" s="21" t="str">
        <f>VLOOKUP(BM14,WLS!$Z$3:$AA$61,2,FALSE)</f>
        <v>--</v>
      </c>
      <c r="CA14" s="3" t="s">
        <v>188</v>
      </c>
    </row>
    <row r="15" spans="1:79" x14ac:dyDescent="0.25">
      <c r="A15" s="10" t="s">
        <v>303</v>
      </c>
      <c r="B15" s="18">
        <f>VLOOKUP(A15,WLS!$A$3:$S$61,4, FALSE)</f>
        <v>19.541908398663637</v>
      </c>
      <c r="C15" s="18">
        <f>VLOOKUP($A15,WLS!$A$3:$S$61,6, FALSE)</f>
        <v>31.95299365750725</v>
      </c>
      <c r="D15" s="18">
        <f>VLOOKUP($A15,WLS!$A$3:$S$61,7, FALSE)</f>
        <v>25.964512124771364</v>
      </c>
      <c r="E15" s="18">
        <f>VLOOKUP($A15,WLS!$A$3:$S$61,5, FALSE)</f>
        <v>-3.6329143139526106</v>
      </c>
      <c r="F15" s="18">
        <f>VLOOKUP($A15,WLS!$A$3:$S$61,2, FALSE)</f>
        <v>5.1207072280117343</v>
      </c>
      <c r="G15" s="18">
        <f>VLOOKUP($A15,WLS!$A$3:$S$61,3, FALSE)</f>
        <v>9.6930290424890799</v>
      </c>
      <c r="H15" s="18">
        <f>VLOOKUP($A15,WLS!$A$3:$S$61,8, FALSE)</f>
        <v>17.652318079624845</v>
      </c>
      <c r="I15" s="18">
        <f>VLOOKUP($A15,WLS!$A$3:$S$61,9, FALSE)</f>
        <v>-14.867687959095397</v>
      </c>
      <c r="J15" s="18">
        <f>VLOOKUP($A15,WLS!$A$3:$S$61,10, FALSE)</f>
        <v>-3.4925383652463831</v>
      </c>
      <c r="K15" s="18">
        <f>VLOOKUP(L15,'Global summary'!$AF$3:$AG$61,2, FALSE)</f>
        <v>39.098532992728131</v>
      </c>
      <c r="L15" s="3" t="s">
        <v>189</v>
      </c>
      <c r="M15" s="19">
        <f>VLOOKUP(A15,WLS!$A$3:$S$61,13, FALSE)</f>
        <v>7.4917598266913774E-13</v>
      </c>
      <c r="N15" s="19">
        <f>VLOOKUP($A15,WLS!$A$3:$S$61,15, FALSE)</f>
        <v>6.3231525510383495E-16</v>
      </c>
      <c r="O15" s="19">
        <f>VLOOKUP($A15,WLS!$A$3:$S$61,16, FALSE)</f>
        <v>9.7169952510476651E-55</v>
      </c>
      <c r="P15" s="19">
        <f>VLOOKUP($A15,WLS!$A$3:$S$61,14, FALSE)</f>
        <v>0.53623061998470778</v>
      </c>
      <c r="Q15" s="19">
        <f>VLOOKUP($A15,WLS!$A$3:$S$61,11, FALSE)</f>
        <v>0.43706714717846851</v>
      </c>
      <c r="R15" s="19">
        <f>VLOOKUP($A15,WLS!$A$3:$S$61,12, FALSE)</f>
        <v>2.2215931061819552E-113</v>
      </c>
      <c r="S15" s="19">
        <f>VLOOKUP($A15,WLS!$A$3:$S$61,17, FALSE)</f>
        <v>1.5078769533537826E-5</v>
      </c>
      <c r="T15" s="19">
        <f>VLOOKUP($A15,WLS!$A$3:$S$61,18, FALSE)</f>
        <v>1.0567513285341428E-15</v>
      </c>
      <c r="U15" s="19">
        <f>VLOOKUP($A15,WLS!$A$3:$S$61,19, FALSE)</f>
        <v>0.40683210727788965</v>
      </c>
      <c r="W15" s="10" t="str">
        <f t="shared" si="6"/>
        <v>***</v>
      </c>
      <c r="X15" s="10" t="str">
        <f t="shared" si="0"/>
        <v>***</v>
      </c>
      <c r="Y15" s="10" t="str">
        <f t="shared" si="0"/>
        <v>***</v>
      </c>
      <c r="Z15" s="10" t="str">
        <f t="shared" si="0"/>
        <v/>
      </c>
      <c r="AA15" s="10" t="str">
        <f t="shared" si="0"/>
        <v/>
      </c>
      <c r="AB15" s="10" t="str">
        <f t="shared" si="0"/>
        <v>***</v>
      </c>
      <c r="AC15" s="10" t="str">
        <f t="shared" si="0"/>
        <v>***</v>
      </c>
      <c r="AD15" s="10" t="str">
        <f t="shared" si="0"/>
        <v>***</v>
      </c>
      <c r="AE15" s="10" t="str">
        <f t="shared" si="0"/>
        <v/>
      </c>
      <c r="AG15" s="10" t="str">
        <f t="shared" si="7"/>
        <v/>
      </c>
      <c r="AH15" s="10" t="str">
        <f t="shared" si="1"/>
        <v/>
      </c>
      <c r="AI15" s="10" t="str">
        <f t="shared" si="1"/>
        <v/>
      </c>
      <c r="AJ15" s="10" t="str">
        <f t="shared" si="1"/>
        <v/>
      </c>
      <c r="AK15" s="10" t="str">
        <f t="shared" si="1"/>
        <v/>
      </c>
      <c r="AL15" s="10" t="str">
        <f t="shared" si="1"/>
        <v/>
      </c>
      <c r="AM15" s="10" t="str">
        <f t="shared" si="1"/>
        <v/>
      </c>
      <c r="AN15" s="10" t="str">
        <f t="shared" si="1"/>
        <v/>
      </c>
      <c r="AO15" s="10" t="str">
        <f t="shared" si="1"/>
        <v/>
      </c>
      <c r="AQ15" s="10" t="str">
        <f t="shared" si="8"/>
        <v/>
      </c>
      <c r="AR15" s="10" t="str">
        <f t="shared" si="2"/>
        <v/>
      </c>
      <c r="AS15" s="10" t="str">
        <f t="shared" si="2"/>
        <v/>
      </c>
      <c r="AT15" s="10" t="str">
        <f t="shared" si="2"/>
        <v/>
      </c>
      <c r="AU15" s="10" t="str">
        <f t="shared" si="2"/>
        <v/>
      </c>
      <c r="AV15" s="10" t="str">
        <f t="shared" si="2"/>
        <v/>
      </c>
      <c r="AW15" s="10" t="str">
        <f t="shared" si="2"/>
        <v/>
      </c>
      <c r="AX15" s="10" t="str">
        <f t="shared" si="2"/>
        <v/>
      </c>
      <c r="AY15" s="10" t="str">
        <f t="shared" si="2"/>
        <v/>
      </c>
      <c r="BA15" s="10" t="s">
        <v>303</v>
      </c>
      <c r="BB15" s="18">
        <f t="shared" si="9"/>
        <v>50</v>
      </c>
      <c r="BC15" s="18">
        <f t="shared" si="3"/>
        <v>81.7</v>
      </c>
      <c r="BD15" s="18">
        <f t="shared" si="3"/>
        <v>66.400000000000006</v>
      </c>
      <c r="BE15" s="18">
        <f t="shared" si="3"/>
        <v>-9.3000000000000007</v>
      </c>
      <c r="BF15" s="18">
        <f t="shared" si="3"/>
        <v>13.1</v>
      </c>
      <c r="BG15" s="18">
        <f t="shared" si="3"/>
        <v>24.8</v>
      </c>
      <c r="BH15" s="18">
        <f t="shared" si="3"/>
        <v>45.1</v>
      </c>
      <c r="BI15" s="18">
        <f t="shared" si="3"/>
        <v>-38</v>
      </c>
      <c r="BJ15" s="18">
        <f t="shared" si="3"/>
        <v>-8.9</v>
      </c>
      <c r="BM15" s="10" t="s">
        <v>303</v>
      </c>
      <c r="BN15" s="18">
        <f t="shared" si="4"/>
        <v>39.098532992728131</v>
      </c>
      <c r="BO15" s="20">
        <f>VLOOKUP(CA15,'Coverage + Years_searchable'!$A$2:$N$76,14,FALSE)</f>
        <v>-1</v>
      </c>
      <c r="BP15" s="21" t="str">
        <f t="shared" si="10"/>
        <v>50***</v>
      </c>
      <c r="BQ15" s="21" t="str">
        <f t="shared" si="5"/>
        <v>81.7***</v>
      </c>
      <c r="BR15" s="21" t="str">
        <f t="shared" si="5"/>
        <v>66.4***</v>
      </c>
      <c r="BS15" s="22" t="str">
        <f t="shared" si="5"/>
        <v>-9.3</v>
      </c>
      <c r="BT15" s="21" t="str">
        <f t="shared" si="5"/>
        <v>13.1</v>
      </c>
      <c r="BU15" s="21" t="str">
        <f t="shared" si="5"/>
        <v>24.8***</v>
      </c>
      <c r="BV15" s="21" t="str">
        <f t="shared" si="5"/>
        <v>45.1***</v>
      </c>
      <c r="BW15" s="21" t="str">
        <f t="shared" si="5"/>
        <v>-38***</v>
      </c>
      <c r="BX15" s="21" t="str">
        <f t="shared" si="5"/>
        <v>-8.9</v>
      </c>
      <c r="BY15" s="21" t="str">
        <f>VLOOKUP(BM15,WLS!$Z$3:$AA$61,2,FALSE)</f>
        <v>***</v>
      </c>
      <c r="CA15" s="3" t="s">
        <v>189</v>
      </c>
    </row>
    <row r="16" spans="1:79" x14ac:dyDescent="0.25">
      <c r="A16" s="10" t="s">
        <v>304</v>
      </c>
      <c r="B16" s="18">
        <f>VLOOKUP(A16,WLS!$A$3:$S$61,4, FALSE)</f>
        <v>0.58275253044192232</v>
      </c>
      <c r="C16" s="18">
        <f>VLOOKUP($A16,WLS!$A$3:$S$61,6, FALSE)</f>
        <v>-7.7322767340749304E-2</v>
      </c>
      <c r="D16" s="18">
        <f>VLOOKUP($A16,WLS!$A$3:$S$61,7, FALSE)</f>
        <v>0</v>
      </c>
      <c r="E16" s="18">
        <f>VLOOKUP($A16,WLS!$A$3:$S$61,5, FALSE)</f>
        <v>-0.21769488583481308</v>
      </c>
      <c r="F16" s="18">
        <f>VLOOKUP($A16,WLS!$A$3:$S$61,2, FALSE)</f>
        <v>-9.952988174843358E-2</v>
      </c>
      <c r="G16" s="18">
        <f>VLOOKUP($A16,WLS!$A$3:$S$61,3, FALSE)</f>
        <v>0.78345167636871338</v>
      </c>
      <c r="H16" s="18">
        <f>VLOOKUP($A16,WLS!$A$3:$S$61,8, FALSE)</f>
        <v>0.55293755294940683</v>
      </c>
      <c r="I16" s="18">
        <f>VLOOKUP($A16,WLS!$A$3:$S$61,9, FALSE)</f>
        <v>-0.53680329052250852</v>
      </c>
      <c r="J16" s="18">
        <f>VLOOKUP($A16,WLS!$A$3:$S$61,10, FALSE)</f>
        <v>-0.75743441240002063</v>
      </c>
      <c r="K16" s="18">
        <f>VLOOKUP(L16,'Global summary'!$AF$3:$AG$61,2, FALSE)</f>
        <v>3.8365483673722616</v>
      </c>
      <c r="L16" s="3" t="s">
        <v>190</v>
      </c>
      <c r="M16" s="19">
        <f>VLOOKUP(A16,WLS!$A$3:$S$61,13, FALSE)</f>
        <v>0.10682013619877569</v>
      </c>
      <c r="N16" s="19">
        <f>VLOOKUP($A16,WLS!$A$3:$S$61,15, FALSE)</f>
        <v>0.75983268035576601</v>
      </c>
      <c r="O16" s="19">
        <f>VLOOKUP($A16,WLS!$A$3:$S$61,16, FALSE)</f>
        <v>0</v>
      </c>
      <c r="P16" s="19">
        <f>VLOOKUP($A16,WLS!$A$3:$S$61,14, FALSE)</f>
        <v>0.56187887260448433</v>
      </c>
      <c r="Q16" s="19">
        <f>VLOOKUP($A16,WLS!$A$3:$S$61,11, FALSE)</f>
        <v>0.66265098919613963</v>
      </c>
      <c r="R16" s="19">
        <f>VLOOKUP($A16,WLS!$A$3:$S$61,12, FALSE)</f>
        <v>0</v>
      </c>
      <c r="S16" s="19">
        <f>VLOOKUP($A16,WLS!$A$3:$S$61,17, FALSE)</f>
        <v>1.8623504926291397E-2</v>
      </c>
      <c r="T16" s="19">
        <f>VLOOKUP($A16,WLS!$A$3:$S$61,18, FALSE)</f>
        <v>1.1999171881051046E-9</v>
      </c>
      <c r="U16" s="19">
        <f>VLOOKUP($A16,WLS!$A$3:$S$61,19, FALSE)</f>
        <v>3.864359735076455E-4</v>
      </c>
      <c r="W16" s="10" t="str">
        <f t="shared" si="6"/>
        <v/>
      </c>
      <c r="X16" s="10" t="str">
        <f t="shared" si="0"/>
        <v/>
      </c>
      <c r="Y16" s="10" t="str">
        <f t="shared" si="0"/>
        <v>***</v>
      </c>
      <c r="Z16" s="10" t="str">
        <f t="shared" si="0"/>
        <v/>
      </c>
      <c r="AA16" s="10" t="str">
        <f t="shared" si="0"/>
        <v/>
      </c>
      <c r="AB16" s="10" t="str">
        <f t="shared" si="0"/>
        <v>***</v>
      </c>
      <c r="AC16" s="10" t="str">
        <f t="shared" si="0"/>
        <v/>
      </c>
      <c r="AD16" s="10" t="str">
        <f t="shared" si="0"/>
        <v>***</v>
      </c>
      <c r="AE16" s="10" t="str">
        <f t="shared" si="0"/>
        <v>***</v>
      </c>
      <c r="AG16" s="10" t="str">
        <f t="shared" si="7"/>
        <v/>
      </c>
      <c r="AH16" s="10" t="str">
        <f t="shared" si="1"/>
        <v/>
      </c>
      <c r="AI16" s="10" t="str">
        <f t="shared" si="1"/>
        <v/>
      </c>
      <c r="AJ16" s="10" t="str">
        <f t="shared" si="1"/>
        <v/>
      </c>
      <c r="AK16" s="10" t="str">
        <f t="shared" si="1"/>
        <v/>
      </c>
      <c r="AL16" s="10" t="str">
        <f t="shared" si="1"/>
        <v/>
      </c>
      <c r="AM16" s="10" t="str">
        <f t="shared" si="1"/>
        <v/>
      </c>
      <c r="AN16" s="10" t="str">
        <f t="shared" si="1"/>
        <v/>
      </c>
      <c r="AO16" s="10" t="str">
        <f t="shared" si="1"/>
        <v/>
      </c>
      <c r="AQ16" s="10" t="str">
        <f t="shared" si="8"/>
        <v/>
      </c>
      <c r="AR16" s="10" t="str">
        <f t="shared" si="2"/>
        <v/>
      </c>
      <c r="AS16" s="10" t="str">
        <f t="shared" si="2"/>
        <v/>
      </c>
      <c r="AT16" s="10" t="str">
        <f t="shared" si="2"/>
        <v/>
      </c>
      <c r="AU16" s="10" t="str">
        <f t="shared" si="2"/>
        <v/>
      </c>
      <c r="AV16" s="10" t="str">
        <f t="shared" si="2"/>
        <v/>
      </c>
      <c r="AW16" s="10" t="str">
        <f t="shared" si="2"/>
        <v>*</v>
      </c>
      <c r="AX16" s="10" t="str">
        <f t="shared" si="2"/>
        <v/>
      </c>
      <c r="AY16" s="10" t="str">
        <f t="shared" si="2"/>
        <v/>
      </c>
      <c r="BA16" s="10" t="s">
        <v>304</v>
      </c>
      <c r="BB16" s="18">
        <f t="shared" si="9"/>
        <v>15.2</v>
      </c>
      <c r="BC16" s="18">
        <f t="shared" si="3"/>
        <v>-2</v>
      </c>
      <c r="BD16" s="18">
        <f t="shared" si="3"/>
        <v>0</v>
      </c>
      <c r="BE16" s="18">
        <f t="shared" si="3"/>
        <v>-5.7</v>
      </c>
      <c r="BF16" s="18">
        <f t="shared" si="3"/>
        <v>-2.6</v>
      </c>
      <c r="BG16" s="18">
        <f t="shared" si="3"/>
        <v>20.399999999999999</v>
      </c>
      <c r="BH16" s="18">
        <f t="shared" si="3"/>
        <v>14.4</v>
      </c>
      <c r="BI16" s="18">
        <f t="shared" si="3"/>
        <v>-14</v>
      </c>
      <c r="BJ16" s="18">
        <f t="shared" si="3"/>
        <v>-19.7</v>
      </c>
      <c r="BM16" s="10" t="s">
        <v>304</v>
      </c>
      <c r="BN16" s="18">
        <f t="shared" si="4"/>
        <v>3.8365483673722616</v>
      </c>
      <c r="BO16" s="20">
        <f>VLOOKUP(CA16,'Coverage + Years_searchable'!$A$2:$N$76,14,FALSE)</f>
        <v>1</v>
      </c>
      <c r="BP16" s="21" t="str">
        <f t="shared" si="10"/>
        <v>15.2</v>
      </c>
      <c r="BQ16" s="21" t="str">
        <f t="shared" si="5"/>
        <v>-2</v>
      </c>
      <c r="BR16" s="21"/>
      <c r="BS16" s="22" t="str">
        <f t="shared" si="5"/>
        <v>-5.7</v>
      </c>
      <c r="BT16" s="21" t="str">
        <f t="shared" si="5"/>
        <v>-2.6</v>
      </c>
      <c r="BU16" s="21" t="str">
        <f t="shared" si="5"/>
        <v>20.4***</v>
      </c>
      <c r="BV16" s="21" t="str">
        <f t="shared" si="5"/>
        <v>14.4*</v>
      </c>
      <c r="BW16" s="21" t="str">
        <f t="shared" si="5"/>
        <v>-14***</v>
      </c>
      <c r="BX16" s="21" t="str">
        <f t="shared" si="5"/>
        <v>-19.7***</v>
      </c>
      <c r="BY16" s="21" t="str">
        <f>VLOOKUP(BM16,WLS!$Z$3:$AA$61,2,FALSE)</f>
        <v>--</v>
      </c>
      <c r="CA16" s="3" t="s">
        <v>190</v>
      </c>
    </row>
    <row r="17" spans="1:79" x14ac:dyDescent="0.25">
      <c r="A17" s="10" t="s">
        <v>305</v>
      </c>
      <c r="B17" s="18">
        <f>VLOOKUP(A17,WLS!$A$3:$S$61,4, FALSE)</f>
        <v>-0.62078682908707961</v>
      </c>
      <c r="C17" s="18">
        <f>VLOOKUP($A17,WLS!$A$3:$S$61,6, FALSE)</f>
        <v>-0.99401836598208593</v>
      </c>
      <c r="D17" s="18">
        <f>VLOOKUP($A17,WLS!$A$3:$S$61,7, FALSE)</f>
        <v>0</v>
      </c>
      <c r="E17" s="18">
        <f>VLOOKUP($A17,WLS!$A$3:$S$61,5, FALSE)</f>
        <v>0.26511239069774051</v>
      </c>
      <c r="F17" s="18">
        <f>VLOOKUP($A17,WLS!$A$3:$S$61,2, FALSE)</f>
        <v>-1.4495470950204319</v>
      </c>
      <c r="G17" s="18">
        <f>VLOOKUP($A17,WLS!$A$3:$S$61,3, FALSE)</f>
        <v>-0.25812017917633057</v>
      </c>
      <c r="H17" s="18">
        <f>VLOOKUP($A17,WLS!$A$3:$S$61,8, FALSE)</f>
        <v>-0.87242148211132109</v>
      </c>
      <c r="I17" s="18">
        <f>VLOOKUP($A17,WLS!$A$3:$S$61,9, FALSE)</f>
        <v>0.65336836902160211</v>
      </c>
      <c r="J17" s="18">
        <f>VLOOKUP($A17,WLS!$A$3:$S$61,10, FALSE)</f>
        <v>0.36454622611270449</v>
      </c>
      <c r="K17" s="18">
        <f>VLOOKUP(L17,'Global summary'!$AF$3:$AG$61,2, FALSE)</f>
        <v>2.1318798183718908</v>
      </c>
      <c r="L17" s="3" t="s">
        <v>191</v>
      </c>
      <c r="M17" s="19">
        <f>VLOOKUP(A17,WLS!$A$3:$S$61,13, FALSE)</f>
        <v>1.1857110312051128E-7</v>
      </c>
      <c r="N17" s="19">
        <f>VLOOKUP($A17,WLS!$A$3:$S$61,15, FALSE)</f>
        <v>1.1557698107576003E-8</v>
      </c>
      <c r="O17" s="19">
        <f>VLOOKUP($A17,WLS!$A$3:$S$61,16, FALSE)</f>
        <v>0</v>
      </c>
      <c r="P17" s="19">
        <f>VLOOKUP($A17,WLS!$A$3:$S$61,14, FALSE)</f>
        <v>8.1076112577371004E-2</v>
      </c>
      <c r="Q17" s="19">
        <f>VLOOKUP($A17,WLS!$A$3:$S$61,11, FALSE)</f>
        <v>7.7761713587903844E-5</v>
      </c>
      <c r="R17" s="19">
        <f>VLOOKUP($A17,WLS!$A$3:$S$61,12, FALSE)</f>
        <v>0</v>
      </c>
      <c r="S17" s="19">
        <f>VLOOKUP($A17,WLS!$A$3:$S$61,17, FALSE)</f>
        <v>1.2106211374135491E-7</v>
      </c>
      <c r="T17" s="19">
        <f>VLOOKUP($A17,WLS!$A$3:$S$61,18, FALSE)</f>
        <v>3.9156234529559051E-29</v>
      </c>
      <c r="U17" s="19">
        <f>VLOOKUP($A17,WLS!$A$3:$S$61,19, FALSE)</f>
        <v>0.1118925885367706</v>
      </c>
      <c r="W17" s="10" t="str">
        <f t="shared" si="6"/>
        <v>***</v>
      </c>
      <c r="X17" s="10" t="str">
        <f t="shared" si="0"/>
        <v>***</v>
      </c>
      <c r="Y17" s="10" t="str">
        <f t="shared" si="0"/>
        <v>***</v>
      </c>
      <c r="Z17" s="10" t="str">
        <f t="shared" si="0"/>
        <v/>
      </c>
      <c r="AA17" s="10" t="str">
        <f t="shared" si="0"/>
        <v>***</v>
      </c>
      <c r="AB17" s="10" t="str">
        <f t="shared" si="0"/>
        <v>***</v>
      </c>
      <c r="AC17" s="10" t="str">
        <f t="shared" si="0"/>
        <v>***</v>
      </c>
      <c r="AD17" s="10" t="str">
        <f t="shared" si="0"/>
        <v>***</v>
      </c>
      <c r="AE17" s="10" t="str">
        <f t="shared" si="0"/>
        <v/>
      </c>
      <c r="AG17" s="10" t="str">
        <f t="shared" si="7"/>
        <v/>
      </c>
      <c r="AH17" s="10" t="str">
        <f t="shared" si="1"/>
        <v/>
      </c>
      <c r="AI17" s="10" t="str">
        <f t="shared" si="1"/>
        <v/>
      </c>
      <c r="AJ17" s="10" t="str">
        <f t="shared" si="1"/>
        <v/>
      </c>
      <c r="AK17" s="10" t="str">
        <f t="shared" si="1"/>
        <v/>
      </c>
      <c r="AL17" s="10" t="str">
        <f t="shared" si="1"/>
        <v/>
      </c>
      <c r="AM17" s="10" t="str">
        <f t="shared" si="1"/>
        <v/>
      </c>
      <c r="AN17" s="10" t="str">
        <f t="shared" si="1"/>
        <v/>
      </c>
      <c r="AO17" s="10" t="str">
        <f t="shared" si="1"/>
        <v/>
      </c>
      <c r="AQ17" s="10" t="str">
        <f t="shared" si="8"/>
        <v/>
      </c>
      <c r="AR17" s="10" t="str">
        <f t="shared" si="2"/>
        <v/>
      </c>
      <c r="AS17" s="10" t="str">
        <f t="shared" si="2"/>
        <v/>
      </c>
      <c r="AT17" s="10" t="str">
        <f t="shared" si="2"/>
        <v/>
      </c>
      <c r="AU17" s="10" t="str">
        <f t="shared" si="2"/>
        <v/>
      </c>
      <c r="AV17" s="10" t="str">
        <f t="shared" si="2"/>
        <v/>
      </c>
      <c r="AW17" s="10" t="str">
        <f t="shared" si="2"/>
        <v/>
      </c>
      <c r="AX17" s="10" t="str">
        <f t="shared" si="2"/>
        <v/>
      </c>
      <c r="AY17" s="10" t="str">
        <f t="shared" si="2"/>
        <v/>
      </c>
      <c r="BA17" s="10" t="s">
        <v>305</v>
      </c>
      <c r="BB17" s="18">
        <f t="shared" si="9"/>
        <v>-29.1</v>
      </c>
      <c r="BC17" s="18">
        <f t="shared" si="3"/>
        <v>-46.6</v>
      </c>
      <c r="BD17" s="18">
        <f t="shared" si="3"/>
        <v>0</v>
      </c>
      <c r="BE17" s="18">
        <f t="shared" si="3"/>
        <v>12.4</v>
      </c>
      <c r="BF17" s="18">
        <f t="shared" si="3"/>
        <v>-68</v>
      </c>
      <c r="BG17" s="18">
        <f t="shared" si="3"/>
        <v>-12.1</v>
      </c>
      <c r="BH17" s="18">
        <f t="shared" si="3"/>
        <v>-40.9</v>
      </c>
      <c r="BI17" s="18">
        <f t="shared" si="3"/>
        <v>30.6</v>
      </c>
      <c r="BJ17" s="18">
        <f t="shared" si="3"/>
        <v>17.100000000000001</v>
      </c>
      <c r="BM17" s="10" t="s">
        <v>305</v>
      </c>
      <c r="BN17" s="18">
        <f t="shared" si="4"/>
        <v>2.1318798183718908</v>
      </c>
      <c r="BO17" s="20">
        <f>VLOOKUP(CA17,'Coverage + Years_searchable'!$A$2:$N$76,14,FALSE)</f>
        <v>-1</v>
      </c>
      <c r="BP17" s="21" t="str">
        <f t="shared" si="10"/>
        <v>-29.1***</v>
      </c>
      <c r="BQ17" s="21" t="str">
        <f t="shared" si="5"/>
        <v>-46.6***</v>
      </c>
      <c r="BR17" s="21"/>
      <c r="BS17" s="22" t="str">
        <f t="shared" si="5"/>
        <v>12.4</v>
      </c>
      <c r="BT17" s="21" t="str">
        <f t="shared" si="5"/>
        <v>-68***</v>
      </c>
      <c r="BU17" s="21" t="str">
        <f t="shared" si="5"/>
        <v>-12.1***</v>
      </c>
      <c r="BV17" s="21" t="str">
        <f t="shared" si="5"/>
        <v>-40.9***</v>
      </c>
      <c r="BW17" s="21" t="str">
        <f t="shared" si="5"/>
        <v>30.6***</v>
      </c>
      <c r="BX17" s="21" t="str">
        <f t="shared" si="5"/>
        <v>17.1</v>
      </c>
      <c r="BY17" s="21" t="str">
        <f>VLOOKUP(BM17,WLS!$Z$3:$AA$61,2,FALSE)</f>
        <v>--</v>
      </c>
      <c r="CA17" s="3" t="s">
        <v>191</v>
      </c>
    </row>
    <row r="18" spans="1:79" ht="16.149999999999999" customHeight="1" x14ac:dyDescent="0.25">
      <c r="A18" s="10" t="s">
        <v>306</v>
      </c>
      <c r="B18" s="18">
        <f>VLOOKUP(A18,WLS!$A$3:$S$61,4, FALSE)</f>
        <v>-17.286582301597299</v>
      </c>
      <c r="C18" s="18">
        <f>VLOOKUP($A18,WLS!$A$3:$S$61,6, FALSE)</f>
        <v>-14.537275661358267</v>
      </c>
      <c r="D18" s="18">
        <f>VLOOKUP($A18,WLS!$A$3:$S$61,7, FALSE)</f>
        <v>0</v>
      </c>
      <c r="E18" s="18">
        <f>VLOOKUP($A18,WLS!$A$3:$S$61,5, FALSE)</f>
        <v>-5.861557944382306</v>
      </c>
      <c r="F18" s="18">
        <f>VLOOKUP($A18,WLS!$A$3:$S$61,2, FALSE)</f>
        <v>-14.561593264918253</v>
      </c>
      <c r="G18" s="18">
        <f>VLOOKUP($A18,WLS!$A$3:$S$61,3, FALSE)</f>
        <v>7.3474154472351074</v>
      </c>
      <c r="H18" s="18">
        <f>VLOOKUP($A18,WLS!$A$3:$S$61,8, FALSE)</f>
        <v>-1.8550719030727827</v>
      </c>
      <c r="I18" s="18">
        <f>VLOOKUP($A18,WLS!$A$3:$S$61,9, FALSE)</f>
        <v>4.6432250808414377</v>
      </c>
      <c r="J18" s="18">
        <f>VLOOKUP($A18,WLS!$A$3:$S$61,10, FALSE)</f>
        <v>-8.3249018789063225</v>
      </c>
      <c r="K18" s="18">
        <f>VLOOKUP(L18,'Global summary'!$AF$3:$AG$61,2, FALSE)</f>
        <v>18.907415717258615</v>
      </c>
      <c r="L18" s="3" t="s">
        <v>192</v>
      </c>
      <c r="M18" s="19">
        <f>VLOOKUP(A18,WLS!$A$3:$S$61,13, FALSE)</f>
        <v>4.3603792628724047E-8</v>
      </c>
      <c r="N18" s="19">
        <f>VLOOKUP($A18,WLS!$A$3:$S$61,15, FALSE)</f>
        <v>1.0708147395759871E-2</v>
      </c>
      <c r="O18" s="19">
        <f>VLOOKUP($A18,WLS!$A$3:$S$61,16, FALSE)</f>
        <v>0</v>
      </c>
      <c r="P18" s="19">
        <f>VLOOKUP($A18,WLS!$A$3:$S$61,14, FALSE)</f>
        <v>3.4309817598236212E-3</v>
      </c>
      <c r="Q18" s="19">
        <f>VLOOKUP($A18,WLS!$A$3:$S$61,11, FALSE)</f>
        <v>5.6039866185943894E-26</v>
      </c>
      <c r="R18" s="19">
        <f>VLOOKUP($A18,WLS!$A$3:$S$61,12, FALSE)</f>
        <v>0</v>
      </c>
      <c r="S18" s="19">
        <f>VLOOKUP($A18,WLS!$A$3:$S$61,17, FALSE)</f>
        <v>0.84124835535554088</v>
      </c>
      <c r="T18" s="19">
        <f>VLOOKUP($A18,WLS!$A$3:$S$61,18, FALSE)</f>
        <v>5.0177686666734765E-3</v>
      </c>
      <c r="U18" s="19">
        <f>VLOOKUP($A18,WLS!$A$3:$S$61,19, FALSE)</f>
        <v>3.1374745447757424E-2</v>
      </c>
      <c r="W18" s="10" t="str">
        <f t="shared" si="6"/>
        <v>***</v>
      </c>
      <c r="X18" s="10" t="str">
        <f t="shared" si="0"/>
        <v/>
      </c>
      <c r="Y18" s="10" t="str">
        <f t="shared" si="0"/>
        <v>***</v>
      </c>
      <c r="Z18" s="10" t="str">
        <f t="shared" si="0"/>
        <v/>
      </c>
      <c r="AA18" s="10" t="str">
        <f t="shared" si="0"/>
        <v>***</v>
      </c>
      <c r="AB18" s="10" t="str">
        <f t="shared" si="0"/>
        <v>***</v>
      </c>
      <c r="AC18" s="10" t="str">
        <f t="shared" si="0"/>
        <v/>
      </c>
      <c r="AD18" s="10" t="str">
        <f t="shared" si="0"/>
        <v/>
      </c>
      <c r="AE18" s="10" t="str">
        <f t="shared" si="0"/>
        <v/>
      </c>
      <c r="AG18" s="10" t="str">
        <f t="shared" si="7"/>
        <v/>
      </c>
      <c r="AH18" s="10" t="str">
        <f t="shared" si="1"/>
        <v/>
      </c>
      <c r="AI18" s="10" t="str">
        <f t="shared" si="1"/>
        <v/>
      </c>
      <c r="AJ18" s="10" t="str">
        <f t="shared" si="1"/>
        <v>**</v>
      </c>
      <c r="AK18" s="10" t="str">
        <f t="shared" si="1"/>
        <v/>
      </c>
      <c r="AL18" s="10" t="str">
        <f t="shared" si="1"/>
        <v/>
      </c>
      <c r="AM18" s="10" t="str">
        <f t="shared" si="1"/>
        <v/>
      </c>
      <c r="AN18" s="10" t="str">
        <f t="shared" si="1"/>
        <v>**</v>
      </c>
      <c r="AO18" s="10" t="str">
        <f t="shared" si="1"/>
        <v/>
      </c>
      <c r="AQ18" s="10" t="str">
        <f t="shared" si="8"/>
        <v/>
      </c>
      <c r="AR18" s="10" t="str">
        <f t="shared" si="2"/>
        <v>*</v>
      </c>
      <c r="AS18" s="10" t="str">
        <f t="shared" si="2"/>
        <v/>
      </c>
      <c r="AT18" s="10" t="str">
        <f t="shared" si="2"/>
        <v/>
      </c>
      <c r="AU18" s="10" t="str">
        <f t="shared" si="2"/>
        <v/>
      </c>
      <c r="AV18" s="10" t="str">
        <f t="shared" si="2"/>
        <v/>
      </c>
      <c r="AW18" s="10" t="str">
        <f t="shared" si="2"/>
        <v/>
      </c>
      <c r="AX18" s="10" t="str">
        <f t="shared" si="2"/>
        <v/>
      </c>
      <c r="AY18" s="10" t="str">
        <f t="shared" si="2"/>
        <v>*</v>
      </c>
      <c r="BA18" s="10" t="s">
        <v>306</v>
      </c>
      <c r="BB18" s="18">
        <f t="shared" si="9"/>
        <v>-91.4</v>
      </c>
      <c r="BC18" s="18">
        <f t="shared" si="3"/>
        <v>-76.900000000000006</v>
      </c>
      <c r="BD18" s="18">
        <f t="shared" si="3"/>
        <v>0</v>
      </c>
      <c r="BE18" s="18">
        <f t="shared" si="3"/>
        <v>-31</v>
      </c>
      <c r="BF18" s="18">
        <f t="shared" si="3"/>
        <v>-77</v>
      </c>
      <c r="BG18" s="18">
        <f t="shared" si="3"/>
        <v>38.9</v>
      </c>
      <c r="BH18" s="18">
        <f t="shared" si="3"/>
        <v>-9.8000000000000007</v>
      </c>
      <c r="BI18" s="18">
        <f t="shared" si="3"/>
        <v>24.6</v>
      </c>
      <c r="BJ18" s="18">
        <f t="shared" si="3"/>
        <v>-44</v>
      </c>
      <c r="BM18" s="10" t="s">
        <v>306</v>
      </c>
      <c r="BN18" s="18">
        <f t="shared" si="4"/>
        <v>18.907415717258615</v>
      </c>
      <c r="BO18" s="20">
        <f>VLOOKUP(CA18,'Coverage + Years_searchable'!$A$2:$N$76,14,FALSE)</f>
        <v>-1</v>
      </c>
      <c r="BP18" s="21" t="str">
        <f t="shared" si="10"/>
        <v>-91.4***</v>
      </c>
      <c r="BQ18" s="21" t="str">
        <f t="shared" si="5"/>
        <v>-76.9*</v>
      </c>
      <c r="BR18" s="21"/>
      <c r="BS18" s="22" t="str">
        <f t="shared" si="5"/>
        <v>-31**</v>
      </c>
      <c r="BT18" s="21" t="str">
        <f t="shared" si="5"/>
        <v>-77***</v>
      </c>
      <c r="BU18" s="21" t="str">
        <f t="shared" si="5"/>
        <v>38.9***</v>
      </c>
      <c r="BV18" s="21" t="str">
        <f t="shared" si="5"/>
        <v>-9.8</v>
      </c>
      <c r="BW18" s="21" t="str">
        <f t="shared" si="5"/>
        <v>24.6**</v>
      </c>
      <c r="BX18" s="21" t="str">
        <f t="shared" si="5"/>
        <v>-44*</v>
      </c>
      <c r="BY18" s="21" t="str">
        <f>VLOOKUP(BM18,WLS!$Z$3:$AA$61,2,FALSE)</f>
        <v>--</v>
      </c>
      <c r="CA18" s="3" t="s">
        <v>192</v>
      </c>
    </row>
    <row r="19" spans="1:79" ht="16.149999999999999" customHeight="1" x14ac:dyDescent="0.25">
      <c r="L19" s="3"/>
      <c r="M19" s="19"/>
      <c r="N19" s="19"/>
      <c r="O19" s="19"/>
      <c r="P19" s="19"/>
      <c r="Q19" s="19"/>
      <c r="R19" s="19"/>
      <c r="S19" s="19"/>
      <c r="T19" s="19"/>
      <c r="U19" s="19"/>
      <c r="BY19" s="21"/>
      <c r="CA19" s="3"/>
    </row>
    <row r="20" spans="1:79" ht="16.149999999999999" customHeight="1" x14ac:dyDescent="0.25">
      <c r="A20" s="29" t="s">
        <v>307</v>
      </c>
      <c r="B20" s="18">
        <f>VLOOKUP(A20,WLS!$A$3:$S$61,4, FALSE)</f>
        <v>2951.7589613970586</v>
      </c>
      <c r="C20" s="18">
        <f>VLOOKUP($A20,WLS!$A$3:$S$61,6, FALSE)</f>
        <v>5246.0490552325591</v>
      </c>
      <c r="D20" s="18">
        <f>VLOOKUP($A20,WLS!$A$3:$S$61,7, FALSE)</f>
        <v>59895.017755681823</v>
      </c>
      <c r="E20" s="18">
        <f>VLOOKUP($A20,WLS!$A$3:$S$61,5, FALSE)</f>
        <v>52225.929857336967</v>
      </c>
      <c r="F20" s="18">
        <f>VLOOKUP($A20,WLS!$A$3:$S$61,2, FALSE)</f>
        <v>51564.424218750006</v>
      </c>
      <c r="G20" s="18">
        <f>VLOOKUP($A20,WLS!$A$3:$S$61,3, FALSE)</f>
        <v>-359985.73828125006</v>
      </c>
      <c r="H20" s="18">
        <f>VLOOKUP($A20,WLS!$A$3:$S$61,8, FALSE)</f>
        <v>-84114.335546875023</v>
      </c>
      <c r="I20" s="18">
        <f>VLOOKUP($A20,WLS!$A$3:$S$61,9, FALSE)</f>
        <v>-177814.98486328125</v>
      </c>
      <c r="J20" s="18">
        <f>VLOOKUP($A20,WLS!$A$3:$S$61,10, FALSE)</f>
        <v>33745.575683593757</v>
      </c>
      <c r="K20" s="18">
        <f>VLOOKUP(L20,'Global summary'!$AF$3:$AG$61,2, FALSE)</f>
        <v>82463.891214124931</v>
      </c>
      <c r="L20" s="3" t="s">
        <v>193</v>
      </c>
      <c r="M20" s="19">
        <f>VLOOKUP(A20,WLS!$A$3:$S$61,13, FALSE)</f>
        <v>0.94316416837490613</v>
      </c>
      <c r="N20" s="19">
        <f>VLOOKUP($A20,WLS!$A$3:$S$61,15, FALSE)</f>
        <v>0.86201989489445852</v>
      </c>
      <c r="O20" s="19">
        <f>VLOOKUP($A20,WLS!$A$3:$S$61,16, FALSE)</f>
        <v>2.0774004871794091E-4</v>
      </c>
      <c r="P20" s="19">
        <f>VLOOKUP($A20,WLS!$A$3:$S$61,14, FALSE)</f>
        <v>2.4730280168065203E-9</v>
      </c>
      <c r="Q20" s="19">
        <f>VLOOKUP($A20,WLS!$A$3:$S$61,11, FALSE)</f>
        <v>2.2219033559919429E-5</v>
      </c>
      <c r="R20" s="19">
        <f>VLOOKUP($A20,WLS!$A$3:$S$61,12, FALSE)</f>
        <v>0.27141350170729334</v>
      </c>
      <c r="S20" s="19">
        <f>VLOOKUP($A20,WLS!$A$3:$S$61,17, FALSE)</f>
        <v>0.30491087027584546</v>
      </c>
      <c r="T20" s="19">
        <f>VLOOKUP($A20,WLS!$A$3:$S$61,18, FALSE)</f>
        <v>0.26288019182766797</v>
      </c>
      <c r="U20" s="19">
        <f>VLOOKUP($A20,WLS!$A$3:$S$61,19, FALSE)</f>
        <v>2.4363671005819196E-2</v>
      </c>
      <c r="W20" s="10" t="str">
        <f t="shared" si="6"/>
        <v/>
      </c>
      <c r="X20" s="10" t="str">
        <f t="shared" si="6"/>
        <v/>
      </c>
      <c r="Y20" s="10" t="str">
        <f t="shared" si="6"/>
        <v>***</v>
      </c>
      <c r="Z20" s="10" t="str">
        <f t="shared" si="6"/>
        <v>***</v>
      </c>
      <c r="AA20" s="10" t="str">
        <f t="shared" si="6"/>
        <v>***</v>
      </c>
      <c r="AB20" s="10" t="str">
        <f t="shared" si="6"/>
        <v/>
      </c>
      <c r="AC20" s="10" t="str">
        <f t="shared" si="6"/>
        <v/>
      </c>
      <c r="AD20" s="10" t="str">
        <f t="shared" si="6"/>
        <v/>
      </c>
      <c r="AE20" s="10" t="str">
        <f t="shared" si="6"/>
        <v/>
      </c>
      <c r="AG20" s="10" t="str">
        <f t="shared" si="7"/>
        <v/>
      </c>
      <c r="AH20" s="10" t="str">
        <f t="shared" si="7"/>
        <v/>
      </c>
      <c r="AI20" s="10" t="str">
        <f t="shared" si="7"/>
        <v/>
      </c>
      <c r="AJ20" s="10" t="str">
        <f t="shared" si="7"/>
        <v/>
      </c>
      <c r="AK20" s="10" t="str">
        <f t="shared" si="7"/>
        <v/>
      </c>
      <c r="AL20" s="10" t="str">
        <f t="shared" si="7"/>
        <v/>
      </c>
      <c r="AM20" s="10" t="str">
        <f t="shared" si="7"/>
        <v/>
      </c>
      <c r="AN20" s="10" t="str">
        <f t="shared" si="7"/>
        <v/>
      </c>
      <c r="AO20" s="10" t="str">
        <f t="shared" si="7"/>
        <v/>
      </c>
      <c r="AQ20" s="10" t="str">
        <f t="shared" ref="AQ20:AY35" si="11">IF(AND(W20="",AG20="", M20&lt;0.05), "*", "")</f>
        <v/>
      </c>
      <c r="AR20" s="10" t="str">
        <f t="shared" si="11"/>
        <v/>
      </c>
      <c r="AS20" s="10" t="str">
        <f t="shared" si="11"/>
        <v/>
      </c>
      <c r="AT20" s="10" t="str">
        <f t="shared" si="11"/>
        <v/>
      </c>
      <c r="AU20" s="10" t="str">
        <f t="shared" si="11"/>
        <v/>
      </c>
      <c r="AV20" s="10" t="str">
        <f t="shared" si="11"/>
        <v/>
      </c>
      <c r="AW20" s="10" t="str">
        <f t="shared" si="11"/>
        <v/>
      </c>
      <c r="AX20" s="10" t="str">
        <f t="shared" si="11"/>
        <v/>
      </c>
      <c r="AY20" s="10" t="str">
        <f t="shared" si="11"/>
        <v>*</v>
      </c>
      <c r="BA20" s="10" t="s">
        <v>307</v>
      </c>
      <c r="BB20" s="18">
        <f t="shared" ref="BB20:BJ35" si="12">ROUND(((B20/$K20)*100),1)</f>
        <v>3.6</v>
      </c>
      <c r="BC20" s="18">
        <f t="shared" si="12"/>
        <v>6.4</v>
      </c>
      <c r="BD20" s="18">
        <f t="shared" si="12"/>
        <v>72.599999999999994</v>
      </c>
      <c r="BE20" s="18">
        <f t="shared" si="12"/>
        <v>63.3</v>
      </c>
      <c r="BF20" s="18">
        <f t="shared" si="12"/>
        <v>62.5</v>
      </c>
      <c r="BG20" s="18">
        <f t="shared" si="12"/>
        <v>-436.5</v>
      </c>
      <c r="BH20" s="18">
        <f t="shared" si="12"/>
        <v>-102</v>
      </c>
      <c r="BI20" s="18">
        <f t="shared" si="12"/>
        <v>-215.6</v>
      </c>
      <c r="BJ20" s="18">
        <f t="shared" si="12"/>
        <v>40.9</v>
      </c>
      <c r="BM20" s="10" t="s">
        <v>307</v>
      </c>
      <c r="BN20" s="18">
        <f t="shared" ref="BN20:BN35" si="13">K20</f>
        <v>82463.891214124931</v>
      </c>
      <c r="BO20" s="20">
        <f>VLOOKUP(CA20,'Coverage + Years_searchable'!$A$2:$N$76,14,FALSE)</f>
        <v>-1</v>
      </c>
      <c r="BP20" s="21" t="str">
        <f t="shared" ref="BP20:BX35" si="14">_xlfn.TEXTJOIN(,TRUE,BB20,W20,AG20,AQ20)</f>
        <v>3.6</v>
      </c>
      <c r="BQ20" s="24" t="str">
        <f t="shared" si="14"/>
        <v>6.4</v>
      </c>
      <c r="BR20" s="24" t="str">
        <f t="shared" si="14"/>
        <v>72.6***</v>
      </c>
      <c r="BS20" s="25" t="str">
        <f t="shared" si="14"/>
        <v>63.3***</v>
      </c>
      <c r="BT20" s="24" t="str">
        <f t="shared" si="14"/>
        <v>62.5***</v>
      </c>
      <c r="BU20" s="24" t="str">
        <f t="shared" si="14"/>
        <v>-436.5</v>
      </c>
      <c r="BV20" s="24" t="str">
        <f t="shared" si="14"/>
        <v>-102</v>
      </c>
      <c r="BW20" s="24" t="str">
        <f t="shared" si="14"/>
        <v>-215.6</v>
      </c>
      <c r="BX20" s="24" t="str">
        <f t="shared" si="14"/>
        <v>40.9*</v>
      </c>
      <c r="BY20" s="21" t="str">
        <f>VLOOKUP(BM20,WLS!$Z$3:$AA$61,2,FALSE)</f>
        <v>***</v>
      </c>
      <c r="CA20" s="3" t="s">
        <v>193</v>
      </c>
    </row>
    <row r="21" spans="1:79" ht="15" customHeight="1" x14ac:dyDescent="0.25">
      <c r="A21" s="3" t="s">
        <v>308</v>
      </c>
      <c r="B21" s="18">
        <f>VLOOKUP(A21,WLS!$A$3:$S$61,4, FALSE)</f>
        <v>1.8017828730591334E-2</v>
      </c>
      <c r="C21" s="18">
        <f>VLOOKUP($A21,WLS!$A$3:$S$61,6, FALSE)</f>
        <v>1.4797201338344437E-2</v>
      </c>
      <c r="D21" s="18">
        <f>VLOOKUP($A21,WLS!$A$3:$S$61,7, FALSE)</f>
        <v>-9.2018818363740526E-2</v>
      </c>
      <c r="E21" s="18">
        <f>VLOOKUP($A21,WLS!$A$3:$S$61,5, FALSE)</f>
        <v>-5.5572364542449487E-2</v>
      </c>
      <c r="F21" s="18">
        <f>VLOOKUP($A21,WLS!$A$3:$S$61,2, FALSE)</f>
        <v>2.7003201258700992E-2</v>
      </c>
      <c r="G21" s="18">
        <f>VLOOKUP($A21,WLS!$A$3:$S$61,3, FALSE)</f>
        <v>-4.8948815782438176E-3</v>
      </c>
      <c r="H21" s="18">
        <f>VLOOKUP($A21,WLS!$A$3:$S$61,8, FALSE)</f>
        <v>8.0716896344436156E-3</v>
      </c>
      <c r="I21" s="18">
        <f>VLOOKUP($A21,WLS!$A$3:$S$61,9, FALSE)</f>
        <v>-6.7629561881933087E-2</v>
      </c>
      <c r="J21" s="18">
        <f>VLOOKUP($A21,WLS!$A$3:$S$61,10, FALSE)</f>
        <v>3.1162507542789965E-2</v>
      </c>
      <c r="K21" s="18">
        <f>VLOOKUP(L21,'Global summary'!$AF$3:$AG$61,2, FALSE)</f>
        <v>0.17965975629167091</v>
      </c>
      <c r="L21" s="3" t="s">
        <v>194</v>
      </c>
      <c r="M21" s="19">
        <f>VLOOKUP(A21,WLS!$A$3:$S$61,13, FALSE)</f>
        <v>0.28188202716754041</v>
      </c>
      <c r="N21" s="19">
        <f>VLOOKUP($A21,WLS!$A$3:$S$61,15, FALSE)</f>
        <v>8.4748022190366631E-2</v>
      </c>
      <c r="O21" s="19">
        <f>VLOOKUP($A21,WLS!$A$3:$S$61,16, FALSE)</f>
        <v>1.8583704887588073E-53</v>
      </c>
      <c r="P21" s="19">
        <f>VLOOKUP($A21,WLS!$A$3:$S$61,14, FALSE)</f>
        <v>6.7459079247756846E-3</v>
      </c>
      <c r="Q21" s="19">
        <f>VLOOKUP($A21,WLS!$A$3:$S$61,11, FALSE)</f>
        <v>0.49626521978396365</v>
      </c>
      <c r="R21" s="19">
        <f>VLOOKUP($A21,WLS!$A$3:$S$61,12, FALSE)</f>
        <v>1.8046729882611129E-9</v>
      </c>
      <c r="S21" s="19">
        <f>VLOOKUP($A21,WLS!$A$3:$S$61,17, FALSE)</f>
        <v>0.46471175847213619</v>
      </c>
      <c r="T21" s="19">
        <f>VLOOKUP($A21,WLS!$A$3:$S$61,18, FALSE)</f>
        <v>1.4945707218992724E-4</v>
      </c>
      <c r="U21" s="19">
        <f>VLOOKUP($A21,WLS!$A$3:$S$61,19, FALSE)</f>
        <v>4.0366947191591736E-3</v>
      </c>
      <c r="W21" s="10" t="str">
        <f t="shared" si="6"/>
        <v/>
      </c>
      <c r="X21" s="10" t="str">
        <f t="shared" si="6"/>
        <v/>
      </c>
      <c r="Y21" s="10" t="str">
        <f t="shared" si="6"/>
        <v>***</v>
      </c>
      <c r="Z21" s="10" t="str">
        <f t="shared" si="6"/>
        <v/>
      </c>
      <c r="AA21" s="10" t="str">
        <f t="shared" si="6"/>
        <v/>
      </c>
      <c r="AB21" s="10" t="str">
        <f t="shared" si="6"/>
        <v>***</v>
      </c>
      <c r="AC21" s="10" t="str">
        <f t="shared" si="6"/>
        <v/>
      </c>
      <c r="AD21" s="10" t="str">
        <f t="shared" si="6"/>
        <v>***</v>
      </c>
      <c r="AE21" s="10" t="str">
        <f t="shared" si="6"/>
        <v/>
      </c>
      <c r="AG21" s="10" t="str">
        <f t="shared" si="7"/>
        <v/>
      </c>
      <c r="AH21" s="10" t="str">
        <f t="shared" si="7"/>
        <v/>
      </c>
      <c r="AI21" s="10" t="str">
        <f t="shared" si="7"/>
        <v/>
      </c>
      <c r="AJ21" s="10" t="str">
        <f t="shared" si="7"/>
        <v>**</v>
      </c>
      <c r="AK21" s="10" t="str">
        <f t="shared" si="7"/>
        <v/>
      </c>
      <c r="AL21" s="10" t="str">
        <f t="shared" si="7"/>
        <v/>
      </c>
      <c r="AM21" s="10" t="str">
        <f t="shared" si="7"/>
        <v/>
      </c>
      <c r="AN21" s="10" t="str">
        <f t="shared" si="7"/>
        <v/>
      </c>
      <c r="AO21" s="10" t="str">
        <f t="shared" si="7"/>
        <v>**</v>
      </c>
      <c r="AQ21" s="10" t="str">
        <f t="shared" si="11"/>
        <v/>
      </c>
      <c r="AR21" s="10" t="str">
        <f t="shared" si="11"/>
        <v/>
      </c>
      <c r="AS21" s="10" t="str">
        <f t="shared" si="11"/>
        <v/>
      </c>
      <c r="AT21" s="10" t="str">
        <f t="shared" si="11"/>
        <v/>
      </c>
      <c r="AU21" s="10" t="str">
        <f t="shared" si="11"/>
        <v/>
      </c>
      <c r="AV21" s="10" t="str">
        <f t="shared" si="11"/>
        <v/>
      </c>
      <c r="AW21" s="10" t="str">
        <f t="shared" si="11"/>
        <v/>
      </c>
      <c r="AX21" s="10" t="str">
        <f t="shared" si="11"/>
        <v/>
      </c>
      <c r="AY21" s="10" t="str">
        <f t="shared" si="11"/>
        <v/>
      </c>
      <c r="BA21" s="3" t="s">
        <v>308</v>
      </c>
      <c r="BB21" s="18">
        <f t="shared" si="12"/>
        <v>10</v>
      </c>
      <c r="BC21" s="18">
        <f t="shared" si="12"/>
        <v>8.1999999999999993</v>
      </c>
      <c r="BD21" s="18">
        <f t="shared" si="12"/>
        <v>-51.2</v>
      </c>
      <c r="BE21" s="18">
        <f t="shared" si="12"/>
        <v>-30.9</v>
      </c>
      <c r="BF21" s="18">
        <f t="shared" si="12"/>
        <v>15</v>
      </c>
      <c r="BG21" s="18">
        <f t="shared" si="12"/>
        <v>-2.7</v>
      </c>
      <c r="BH21" s="18">
        <f t="shared" si="12"/>
        <v>4.5</v>
      </c>
      <c r="BI21" s="18">
        <f t="shared" si="12"/>
        <v>-37.6</v>
      </c>
      <c r="BJ21" s="18">
        <f t="shared" si="12"/>
        <v>17.3</v>
      </c>
      <c r="BM21" s="3" t="s">
        <v>308</v>
      </c>
      <c r="BN21" s="18">
        <f t="shared" si="13"/>
        <v>0.17965975629167091</v>
      </c>
      <c r="BO21" s="20">
        <f>VLOOKUP(CA21,'Coverage + Years_searchable'!$A$2:$N$76,14,FALSE)</f>
        <v>-1</v>
      </c>
      <c r="BP21" s="21" t="str">
        <f t="shared" si="14"/>
        <v>10</v>
      </c>
      <c r="BQ21" s="21" t="str">
        <f t="shared" si="14"/>
        <v>8.2</v>
      </c>
      <c r="BR21" s="21" t="str">
        <f t="shared" si="14"/>
        <v>-51.2***</v>
      </c>
      <c r="BS21" s="22" t="str">
        <f t="shared" si="14"/>
        <v>-30.9**</v>
      </c>
      <c r="BT21" s="21" t="str">
        <f t="shared" si="14"/>
        <v>15</v>
      </c>
      <c r="BU21" s="21" t="str">
        <f t="shared" si="14"/>
        <v>-2.7***</v>
      </c>
      <c r="BV21" s="21" t="str">
        <f t="shared" si="14"/>
        <v>4.5</v>
      </c>
      <c r="BW21" s="21" t="str">
        <f t="shared" si="14"/>
        <v>-37.6***</v>
      </c>
      <c r="BX21" s="21" t="str">
        <f t="shared" si="14"/>
        <v>17.3**</v>
      </c>
      <c r="BY21" s="21" t="str">
        <f>VLOOKUP(BM21,WLS!$Z$3:$AA$61,2,FALSE)</f>
        <v>***</v>
      </c>
      <c r="CA21" s="3" t="s">
        <v>194</v>
      </c>
    </row>
    <row r="22" spans="1:79" x14ac:dyDescent="0.25">
      <c r="A22" s="10" t="s">
        <v>309</v>
      </c>
      <c r="B22" s="18">
        <f>VLOOKUP(A22,WLS!$A$3:$S$61,4, FALSE)</f>
        <v>-10.407789906862698</v>
      </c>
      <c r="C22" s="18">
        <f>VLOOKUP($A22,WLS!$A$3:$S$61,6, FALSE)</f>
        <v>15.103906725957861</v>
      </c>
      <c r="D22" s="18">
        <f>VLOOKUP($A22,WLS!$A$3:$S$61,7, FALSE)</f>
        <v>9.1313570078686883</v>
      </c>
      <c r="E22" s="18">
        <f>VLOOKUP($A22,WLS!$A$3:$S$61,5, FALSE)</f>
        <v>9.3518366801069561</v>
      </c>
      <c r="F22" s="18">
        <f>VLOOKUP($A22,WLS!$A$3:$S$61,2, FALSE)</f>
        <v>13.512829038556452</v>
      </c>
      <c r="G22" s="18">
        <f>VLOOKUP($A22,WLS!$A$3:$S$61,3, FALSE)</f>
        <v>15.004938031383695</v>
      </c>
      <c r="H22" s="18">
        <f>VLOOKUP($A22,WLS!$A$3:$S$61,8, FALSE)</f>
        <v>-22.878709087676107</v>
      </c>
      <c r="I22" s="18">
        <f>VLOOKUP($A22,WLS!$A$3:$S$61,9, FALSE)</f>
        <v>-32.935147799978452</v>
      </c>
      <c r="J22" s="18">
        <f>VLOOKUP($A22,WLS!$A$3:$S$61,10, FALSE)</f>
        <v>-44.509912185644069</v>
      </c>
      <c r="K22" s="18">
        <f>VLOOKUP(L22,'Global summary'!$AF$3:$AG$61,2, FALSE)</f>
        <v>30.281193263658096</v>
      </c>
      <c r="L22" s="3" t="s">
        <v>195</v>
      </c>
      <c r="M22" s="19">
        <f>VLOOKUP(A22,WLS!$A$3:$S$61,13, FALSE)</f>
        <v>2.8924732286484822E-6</v>
      </c>
      <c r="N22" s="19">
        <f>VLOOKUP($A22,WLS!$A$3:$S$61,15, FALSE)</f>
        <v>5.172387727052477E-34</v>
      </c>
      <c r="O22" s="19">
        <f>VLOOKUP($A22,WLS!$A$3:$S$61,16, FALSE)</f>
        <v>2.874233054644876E-14</v>
      </c>
      <c r="P22" s="19">
        <f>VLOOKUP($A22,WLS!$A$3:$S$61,14, FALSE)</f>
        <v>0.27739791170691214</v>
      </c>
      <c r="Q22" s="19">
        <f>VLOOKUP($A22,WLS!$A$3:$S$61,11, FALSE)</f>
        <v>1.3852853803599204E-58</v>
      </c>
      <c r="R22" s="19">
        <f>VLOOKUP($A22,WLS!$A$3:$S$61,12, FALSE)</f>
        <v>1.1280040018577308E-34</v>
      </c>
      <c r="S22" s="19">
        <f>VLOOKUP($A22,WLS!$A$3:$S$61,17, FALSE)</f>
        <v>5.5518659629645313E-4</v>
      </c>
      <c r="T22" s="19">
        <f>VLOOKUP($A22,WLS!$A$3:$S$61,18, FALSE)</f>
        <v>0.27919909128007853</v>
      </c>
      <c r="U22" s="19">
        <f>VLOOKUP($A22,WLS!$A$3:$S$61,19, FALSE)</f>
        <v>1.3284209313429484E-2</v>
      </c>
      <c r="W22" s="10" t="str">
        <f t="shared" si="6"/>
        <v>***</v>
      </c>
      <c r="X22" s="10" t="str">
        <f t="shared" si="6"/>
        <v>***</v>
      </c>
      <c r="Y22" s="10" t="str">
        <f t="shared" si="6"/>
        <v>***</v>
      </c>
      <c r="Z22" s="10" t="str">
        <f t="shared" si="6"/>
        <v/>
      </c>
      <c r="AA22" s="10" t="str">
        <f t="shared" si="6"/>
        <v>***</v>
      </c>
      <c r="AB22" s="10" t="str">
        <f t="shared" si="6"/>
        <v>***</v>
      </c>
      <c r="AC22" s="10" t="str">
        <f t="shared" si="6"/>
        <v>***</v>
      </c>
      <c r="AD22" s="10" t="str">
        <f t="shared" si="6"/>
        <v/>
      </c>
      <c r="AE22" s="10" t="str">
        <f t="shared" si="6"/>
        <v/>
      </c>
      <c r="AG22" s="10" t="str">
        <f t="shared" si="7"/>
        <v/>
      </c>
      <c r="AH22" s="10" t="str">
        <f t="shared" si="7"/>
        <v/>
      </c>
      <c r="AI22" s="10" t="str">
        <f t="shared" si="7"/>
        <v/>
      </c>
      <c r="AJ22" s="10" t="str">
        <f t="shared" si="7"/>
        <v/>
      </c>
      <c r="AK22" s="10" t="str">
        <f t="shared" si="7"/>
        <v/>
      </c>
      <c r="AL22" s="10" t="str">
        <f t="shared" si="7"/>
        <v/>
      </c>
      <c r="AM22" s="10" t="str">
        <f t="shared" si="7"/>
        <v/>
      </c>
      <c r="AN22" s="10" t="str">
        <f t="shared" si="7"/>
        <v/>
      </c>
      <c r="AO22" s="10" t="str">
        <f t="shared" si="7"/>
        <v/>
      </c>
      <c r="AQ22" s="10" t="str">
        <f t="shared" si="11"/>
        <v/>
      </c>
      <c r="AR22" s="10" t="str">
        <f t="shared" si="11"/>
        <v/>
      </c>
      <c r="AS22" s="10" t="str">
        <f t="shared" si="11"/>
        <v/>
      </c>
      <c r="AT22" s="10" t="str">
        <f t="shared" si="11"/>
        <v/>
      </c>
      <c r="AU22" s="10" t="str">
        <f t="shared" si="11"/>
        <v/>
      </c>
      <c r="AV22" s="10" t="str">
        <f t="shared" si="11"/>
        <v/>
      </c>
      <c r="AW22" s="10" t="str">
        <f t="shared" si="11"/>
        <v/>
      </c>
      <c r="AX22" s="10" t="str">
        <f t="shared" si="11"/>
        <v/>
      </c>
      <c r="AY22" s="10" t="str">
        <f t="shared" si="11"/>
        <v>*</v>
      </c>
      <c r="BA22" s="10" t="s">
        <v>309</v>
      </c>
      <c r="BB22" s="18">
        <f t="shared" si="12"/>
        <v>-34.4</v>
      </c>
      <c r="BC22" s="18">
        <f t="shared" si="12"/>
        <v>49.9</v>
      </c>
      <c r="BD22" s="18">
        <f t="shared" si="12"/>
        <v>30.2</v>
      </c>
      <c r="BE22" s="18">
        <f t="shared" si="12"/>
        <v>30.9</v>
      </c>
      <c r="BF22" s="18">
        <f t="shared" si="12"/>
        <v>44.6</v>
      </c>
      <c r="BG22" s="18">
        <f t="shared" si="12"/>
        <v>49.6</v>
      </c>
      <c r="BH22" s="18">
        <f t="shared" si="12"/>
        <v>-75.599999999999994</v>
      </c>
      <c r="BI22" s="18">
        <f t="shared" si="12"/>
        <v>-108.8</v>
      </c>
      <c r="BJ22" s="18">
        <f t="shared" si="12"/>
        <v>-147</v>
      </c>
      <c r="BM22" s="10" t="s">
        <v>309</v>
      </c>
      <c r="BN22" s="18">
        <f t="shared" si="13"/>
        <v>30.281193263658096</v>
      </c>
      <c r="BO22" s="20">
        <f>VLOOKUP(CA22,'Coverage + Years_searchable'!$A$2:$N$76,14,FALSE)</f>
        <v>-1</v>
      </c>
      <c r="BP22" s="21" t="str">
        <f t="shared" si="14"/>
        <v>-34.4***</v>
      </c>
      <c r="BQ22" s="21" t="str">
        <f t="shared" si="14"/>
        <v>49.9***</v>
      </c>
      <c r="BR22" s="21" t="str">
        <f t="shared" si="14"/>
        <v>30.2***</v>
      </c>
      <c r="BS22" s="22" t="str">
        <f t="shared" si="14"/>
        <v>30.9</v>
      </c>
      <c r="BT22" s="21" t="str">
        <f t="shared" si="14"/>
        <v>44.6***</v>
      </c>
      <c r="BU22" s="21" t="str">
        <f t="shared" si="14"/>
        <v>49.6***</v>
      </c>
      <c r="BV22" s="21" t="str">
        <f t="shared" si="14"/>
        <v>-75.6***</v>
      </c>
      <c r="BW22" s="21" t="str">
        <f t="shared" si="14"/>
        <v>-108.8</v>
      </c>
      <c r="BX22" s="21" t="str">
        <f t="shared" si="14"/>
        <v>-147*</v>
      </c>
      <c r="BY22" s="21" t="str">
        <f>VLOOKUP(BM22,WLS!$Z$3:$AA$61,2,FALSE)</f>
        <v>***</v>
      </c>
      <c r="CA22" s="3" t="s">
        <v>195</v>
      </c>
    </row>
    <row r="23" spans="1:79" x14ac:dyDescent="0.25">
      <c r="A23" s="10" t="s">
        <v>310</v>
      </c>
      <c r="B23" s="18">
        <f>VLOOKUP(A23,WLS!$A$3:$S$61,4, FALSE)</f>
        <v>-4.3730757611115875E-2</v>
      </c>
      <c r="C23" s="18">
        <f>VLOOKUP($A23,WLS!$A$3:$S$61,6, FALSE)</f>
        <v>0.36981360238979072</v>
      </c>
      <c r="D23" s="18">
        <f>VLOOKUP($A23,WLS!$A$3:$S$61,7, FALSE)</f>
        <v>0.17168417068061773</v>
      </c>
      <c r="E23" s="18">
        <f>VLOOKUP($A23,WLS!$A$3:$S$61,5, FALSE)</f>
        <v>-5.8658920423555784E-2</v>
      </c>
      <c r="F23" s="18">
        <f>VLOOKUP($A23,WLS!$A$3:$S$61,2, FALSE)</f>
        <v>-0.1812493665511386</v>
      </c>
      <c r="G23" s="18">
        <f>VLOOKUP($A23,WLS!$A$3:$S$61,3, FALSE)</f>
        <v>0.13063904362453024</v>
      </c>
      <c r="H23" s="18">
        <f>VLOOKUP($A23,WLS!$A$3:$S$61,8, FALSE)</f>
        <v>-1.79669105513942</v>
      </c>
      <c r="I23" s="18">
        <f>VLOOKUP($A23,WLS!$A$3:$S$61,9, FALSE)</f>
        <v>-0.34051354252561272</v>
      </c>
      <c r="J23" s="18">
        <f>VLOOKUP($A23,WLS!$A$3:$S$61,10, FALSE)</f>
        <v>-2.7932756845551787</v>
      </c>
      <c r="K23" s="18">
        <f>VLOOKUP(L23,'Global summary'!$AF$3:$AG$61,2, FALSE)</f>
        <v>0.969818869518279</v>
      </c>
      <c r="L23" s="3" t="s">
        <v>196</v>
      </c>
      <c r="M23" s="19">
        <f>VLOOKUP(A23,WLS!$A$3:$S$61,13, FALSE)</f>
        <v>0.74439393154722677</v>
      </c>
      <c r="N23" s="19">
        <f>VLOOKUP($A23,WLS!$A$3:$S$61,15, FALSE)</f>
        <v>9.6815031317117042E-22</v>
      </c>
      <c r="O23" s="19">
        <f>VLOOKUP($A23,WLS!$A$3:$S$61,16, FALSE)</f>
        <v>7.0525365216281971E-3</v>
      </c>
      <c r="P23" s="19">
        <f>VLOOKUP($A23,WLS!$A$3:$S$61,14, FALSE)</f>
        <v>0.86956665871376404</v>
      </c>
      <c r="Q23" s="19">
        <f>VLOOKUP($A23,WLS!$A$3:$S$61,11, FALSE)</f>
        <v>0.1646883162016286</v>
      </c>
      <c r="R23" s="19">
        <f>VLOOKUP($A23,WLS!$A$3:$S$61,12, FALSE)</f>
        <v>0.30684652837426252</v>
      </c>
      <c r="S23" s="19">
        <f>VLOOKUP($A23,WLS!$A$3:$S$61,17, FALSE)</f>
        <v>0.1115085151683909</v>
      </c>
      <c r="T23" s="19">
        <f>VLOOKUP($A23,WLS!$A$3:$S$61,18, FALSE)</f>
        <v>3.3442619581128411E-3</v>
      </c>
      <c r="U23" s="19">
        <f>VLOOKUP($A23,WLS!$A$3:$S$61,19, FALSE)</f>
        <v>2.1469517684996552E-5</v>
      </c>
      <c r="W23" s="10" t="str">
        <f t="shared" si="6"/>
        <v/>
      </c>
      <c r="X23" s="10" t="str">
        <f t="shared" si="6"/>
        <v>***</v>
      </c>
      <c r="Y23" s="10" t="str">
        <f t="shared" si="6"/>
        <v/>
      </c>
      <c r="Z23" s="10" t="str">
        <f t="shared" si="6"/>
        <v/>
      </c>
      <c r="AA23" s="10" t="str">
        <f t="shared" si="6"/>
        <v/>
      </c>
      <c r="AB23" s="10" t="str">
        <f t="shared" si="6"/>
        <v/>
      </c>
      <c r="AC23" s="10" t="str">
        <f t="shared" si="6"/>
        <v/>
      </c>
      <c r="AD23" s="10" t="str">
        <f t="shared" si="6"/>
        <v/>
      </c>
      <c r="AE23" s="10" t="str">
        <f t="shared" si="6"/>
        <v>***</v>
      </c>
      <c r="AG23" s="10" t="str">
        <f t="shared" si="7"/>
        <v/>
      </c>
      <c r="AH23" s="10" t="str">
        <f t="shared" si="7"/>
        <v/>
      </c>
      <c r="AI23" s="10" t="str">
        <f t="shared" si="7"/>
        <v>**</v>
      </c>
      <c r="AJ23" s="10" t="str">
        <f t="shared" si="7"/>
        <v/>
      </c>
      <c r="AK23" s="10" t="str">
        <f t="shared" si="7"/>
        <v/>
      </c>
      <c r="AL23" s="10" t="str">
        <f t="shared" si="7"/>
        <v/>
      </c>
      <c r="AM23" s="10" t="str">
        <f t="shared" si="7"/>
        <v/>
      </c>
      <c r="AN23" s="10" t="str">
        <f t="shared" si="7"/>
        <v>**</v>
      </c>
      <c r="AO23" s="10" t="str">
        <f t="shared" si="7"/>
        <v/>
      </c>
      <c r="AQ23" s="10" t="str">
        <f t="shared" si="11"/>
        <v/>
      </c>
      <c r="AR23" s="10" t="str">
        <f t="shared" si="11"/>
        <v/>
      </c>
      <c r="AS23" s="10" t="str">
        <f t="shared" si="11"/>
        <v/>
      </c>
      <c r="AT23" s="10" t="str">
        <f t="shared" si="11"/>
        <v/>
      </c>
      <c r="AU23" s="10" t="str">
        <f t="shared" si="11"/>
        <v/>
      </c>
      <c r="AV23" s="10" t="str">
        <f t="shared" si="11"/>
        <v/>
      </c>
      <c r="AW23" s="10" t="str">
        <f t="shared" si="11"/>
        <v/>
      </c>
      <c r="AX23" s="10" t="str">
        <f t="shared" si="11"/>
        <v/>
      </c>
      <c r="AY23" s="10" t="str">
        <f t="shared" si="11"/>
        <v/>
      </c>
      <c r="BA23" s="10" t="s">
        <v>310</v>
      </c>
      <c r="BB23" s="18">
        <f t="shared" si="12"/>
        <v>-4.5</v>
      </c>
      <c r="BC23" s="18">
        <f t="shared" si="12"/>
        <v>38.1</v>
      </c>
      <c r="BD23" s="18">
        <f t="shared" si="12"/>
        <v>17.7</v>
      </c>
      <c r="BE23" s="18">
        <f t="shared" si="12"/>
        <v>-6</v>
      </c>
      <c r="BF23" s="18">
        <f t="shared" si="12"/>
        <v>-18.7</v>
      </c>
      <c r="BG23" s="18">
        <f t="shared" si="12"/>
        <v>13.5</v>
      </c>
      <c r="BH23" s="18">
        <f t="shared" si="12"/>
        <v>-185.3</v>
      </c>
      <c r="BI23" s="18">
        <f t="shared" si="12"/>
        <v>-35.1</v>
      </c>
      <c r="BJ23" s="18">
        <f t="shared" si="12"/>
        <v>-288</v>
      </c>
      <c r="BM23" s="10" t="s">
        <v>310</v>
      </c>
      <c r="BN23" s="18">
        <f t="shared" si="13"/>
        <v>0.969818869518279</v>
      </c>
      <c r="BO23" s="20">
        <f>VLOOKUP(CA23,'Coverage + Years_searchable'!$A$2:$N$76,14,FALSE)</f>
        <v>-1</v>
      </c>
      <c r="BP23" s="21" t="str">
        <f t="shared" si="14"/>
        <v>-4.5</v>
      </c>
      <c r="BQ23" s="21" t="str">
        <f t="shared" si="14"/>
        <v>38.1***</v>
      </c>
      <c r="BR23" s="21" t="str">
        <f t="shared" si="14"/>
        <v>17.7**</v>
      </c>
      <c r="BS23" s="22" t="str">
        <f t="shared" si="14"/>
        <v>-6</v>
      </c>
      <c r="BT23" s="21" t="str">
        <f t="shared" si="14"/>
        <v>-18.7</v>
      </c>
      <c r="BU23" s="21" t="str">
        <f t="shared" si="14"/>
        <v>13.5</v>
      </c>
      <c r="BV23" s="21" t="str">
        <f t="shared" si="14"/>
        <v>-185.3</v>
      </c>
      <c r="BW23" s="21" t="str">
        <f t="shared" si="14"/>
        <v>-35.1**</v>
      </c>
      <c r="BX23" s="21" t="str">
        <f t="shared" si="14"/>
        <v>-288***</v>
      </c>
      <c r="BY23" s="21" t="str">
        <f>VLOOKUP(BM23,WLS!$Z$3:$AA$61,2,FALSE)</f>
        <v>***</v>
      </c>
      <c r="CA23" s="3" t="s">
        <v>196</v>
      </c>
    </row>
    <row r="24" spans="1:79" x14ac:dyDescent="0.25">
      <c r="A24" s="10" t="s">
        <v>311</v>
      </c>
      <c r="B24" s="18">
        <f>VLOOKUP(A24,WLS!$A$3:$S$61,4, FALSE)</f>
        <v>0.13813554946427342</v>
      </c>
      <c r="C24" s="18">
        <f>VLOOKUP($A24,WLS!$A$3:$S$61,6, FALSE)</f>
        <v>-0.83842201431237506</v>
      </c>
      <c r="D24" s="18">
        <f>VLOOKUP($A24,WLS!$A$3:$S$61,7, FALSE)</f>
        <v>-0.36795646457511189</v>
      </c>
      <c r="E24" s="18">
        <f>VLOOKUP($A24,WLS!$A$3:$S$61,5, FALSE)</f>
        <v>-7.422198650582687E-2</v>
      </c>
      <c r="F24" s="18">
        <f>VLOOKUP($A24,WLS!$A$3:$S$61,2, FALSE)</f>
        <v>-1.8431865893278943</v>
      </c>
      <c r="G24" s="18">
        <f>VLOOKUP($A24,WLS!$A$3:$S$61,3, FALSE)</f>
        <v>0.18052448048155417</v>
      </c>
      <c r="H24" s="18">
        <f>VLOOKUP($A24,WLS!$A$3:$S$61,8, FALSE)</f>
        <v>-0.37441522033878316</v>
      </c>
      <c r="I24" s="18">
        <f>VLOOKUP($A24,WLS!$A$3:$S$61,9, FALSE)</f>
        <v>0.22528982514546794</v>
      </c>
      <c r="J24" s="18">
        <f>VLOOKUP($A24,WLS!$A$3:$S$61,10, FALSE)</f>
        <v>-0.51669896131670345</v>
      </c>
      <c r="K24" s="18">
        <f>VLOOKUP(L24,'Global summary'!$AF$3:$AG$61,2, FALSE)</f>
        <v>1.1048601721475311</v>
      </c>
      <c r="L24" s="3" t="s">
        <v>197</v>
      </c>
      <c r="M24" s="19">
        <f>VLOOKUP(A24,WLS!$A$3:$S$61,13, FALSE)</f>
        <v>0.46311150151771951</v>
      </c>
      <c r="N24" s="19">
        <f>VLOOKUP($A24,WLS!$A$3:$S$61,15, FALSE)</f>
        <v>9.1218901597832275E-2</v>
      </c>
      <c r="O24" s="19">
        <f>VLOOKUP($A24,WLS!$A$3:$S$61,16, FALSE)</f>
        <v>0.42045360557363409</v>
      </c>
      <c r="P24" s="19">
        <f>VLOOKUP($A24,WLS!$A$3:$S$61,14, FALSE)</f>
        <v>0.37237188947740274</v>
      </c>
      <c r="Q24" s="19">
        <f>VLOOKUP($A24,WLS!$A$3:$S$61,11, FALSE)</f>
        <v>9.8709894499764889E-2</v>
      </c>
      <c r="R24" s="19">
        <f>VLOOKUP($A24,WLS!$A$3:$S$61,12, FALSE)</f>
        <v>9.7775095870792382E-32</v>
      </c>
      <c r="S24" s="19">
        <f>VLOOKUP($A24,WLS!$A$3:$S$61,17, FALSE)</f>
        <v>1.8161239967831873E-2</v>
      </c>
      <c r="T24" s="19">
        <f>VLOOKUP($A24,WLS!$A$3:$S$61,18, FALSE)</f>
        <v>7.1912313271014583E-7</v>
      </c>
      <c r="U24" s="19">
        <f>VLOOKUP($A24,WLS!$A$3:$S$61,19, FALSE)</f>
        <v>1.1493721247359017E-2</v>
      </c>
      <c r="W24" s="10" t="str">
        <f t="shared" si="6"/>
        <v/>
      </c>
      <c r="X24" s="10" t="str">
        <f t="shared" si="6"/>
        <v/>
      </c>
      <c r="Y24" s="10" t="str">
        <f t="shared" si="6"/>
        <v/>
      </c>
      <c r="Z24" s="10" t="str">
        <f t="shared" si="6"/>
        <v/>
      </c>
      <c r="AA24" s="10" t="str">
        <f t="shared" si="6"/>
        <v/>
      </c>
      <c r="AB24" s="10" t="str">
        <f t="shared" si="6"/>
        <v>***</v>
      </c>
      <c r="AC24" s="10" t="str">
        <f t="shared" si="6"/>
        <v/>
      </c>
      <c r="AD24" s="10" t="str">
        <f t="shared" si="6"/>
        <v>***</v>
      </c>
      <c r="AE24" s="10" t="str">
        <f t="shared" si="6"/>
        <v/>
      </c>
      <c r="AG24" s="10" t="str">
        <f t="shared" si="7"/>
        <v/>
      </c>
      <c r="AH24" s="10" t="str">
        <f t="shared" si="7"/>
        <v/>
      </c>
      <c r="AI24" s="10" t="str">
        <f t="shared" si="7"/>
        <v/>
      </c>
      <c r="AJ24" s="10" t="str">
        <f t="shared" si="7"/>
        <v/>
      </c>
      <c r="AK24" s="10" t="str">
        <f t="shared" si="7"/>
        <v/>
      </c>
      <c r="AL24" s="10" t="str">
        <f t="shared" si="7"/>
        <v/>
      </c>
      <c r="AM24" s="10" t="str">
        <f t="shared" si="7"/>
        <v/>
      </c>
      <c r="AN24" s="10" t="str">
        <f t="shared" si="7"/>
        <v/>
      </c>
      <c r="AO24" s="10" t="str">
        <f t="shared" si="7"/>
        <v/>
      </c>
      <c r="AQ24" s="10" t="str">
        <f t="shared" si="11"/>
        <v/>
      </c>
      <c r="AR24" s="10" t="str">
        <f t="shared" si="11"/>
        <v/>
      </c>
      <c r="AS24" s="10" t="str">
        <f t="shared" si="11"/>
        <v/>
      </c>
      <c r="AT24" s="10" t="str">
        <f t="shared" si="11"/>
        <v/>
      </c>
      <c r="AU24" s="10" t="str">
        <f t="shared" si="11"/>
        <v/>
      </c>
      <c r="AV24" s="10" t="str">
        <f t="shared" si="11"/>
        <v/>
      </c>
      <c r="AW24" s="10" t="str">
        <f t="shared" si="11"/>
        <v>*</v>
      </c>
      <c r="AX24" s="10" t="str">
        <f t="shared" si="11"/>
        <v/>
      </c>
      <c r="AY24" s="10" t="str">
        <f t="shared" si="11"/>
        <v>*</v>
      </c>
      <c r="BA24" s="10" t="s">
        <v>311</v>
      </c>
      <c r="BB24" s="18">
        <f t="shared" si="12"/>
        <v>12.5</v>
      </c>
      <c r="BC24" s="18">
        <f t="shared" si="12"/>
        <v>-75.900000000000006</v>
      </c>
      <c r="BD24" s="18">
        <f t="shared" si="12"/>
        <v>-33.299999999999997</v>
      </c>
      <c r="BE24" s="18">
        <f t="shared" si="12"/>
        <v>-6.7</v>
      </c>
      <c r="BF24" s="18">
        <f t="shared" si="12"/>
        <v>-166.8</v>
      </c>
      <c r="BG24" s="18">
        <f t="shared" si="12"/>
        <v>16.3</v>
      </c>
      <c r="BH24" s="18">
        <f t="shared" si="12"/>
        <v>-33.9</v>
      </c>
      <c r="BI24" s="18">
        <f t="shared" si="12"/>
        <v>20.399999999999999</v>
      </c>
      <c r="BJ24" s="18">
        <f t="shared" si="12"/>
        <v>-46.8</v>
      </c>
      <c r="BM24" s="10" t="s">
        <v>311</v>
      </c>
      <c r="BN24" s="18">
        <f t="shared" si="13"/>
        <v>1.1048601721475311</v>
      </c>
      <c r="BO24" s="20">
        <f>VLOOKUP(CA24,'Coverage + Years_searchable'!$A$2:$N$76,14,FALSE)</f>
        <v>-1</v>
      </c>
      <c r="BP24" s="21" t="str">
        <f t="shared" si="14"/>
        <v>12.5</v>
      </c>
      <c r="BQ24" s="21" t="str">
        <f t="shared" si="14"/>
        <v>-75.9</v>
      </c>
      <c r="BR24" s="21" t="str">
        <f t="shared" si="14"/>
        <v>-33.3</v>
      </c>
      <c r="BS24" s="22" t="str">
        <f t="shared" si="14"/>
        <v>-6.7</v>
      </c>
      <c r="BT24" s="21" t="str">
        <f t="shared" si="14"/>
        <v>-166.8</v>
      </c>
      <c r="BU24" s="21" t="str">
        <f t="shared" si="14"/>
        <v>16.3***</v>
      </c>
      <c r="BV24" s="21" t="str">
        <f t="shared" si="14"/>
        <v>-33.9*</v>
      </c>
      <c r="BW24" s="21" t="str">
        <f t="shared" si="14"/>
        <v>20.4***</v>
      </c>
      <c r="BX24" s="21" t="str">
        <f t="shared" si="14"/>
        <v>-46.8*</v>
      </c>
      <c r="BY24" s="21" t="str">
        <f>VLOOKUP(BM24,WLS!$Z$3:$AA$61,2,FALSE)</f>
        <v>***</v>
      </c>
      <c r="CA24" s="3" t="s">
        <v>197</v>
      </c>
    </row>
    <row r="25" spans="1:79" x14ac:dyDescent="0.25">
      <c r="A25" s="10" t="s">
        <v>312</v>
      </c>
      <c r="B25" s="18">
        <f>VLOOKUP(A25,WLS!$A$3:$S$61,4, FALSE)</f>
        <v>0.66518992756982998</v>
      </c>
      <c r="C25" s="18">
        <f>VLOOKUP($A25,WLS!$A$3:$S$61,6, FALSE)</f>
        <v>1.3242510407377506</v>
      </c>
      <c r="D25" s="18">
        <f>VLOOKUP($A25,WLS!$A$3:$S$61,7, FALSE)</f>
        <v>-2.3671120813467623</v>
      </c>
      <c r="E25" s="18">
        <f>VLOOKUP($A25,WLS!$A$3:$S$61,5, FALSE)</f>
        <v>-1.7829004472624315</v>
      </c>
      <c r="F25" s="18">
        <f>VLOOKUP($A25,WLS!$A$3:$S$61,2, FALSE)</f>
        <v>-2.4004956875520205</v>
      </c>
      <c r="G25" s="18">
        <f>VLOOKUP($A25,WLS!$A$3:$S$61,3, FALSE)</f>
        <v>2.1660791434801863</v>
      </c>
      <c r="H25" s="18">
        <f>VLOOKUP($A25,WLS!$A$3:$S$61,8, FALSE)</f>
        <v>0.25175254428680699</v>
      </c>
      <c r="I25" s="18">
        <f>VLOOKUP($A25,WLS!$A$3:$S$61,9, FALSE)</f>
        <v>-0.77480109691947074</v>
      </c>
      <c r="J25" s="18">
        <f>VLOOKUP($A25,WLS!$A$3:$S$61,10, FALSE)</f>
        <v>-2.4340074340047431</v>
      </c>
      <c r="K25" s="18">
        <f>VLOOKUP(L25,'Global summary'!$AF$3:$AG$61,2, FALSE)</f>
        <v>4.0698162796021062</v>
      </c>
      <c r="L25" s="3" t="s">
        <v>198</v>
      </c>
      <c r="M25" s="19">
        <f>VLOOKUP(A25,WLS!$A$3:$S$61,13, FALSE)</f>
        <v>2.8858936810901299E-2</v>
      </c>
      <c r="N25" s="19">
        <f>VLOOKUP($A25,WLS!$A$3:$S$61,15, FALSE)</f>
        <v>0.19426653816252912</v>
      </c>
      <c r="O25" s="19">
        <f>VLOOKUP($A25,WLS!$A$3:$S$61,16, FALSE)</f>
        <v>6.5371022064004503E-72</v>
      </c>
      <c r="P25" s="19">
        <f>VLOOKUP($A25,WLS!$A$3:$S$61,14, FALSE)</f>
        <v>5.8608588010223561E-3</v>
      </c>
      <c r="Q25" s="19">
        <f>VLOOKUP($A25,WLS!$A$3:$S$61,11, FALSE)</f>
        <v>1.8172569540322706E-8</v>
      </c>
      <c r="R25" s="19">
        <f>VLOOKUP($A25,WLS!$A$3:$S$61,12, FALSE)</f>
        <v>7.9459805001347554E-69</v>
      </c>
      <c r="S25" s="19">
        <f>VLOOKUP($A25,WLS!$A$3:$S$61,17, FALSE)</f>
        <v>0.59499916808843967</v>
      </c>
      <c r="T25" s="19">
        <f>VLOOKUP($A25,WLS!$A$3:$S$61,18, FALSE)</f>
        <v>6.6852744975452134E-6</v>
      </c>
      <c r="U25" s="19">
        <f>VLOOKUP($A25,WLS!$A$3:$S$61,19, FALSE)</f>
        <v>2.5114583803434225E-21</v>
      </c>
      <c r="W25" s="10" t="str">
        <f t="shared" si="6"/>
        <v/>
      </c>
      <c r="X25" s="10" t="str">
        <f t="shared" si="6"/>
        <v/>
      </c>
      <c r="Y25" s="10" t="str">
        <f t="shared" si="6"/>
        <v>***</v>
      </c>
      <c r="Z25" s="10" t="str">
        <f t="shared" si="6"/>
        <v/>
      </c>
      <c r="AA25" s="10" t="str">
        <f t="shared" si="6"/>
        <v>***</v>
      </c>
      <c r="AB25" s="10" t="str">
        <f t="shared" si="6"/>
        <v>***</v>
      </c>
      <c r="AC25" s="10" t="str">
        <f t="shared" si="6"/>
        <v/>
      </c>
      <c r="AD25" s="10" t="str">
        <f t="shared" si="6"/>
        <v>***</v>
      </c>
      <c r="AE25" s="10" t="str">
        <f t="shared" si="6"/>
        <v>***</v>
      </c>
      <c r="AG25" s="10" t="str">
        <f t="shared" si="7"/>
        <v/>
      </c>
      <c r="AH25" s="10" t="str">
        <f t="shared" si="7"/>
        <v/>
      </c>
      <c r="AI25" s="10" t="str">
        <f t="shared" si="7"/>
        <v/>
      </c>
      <c r="AJ25" s="10" t="str">
        <f t="shared" si="7"/>
        <v>**</v>
      </c>
      <c r="AK25" s="10" t="str">
        <f t="shared" si="7"/>
        <v/>
      </c>
      <c r="AL25" s="10" t="str">
        <f t="shared" si="7"/>
        <v/>
      </c>
      <c r="AM25" s="10" t="str">
        <f t="shared" si="7"/>
        <v/>
      </c>
      <c r="AN25" s="10" t="str">
        <f t="shared" si="7"/>
        <v/>
      </c>
      <c r="AO25" s="10" t="str">
        <f t="shared" si="7"/>
        <v/>
      </c>
      <c r="AQ25" s="10" t="str">
        <f t="shared" si="11"/>
        <v>*</v>
      </c>
      <c r="AR25" s="10" t="str">
        <f t="shared" si="11"/>
        <v/>
      </c>
      <c r="AS25" s="10" t="str">
        <f t="shared" si="11"/>
        <v/>
      </c>
      <c r="AT25" s="10" t="str">
        <f t="shared" si="11"/>
        <v/>
      </c>
      <c r="AU25" s="10" t="str">
        <f t="shared" si="11"/>
        <v/>
      </c>
      <c r="AV25" s="10" t="str">
        <f t="shared" si="11"/>
        <v/>
      </c>
      <c r="AW25" s="10" t="str">
        <f t="shared" si="11"/>
        <v/>
      </c>
      <c r="AX25" s="10" t="str">
        <f t="shared" si="11"/>
        <v/>
      </c>
      <c r="AY25" s="10" t="str">
        <f t="shared" si="11"/>
        <v/>
      </c>
      <c r="BA25" s="10" t="s">
        <v>312</v>
      </c>
      <c r="BB25" s="18">
        <f t="shared" si="12"/>
        <v>16.3</v>
      </c>
      <c r="BC25" s="18">
        <f t="shared" si="12"/>
        <v>32.5</v>
      </c>
      <c r="BD25" s="18">
        <f t="shared" si="12"/>
        <v>-58.2</v>
      </c>
      <c r="BE25" s="18">
        <f t="shared" si="12"/>
        <v>-43.8</v>
      </c>
      <c r="BF25" s="18">
        <f t="shared" si="12"/>
        <v>-59</v>
      </c>
      <c r="BG25" s="18">
        <f t="shared" si="12"/>
        <v>53.2</v>
      </c>
      <c r="BH25" s="18">
        <f t="shared" si="12"/>
        <v>6.2</v>
      </c>
      <c r="BI25" s="18">
        <f t="shared" si="12"/>
        <v>-19</v>
      </c>
      <c r="BJ25" s="18">
        <f t="shared" si="12"/>
        <v>-59.8</v>
      </c>
      <c r="BM25" s="10" t="s">
        <v>312</v>
      </c>
      <c r="BN25" s="18">
        <f t="shared" si="13"/>
        <v>4.0698162796021062</v>
      </c>
      <c r="BO25" s="20">
        <f>VLOOKUP(CA25,'Coverage + Years_searchable'!$A$2:$N$76,14,FALSE)</f>
        <v>1</v>
      </c>
      <c r="BP25" s="21" t="str">
        <f t="shared" si="14"/>
        <v>16.3*</v>
      </c>
      <c r="BQ25" s="21" t="str">
        <f t="shared" si="14"/>
        <v>32.5</v>
      </c>
      <c r="BR25" s="21" t="str">
        <f t="shared" si="14"/>
        <v>-58.2***</v>
      </c>
      <c r="BS25" s="22" t="str">
        <f t="shared" si="14"/>
        <v>-43.8**</v>
      </c>
      <c r="BT25" s="21" t="str">
        <f t="shared" si="14"/>
        <v>-59***</v>
      </c>
      <c r="BU25" s="21" t="str">
        <f t="shared" si="14"/>
        <v>53.2***</v>
      </c>
      <c r="BV25" s="21" t="str">
        <f t="shared" si="14"/>
        <v>6.2</v>
      </c>
      <c r="BW25" s="21" t="str">
        <f t="shared" si="14"/>
        <v>-19***</v>
      </c>
      <c r="BX25" s="21" t="str">
        <f t="shared" si="14"/>
        <v>-59.8***</v>
      </c>
      <c r="BY25" s="21" t="str">
        <f>VLOOKUP(BM25,WLS!$Z$3:$AA$61,2,FALSE)</f>
        <v>***</v>
      </c>
      <c r="CA25" s="3" t="s">
        <v>198</v>
      </c>
    </row>
    <row r="26" spans="1:79" x14ac:dyDescent="0.25">
      <c r="A26" s="10" t="s">
        <v>313</v>
      </c>
      <c r="B26" s="18">
        <f>VLOOKUP(A26,WLS!$A$3:$S$61,4, FALSE)</f>
        <v>3.3997015608962169</v>
      </c>
      <c r="C26" s="18">
        <f>VLOOKUP($A26,WLS!$A$3:$S$61,6, FALSE)</f>
        <v>-0.76060869160368894</v>
      </c>
      <c r="D26" s="18">
        <f>VLOOKUP($A26,WLS!$A$3:$S$61,7, FALSE)</f>
        <v>-0.34024402701938372</v>
      </c>
      <c r="E26" s="18">
        <f>VLOOKUP($A26,WLS!$A$3:$S$61,5, FALSE)</f>
        <v>0.24477545642577006</v>
      </c>
      <c r="F26" s="18">
        <f>VLOOKUP($A26,WLS!$A$3:$S$61,2, FALSE)</f>
        <v>-0.24357577130476982</v>
      </c>
      <c r="G26" s="18">
        <f>VLOOKUP($A26,WLS!$A$3:$S$61,3, FALSE)</f>
        <v>2.5604395413019958</v>
      </c>
      <c r="H26" s="18">
        <f>VLOOKUP($A26,WLS!$A$3:$S$61,8, FALSE)</f>
        <v>0.4274424480472237</v>
      </c>
      <c r="I26" s="18">
        <f>VLOOKUP($A26,WLS!$A$3:$S$61,9, FALSE)</f>
        <v>0.31772556252927109</v>
      </c>
      <c r="J26" s="18">
        <f>VLOOKUP($A26,WLS!$A$3:$S$61,10, FALSE)</f>
        <v>-5.9466863621477772</v>
      </c>
      <c r="K26" s="18">
        <f>VLOOKUP(L26,'Global summary'!$AF$3:$AG$61,2, FALSE)</f>
        <v>13.665670826042188</v>
      </c>
      <c r="L26" s="3" t="s">
        <v>199</v>
      </c>
      <c r="M26" s="19">
        <f>VLOOKUP(A26,WLS!$A$3:$S$61,13, FALSE)</f>
        <v>1.3958432745248776E-3</v>
      </c>
      <c r="N26" s="19">
        <f>VLOOKUP($A26,WLS!$A$3:$S$61,15, FALSE)</f>
        <v>0.60078619484938689</v>
      </c>
      <c r="O26" s="19">
        <f>VLOOKUP($A26,WLS!$A$3:$S$61,16, FALSE)</f>
        <v>0.83784140065766655</v>
      </c>
      <c r="P26" s="19">
        <f>VLOOKUP($A26,WLS!$A$3:$S$61,14, FALSE)</f>
        <v>0.89327283298690818</v>
      </c>
      <c r="Q26" s="19">
        <f>VLOOKUP($A26,WLS!$A$3:$S$61,11, FALSE)</f>
        <v>0.85661596234957216</v>
      </c>
      <c r="R26" s="19">
        <f>VLOOKUP($A26,WLS!$A$3:$S$61,12, FALSE)</f>
        <v>8.0060387039435345E-26</v>
      </c>
      <c r="S26" s="19">
        <f>VLOOKUP($A26,WLS!$A$3:$S$61,17, FALSE)</f>
        <v>0.87002723932746961</v>
      </c>
      <c r="T26" s="19">
        <f>VLOOKUP($A26,WLS!$A$3:$S$61,18, FALSE)</f>
        <v>0.64646127193702396</v>
      </c>
      <c r="U26" s="19">
        <f>VLOOKUP($A26,WLS!$A$3:$S$61,19, FALSE)</f>
        <v>1.4637001853876372E-7</v>
      </c>
      <c r="W26" s="10" t="str">
        <f t="shared" si="6"/>
        <v/>
      </c>
      <c r="X26" s="10" t="str">
        <f t="shared" si="6"/>
        <v/>
      </c>
      <c r="Y26" s="10" t="str">
        <f t="shared" si="6"/>
        <v/>
      </c>
      <c r="Z26" s="10" t="str">
        <f t="shared" si="6"/>
        <v/>
      </c>
      <c r="AA26" s="10" t="str">
        <f t="shared" si="6"/>
        <v/>
      </c>
      <c r="AB26" s="10" t="str">
        <f t="shared" si="6"/>
        <v>***</v>
      </c>
      <c r="AC26" s="10" t="str">
        <f t="shared" si="6"/>
        <v/>
      </c>
      <c r="AD26" s="10" t="str">
        <f t="shared" si="6"/>
        <v/>
      </c>
      <c r="AE26" s="10" t="str">
        <f t="shared" si="6"/>
        <v>***</v>
      </c>
      <c r="AG26" s="10" t="str">
        <f t="shared" si="7"/>
        <v>**</v>
      </c>
      <c r="AH26" s="10" t="str">
        <f t="shared" si="7"/>
        <v/>
      </c>
      <c r="AI26" s="10" t="str">
        <f t="shared" si="7"/>
        <v/>
      </c>
      <c r="AJ26" s="10" t="str">
        <f t="shared" si="7"/>
        <v/>
      </c>
      <c r="AK26" s="10" t="str">
        <f t="shared" si="7"/>
        <v/>
      </c>
      <c r="AL26" s="10" t="str">
        <f t="shared" si="7"/>
        <v/>
      </c>
      <c r="AM26" s="10" t="str">
        <f t="shared" si="7"/>
        <v/>
      </c>
      <c r="AN26" s="10" t="str">
        <f t="shared" si="7"/>
        <v/>
      </c>
      <c r="AO26" s="10" t="str">
        <f t="shared" si="7"/>
        <v/>
      </c>
      <c r="AQ26" s="10" t="str">
        <f t="shared" si="11"/>
        <v/>
      </c>
      <c r="AR26" s="10" t="str">
        <f t="shared" si="11"/>
        <v/>
      </c>
      <c r="AS26" s="10" t="str">
        <f t="shared" si="11"/>
        <v/>
      </c>
      <c r="AT26" s="10" t="str">
        <f t="shared" si="11"/>
        <v/>
      </c>
      <c r="AU26" s="10" t="str">
        <f t="shared" si="11"/>
        <v/>
      </c>
      <c r="AV26" s="10" t="str">
        <f t="shared" si="11"/>
        <v/>
      </c>
      <c r="AW26" s="10" t="str">
        <f t="shared" si="11"/>
        <v/>
      </c>
      <c r="AX26" s="10" t="str">
        <f t="shared" si="11"/>
        <v/>
      </c>
      <c r="AY26" s="10" t="str">
        <f t="shared" si="11"/>
        <v/>
      </c>
      <c r="BA26" s="10" t="s">
        <v>313</v>
      </c>
      <c r="BB26" s="18">
        <f t="shared" si="12"/>
        <v>24.9</v>
      </c>
      <c r="BC26" s="18">
        <f t="shared" si="12"/>
        <v>-5.6</v>
      </c>
      <c r="BD26" s="18">
        <f t="shared" si="12"/>
        <v>-2.5</v>
      </c>
      <c r="BE26" s="18">
        <f t="shared" si="12"/>
        <v>1.8</v>
      </c>
      <c r="BF26" s="18">
        <f t="shared" si="12"/>
        <v>-1.8</v>
      </c>
      <c r="BG26" s="18">
        <f t="shared" si="12"/>
        <v>18.7</v>
      </c>
      <c r="BH26" s="18">
        <f t="shared" si="12"/>
        <v>3.1</v>
      </c>
      <c r="BI26" s="18">
        <f t="shared" si="12"/>
        <v>2.2999999999999998</v>
      </c>
      <c r="BJ26" s="18">
        <f t="shared" si="12"/>
        <v>-43.5</v>
      </c>
      <c r="BM26" s="10" t="s">
        <v>313</v>
      </c>
      <c r="BN26" s="18">
        <f t="shared" si="13"/>
        <v>13.665670826042188</v>
      </c>
      <c r="BO26" s="20">
        <f>VLOOKUP(CA26,'Coverage + Years_searchable'!$A$2:$N$76,14,FALSE)</f>
        <v>1</v>
      </c>
      <c r="BP26" s="21" t="str">
        <f t="shared" si="14"/>
        <v>24.9**</v>
      </c>
      <c r="BQ26" s="21" t="str">
        <f t="shared" si="14"/>
        <v>-5.6</v>
      </c>
      <c r="BR26" s="21" t="str">
        <f t="shared" si="14"/>
        <v>-2.5</v>
      </c>
      <c r="BS26" s="22" t="str">
        <f t="shared" si="14"/>
        <v>1.8</v>
      </c>
      <c r="BT26" s="21" t="str">
        <f t="shared" si="14"/>
        <v>-1.8</v>
      </c>
      <c r="BU26" s="21" t="str">
        <f t="shared" si="14"/>
        <v>18.7***</v>
      </c>
      <c r="BV26" s="21" t="str">
        <f t="shared" si="14"/>
        <v>3.1</v>
      </c>
      <c r="BW26" s="21" t="str">
        <f t="shared" si="14"/>
        <v>2.3</v>
      </c>
      <c r="BX26" s="21" t="str">
        <f t="shared" si="14"/>
        <v>-43.5***</v>
      </c>
      <c r="BY26" s="21" t="str">
        <f>VLOOKUP(BM26,WLS!$Z$3:$AA$61,2,FALSE)</f>
        <v>***</v>
      </c>
      <c r="CA26" s="3" t="s">
        <v>199</v>
      </c>
    </row>
    <row r="27" spans="1:79" x14ac:dyDescent="0.25">
      <c r="A27" s="10" t="s">
        <v>314</v>
      </c>
      <c r="B27" s="18">
        <f>VLOOKUP(A27,WLS!$A$3:$S$61,4, FALSE)</f>
        <v>42.041941970510095</v>
      </c>
      <c r="C27" s="18">
        <f>VLOOKUP($A27,WLS!$A$3:$S$61,6, FALSE)</f>
        <v>86.39948160950965</v>
      </c>
      <c r="D27" s="18">
        <f>VLOOKUP($A27,WLS!$A$3:$S$61,7, FALSE)</f>
        <v>1.6384932102945466</v>
      </c>
      <c r="E27" s="18">
        <f>VLOOKUP($A27,WLS!$A$3:$S$61,5, FALSE)</f>
        <v>-40.886320438599128</v>
      </c>
      <c r="F27" s="18">
        <f>VLOOKUP($A27,WLS!$A$3:$S$61,2, FALSE)</f>
        <v>-46.066029080116422</v>
      </c>
      <c r="G27" s="18">
        <f>VLOOKUP($A27,WLS!$A$3:$S$61,3, FALSE)</f>
        <v>-73.773451951923448</v>
      </c>
      <c r="H27" s="18">
        <f>VLOOKUP($A27,WLS!$A$3:$S$61,8, FALSE)</f>
        <v>-20.141357037219571</v>
      </c>
      <c r="I27" s="18">
        <f>VLOOKUP($A27,WLS!$A$3:$S$61,9, FALSE)</f>
        <v>-102.23602399235962</v>
      </c>
      <c r="J27" s="18">
        <f>VLOOKUP($A27,WLS!$A$3:$S$61,10, FALSE)</f>
        <v>-83.098393524043985</v>
      </c>
      <c r="K27" s="18">
        <f>VLOOKUP(L27,'Global summary'!$AF$3:$AG$61,2, FALSE)</f>
        <v>231.53019038582275</v>
      </c>
      <c r="L27" s="3" t="s">
        <v>200</v>
      </c>
      <c r="M27" s="19">
        <f>VLOOKUP(A27,WLS!$A$3:$S$61,13, FALSE)</f>
        <v>0.16450435377606196</v>
      </c>
      <c r="N27" s="19">
        <f>VLOOKUP($A27,WLS!$A$3:$S$61,15, FALSE)</f>
        <v>1.7451337957587005E-3</v>
      </c>
      <c r="O27" s="19">
        <f>VLOOKUP($A27,WLS!$A$3:$S$61,16, FALSE)</f>
        <v>0.96515584558098022</v>
      </c>
      <c r="P27" s="19">
        <f>VLOOKUP($A27,WLS!$A$3:$S$61,14, FALSE)</f>
        <v>0.24077840914608695</v>
      </c>
      <c r="Q27" s="19">
        <f>VLOOKUP($A27,WLS!$A$3:$S$61,11, FALSE)</f>
        <v>4.3366028508600875E-10</v>
      </c>
      <c r="R27" s="19">
        <f>VLOOKUP($A27,WLS!$A$3:$S$61,12, FALSE)</f>
        <v>1.4205618235821401E-8</v>
      </c>
      <c r="S27" s="19">
        <f>VLOOKUP($A27,WLS!$A$3:$S$61,17, FALSE)</f>
        <v>0.42792579566625222</v>
      </c>
      <c r="T27" s="19">
        <f>VLOOKUP($A27,WLS!$A$3:$S$61,18, FALSE)</f>
        <v>1.9551506053321388E-6</v>
      </c>
      <c r="U27" s="19">
        <f>VLOOKUP($A27,WLS!$A$3:$S$61,19, FALSE)</f>
        <v>4.2149831345985853E-5</v>
      </c>
      <c r="W27" s="10" t="str">
        <f t="shared" si="6"/>
        <v/>
      </c>
      <c r="X27" s="10" t="str">
        <f t="shared" si="6"/>
        <v/>
      </c>
      <c r="Y27" s="10" t="str">
        <f t="shared" si="6"/>
        <v/>
      </c>
      <c r="Z27" s="10" t="str">
        <f t="shared" si="6"/>
        <v/>
      </c>
      <c r="AA27" s="10" t="str">
        <f t="shared" si="6"/>
        <v>***</v>
      </c>
      <c r="AB27" s="10" t="str">
        <f t="shared" si="6"/>
        <v>***</v>
      </c>
      <c r="AC27" s="10" t="str">
        <f t="shared" si="6"/>
        <v/>
      </c>
      <c r="AD27" s="10" t="str">
        <f t="shared" si="6"/>
        <v>***</v>
      </c>
      <c r="AE27" s="10" t="str">
        <f t="shared" si="6"/>
        <v>***</v>
      </c>
      <c r="AG27" s="10" t="str">
        <f t="shared" si="7"/>
        <v/>
      </c>
      <c r="AH27" s="10" t="str">
        <f t="shared" si="7"/>
        <v>**</v>
      </c>
      <c r="AI27" s="10" t="str">
        <f t="shared" si="7"/>
        <v/>
      </c>
      <c r="AJ27" s="10" t="str">
        <f t="shared" si="7"/>
        <v/>
      </c>
      <c r="AK27" s="10" t="str">
        <f t="shared" si="7"/>
        <v/>
      </c>
      <c r="AL27" s="10" t="str">
        <f t="shared" si="7"/>
        <v/>
      </c>
      <c r="AM27" s="10" t="str">
        <f t="shared" si="7"/>
        <v/>
      </c>
      <c r="AN27" s="10" t="str">
        <f t="shared" si="7"/>
        <v/>
      </c>
      <c r="AO27" s="10" t="str">
        <f t="shared" si="7"/>
        <v/>
      </c>
      <c r="AQ27" s="10" t="str">
        <f t="shared" si="11"/>
        <v/>
      </c>
      <c r="AR27" s="10" t="str">
        <f t="shared" si="11"/>
        <v/>
      </c>
      <c r="AS27" s="10" t="str">
        <f t="shared" si="11"/>
        <v/>
      </c>
      <c r="AT27" s="10" t="str">
        <f t="shared" si="11"/>
        <v/>
      </c>
      <c r="AU27" s="10" t="str">
        <f t="shared" si="11"/>
        <v/>
      </c>
      <c r="AV27" s="10" t="str">
        <f t="shared" si="11"/>
        <v/>
      </c>
      <c r="AW27" s="10" t="str">
        <f t="shared" si="11"/>
        <v/>
      </c>
      <c r="AX27" s="10" t="str">
        <f t="shared" si="11"/>
        <v/>
      </c>
      <c r="AY27" s="10" t="str">
        <f t="shared" si="11"/>
        <v/>
      </c>
      <c r="BA27" s="10" t="s">
        <v>314</v>
      </c>
      <c r="BB27" s="18">
        <f t="shared" si="12"/>
        <v>18.2</v>
      </c>
      <c r="BC27" s="18">
        <f t="shared" si="12"/>
        <v>37.299999999999997</v>
      </c>
      <c r="BD27" s="18">
        <f t="shared" si="12"/>
        <v>0.7</v>
      </c>
      <c r="BE27" s="18">
        <f t="shared" si="12"/>
        <v>-17.7</v>
      </c>
      <c r="BF27" s="18">
        <f t="shared" si="12"/>
        <v>-19.899999999999999</v>
      </c>
      <c r="BG27" s="18">
        <f t="shared" si="12"/>
        <v>-31.9</v>
      </c>
      <c r="BH27" s="18">
        <f t="shared" si="12"/>
        <v>-8.6999999999999993</v>
      </c>
      <c r="BI27" s="18">
        <f t="shared" si="12"/>
        <v>-44.2</v>
      </c>
      <c r="BJ27" s="18">
        <f t="shared" si="12"/>
        <v>-35.9</v>
      </c>
      <c r="BM27" s="10" t="s">
        <v>314</v>
      </c>
      <c r="BN27" s="18">
        <f t="shared" si="13"/>
        <v>231.53019038582275</v>
      </c>
      <c r="BO27" s="20">
        <f>VLOOKUP(CA27,'Coverage + Years_searchable'!$A$2:$N$76,14,FALSE)</f>
        <v>1</v>
      </c>
      <c r="BP27" s="21" t="str">
        <f t="shared" si="14"/>
        <v>18.2</v>
      </c>
      <c r="BQ27" s="21" t="str">
        <f t="shared" si="14"/>
        <v>37.3**</v>
      </c>
      <c r="BR27" s="21" t="str">
        <f t="shared" si="14"/>
        <v>0.7</v>
      </c>
      <c r="BS27" s="22" t="str">
        <f t="shared" si="14"/>
        <v>-17.7</v>
      </c>
      <c r="BT27" s="21" t="str">
        <f t="shared" si="14"/>
        <v>-19.9***</v>
      </c>
      <c r="BU27" s="21" t="str">
        <f t="shared" si="14"/>
        <v>-31.9***</v>
      </c>
      <c r="BV27" s="21" t="str">
        <f t="shared" si="14"/>
        <v>-8.7</v>
      </c>
      <c r="BW27" s="21" t="str">
        <f t="shared" si="14"/>
        <v>-44.2***</v>
      </c>
      <c r="BX27" s="21" t="str">
        <f t="shared" si="14"/>
        <v>-35.9***</v>
      </c>
      <c r="BY27" s="21" t="str">
        <f>VLOOKUP(BM27,WLS!$Z$3:$AA$61,2,FALSE)</f>
        <v>***</v>
      </c>
      <c r="CA27" s="3" t="s">
        <v>200</v>
      </c>
    </row>
    <row r="28" spans="1:79" x14ac:dyDescent="0.25">
      <c r="A28" s="10" t="s">
        <v>315</v>
      </c>
      <c r="B28" s="18">
        <f>VLOOKUP(A28,WLS!$A$3:$S$61,4, FALSE)</f>
        <v>-185.39259278515246</v>
      </c>
      <c r="C28" s="18">
        <f>VLOOKUP($A28,WLS!$A$3:$S$61,6, FALSE)</f>
        <v>4928.5977038994261</v>
      </c>
      <c r="D28" s="18">
        <f>VLOOKUP($A28,WLS!$A$3:$S$61,7, FALSE)</f>
        <v>2210.3301992714523</v>
      </c>
      <c r="E28" s="18">
        <f>VLOOKUP($A28,WLS!$A$3:$S$61,5, FALSE)</f>
        <v>-800.08627653266797</v>
      </c>
      <c r="F28" s="18">
        <f>VLOOKUP($A28,WLS!$A$3:$S$61,2, FALSE)</f>
        <v>-421.71573069360579</v>
      </c>
      <c r="G28" s="18">
        <f>VLOOKUP($A28,WLS!$A$3:$S$61,3, FALSE)</f>
        <v>382.05171340334931</v>
      </c>
      <c r="H28" s="18">
        <f>VLOOKUP($A28,WLS!$A$3:$S$61,8, FALSE)</f>
        <v>-1593.3045461871598</v>
      </c>
      <c r="I28" s="18">
        <f>VLOOKUP($A28,WLS!$A$3:$S$61,9, FALSE)</f>
        <v>-1101.0757120221429</v>
      </c>
      <c r="J28" s="18">
        <f>VLOOKUP($A28,WLS!$A$3:$S$61,10, FALSE)</f>
        <v>-2177.64222847977</v>
      </c>
      <c r="K28" s="18">
        <f>VLOOKUP(L28,'Global summary'!$AF$3:$AG$61,2, FALSE)</f>
        <v>2676.6310889292608</v>
      </c>
      <c r="L28" s="3" t="s">
        <v>201</v>
      </c>
      <c r="M28" s="19">
        <f>VLOOKUP(A28,WLS!$A$3:$S$61,13, FALSE)</f>
        <v>0.57367887203420476</v>
      </c>
      <c r="N28" s="19">
        <f>VLOOKUP($A28,WLS!$A$3:$S$61,15, FALSE)</f>
        <v>2.6858966517093585E-8</v>
      </c>
      <c r="O28" s="19">
        <f>VLOOKUP($A28,WLS!$A$3:$S$61,16, FALSE)</f>
        <v>9.9400650305739655E-7</v>
      </c>
      <c r="P28" s="19">
        <f>VLOOKUP($A28,WLS!$A$3:$S$61,14, FALSE)</f>
        <v>0.23782150413123587</v>
      </c>
      <c r="Q28" s="19">
        <f>VLOOKUP($A28,WLS!$A$3:$S$61,11, FALSE)</f>
        <v>0.10733247811662393</v>
      </c>
      <c r="R28" s="19">
        <f>VLOOKUP($A28,WLS!$A$3:$S$61,12, FALSE)</f>
        <v>0.41422426075786167</v>
      </c>
      <c r="S28" s="19">
        <f>VLOOKUP($A28,WLS!$A$3:$S$61,17, FALSE)</f>
        <v>4.8043540369276816E-4</v>
      </c>
      <c r="T28" s="19">
        <f>VLOOKUP($A28,WLS!$A$3:$S$61,18, FALSE)</f>
        <v>1.8534787788416453E-13</v>
      </c>
      <c r="U28" s="19">
        <f>VLOOKUP($A28,WLS!$A$3:$S$61,19, FALSE)</f>
        <v>4.0545824011221015E-60</v>
      </c>
      <c r="W28" s="10" t="str">
        <f t="shared" si="6"/>
        <v/>
      </c>
      <c r="X28" s="10" t="str">
        <f t="shared" si="6"/>
        <v>***</v>
      </c>
      <c r="Y28" s="10" t="str">
        <f t="shared" si="6"/>
        <v>***</v>
      </c>
      <c r="Z28" s="10" t="str">
        <f t="shared" si="6"/>
        <v/>
      </c>
      <c r="AA28" s="10" t="str">
        <f t="shared" si="6"/>
        <v/>
      </c>
      <c r="AB28" s="10" t="str">
        <f t="shared" si="6"/>
        <v/>
      </c>
      <c r="AC28" s="10" t="str">
        <f t="shared" si="6"/>
        <v>***</v>
      </c>
      <c r="AD28" s="10" t="str">
        <f t="shared" si="6"/>
        <v>***</v>
      </c>
      <c r="AE28" s="10" t="str">
        <f t="shared" si="6"/>
        <v>***</v>
      </c>
      <c r="AG28" s="10" t="str">
        <f t="shared" si="7"/>
        <v/>
      </c>
      <c r="AH28" s="10" t="str">
        <f t="shared" si="7"/>
        <v/>
      </c>
      <c r="AI28" s="10" t="str">
        <f t="shared" si="7"/>
        <v/>
      </c>
      <c r="AJ28" s="10" t="str">
        <f t="shared" si="7"/>
        <v/>
      </c>
      <c r="AK28" s="10" t="str">
        <f t="shared" si="7"/>
        <v/>
      </c>
      <c r="AL28" s="10" t="str">
        <f t="shared" si="7"/>
        <v/>
      </c>
      <c r="AM28" s="10" t="str">
        <f t="shared" si="7"/>
        <v/>
      </c>
      <c r="AN28" s="10" t="str">
        <f t="shared" si="7"/>
        <v/>
      </c>
      <c r="AO28" s="10" t="str">
        <f t="shared" si="7"/>
        <v/>
      </c>
      <c r="AQ28" s="10" t="str">
        <f t="shared" si="11"/>
        <v/>
      </c>
      <c r="AR28" s="10" t="str">
        <f t="shared" si="11"/>
        <v/>
      </c>
      <c r="AS28" s="10" t="str">
        <f t="shared" si="11"/>
        <v/>
      </c>
      <c r="AT28" s="10" t="str">
        <f t="shared" si="11"/>
        <v/>
      </c>
      <c r="AU28" s="10" t="str">
        <f t="shared" si="11"/>
        <v/>
      </c>
      <c r="AV28" s="10" t="str">
        <f t="shared" si="11"/>
        <v/>
      </c>
      <c r="AW28" s="10" t="str">
        <f t="shared" si="11"/>
        <v/>
      </c>
      <c r="AX28" s="10" t="str">
        <f t="shared" si="11"/>
        <v/>
      </c>
      <c r="AY28" s="10" t="str">
        <f t="shared" si="11"/>
        <v/>
      </c>
      <c r="BA28" s="10" t="s">
        <v>315</v>
      </c>
      <c r="BB28" s="18">
        <f t="shared" si="12"/>
        <v>-6.9</v>
      </c>
      <c r="BC28" s="18">
        <f t="shared" si="12"/>
        <v>184.1</v>
      </c>
      <c r="BD28" s="18">
        <f t="shared" si="12"/>
        <v>82.6</v>
      </c>
      <c r="BE28" s="18">
        <f t="shared" si="12"/>
        <v>-29.9</v>
      </c>
      <c r="BF28" s="18">
        <f t="shared" si="12"/>
        <v>-15.8</v>
      </c>
      <c r="BG28" s="18">
        <f t="shared" si="12"/>
        <v>14.3</v>
      </c>
      <c r="BH28" s="18">
        <f t="shared" si="12"/>
        <v>-59.5</v>
      </c>
      <c r="BI28" s="18">
        <f t="shared" si="12"/>
        <v>-41.1</v>
      </c>
      <c r="BJ28" s="18">
        <f t="shared" si="12"/>
        <v>-81.400000000000006</v>
      </c>
      <c r="BM28" s="10" t="s">
        <v>315</v>
      </c>
      <c r="BN28" s="18">
        <f t="shared" si="13"/>
        <v>2676.6310889292608</v>
      </c>
      <c r="BO28" s="20">
        <f>VLOOKUP(CA28,'Coverage + Years_searchable'!$A$2:$N$76,14,FALSE)</f>
        <v>1</v>
      </c>
      <c r="BP28" s="21" t="str">
        <f t="shared" si="14"/>
        <v>-6.9</v>
      </c>
      <c r="BQ28" s="21" t="str">
        <f t="shared" si="14"/>
        <v>184.1***</v>
      </c>
      <c r="BR28" s="21" t="str">
        <f t="shared" si="14"/>
        <v>82.6***</v>
      </c>
      <c r="BS28" s="22" t="str">
        <f t="shared" si="14"/>
        <v>-29.9</v>
      </c>
      <c r="BT28" s="21" t="str">
        <f t="shared" si="14"/>
        <v>-15.8</v>
      </c>
      <c r="BU28" s="21" t="str">
        <f t="shared" si="14"/>
        <v>14.3</v>
      </c>
      <c r="BV28" s="21" t="str">
        <f t="shared" si="14"/>
        <v>-59.5***</v>
      </c>
      <c r="BW28" s="21" t="str">
        <f t="shared" si="14"/>
        <v>-41.1***</v>
      </c>
      <c r="BX28" s="21" t="str">
        <f t="shared" si="14"/>
        <v>-81.4***</v>
      </c>
      <c r="BY28" s="21" t="str">
        <f>VLOOKUP(BM28,WLS!$Z$3:$AA$61,2,FALSE)</f>
        <v>***</v>
      </c>
      <c r="CA28" s="3" t="s">
        <v>201</v>
      </c>
    </row>
    <row r="29" spans="1:79" x14ac:dyDescent="0.25">
      <c r="A29" t="s">
        <v>498</v>
      </c>
      <c r="B29" s="18">
        <f>VLOOKUP(A29,WLS!$A$3:$S$61,4, FALSE)</f>
        <v>-1.0302874722153486</v>
      </c>
      <c r="C29" s="18">
        <f>VLOOKUP($A29,WLS!$A$3:$S$61,6, FALSE)</f>
        <v>9.0399863261162654</v>
      </c>
      <c r="D29" s="18">
        <f>VLOOKUP($A29,WLS!$A$3:$S$61,7, FALSE)</f>
        <v>0.57479102878338062</v>
      </c>
      <c r="E29" s="18">
        <f>VLOOKUP($A29,WLS!$A$3:$S$61,5, FALSE)</f>
        <v>5.3296477212263129</v>
      </c>
      <c r="F29" s="18">
        <f>VLOOKUP($A29,WLS!$A$3:$S$61,2, FALSE)</f>
        <v>14.613301600376923</v>
      </c>
      <c r="G29" s="18">
        <f>VLOOKUP($A29,WLS!$A$3:$S$61,3, FALSE)</f>
        <v>5.8924378271259545</v>
      </c>
      <c r="H29" s="18">
        <f>VLOOKUP($A29,WLS!$A$3:$S$61,8, FALSE)</f>
        <v>-7.9871248883452708</v>
      </c>
      <c r="I29" s="18">
        <f>VLOOKUP($A29,WLS!$A$3:$S$61,9, FALSE)</f>
        <v>-4.2816833651061339</v>
      </c>
      <c r="J29" s="18">
        <f>VLOOKUP($A29,WLS!$A$3:$S$61,10, FALSE)</f>
        <v>-13.98957843357346</v>
      </c>
      <c r="K29" s="18">
        <f>VLOOKUP(L29,'Global summary'!$AF$3:$AG$61,2, FALSE)</f>
        <v>19.699772302542641</v>
      </c>
      <c r="L29" s="3" t="s">
        <v>202</v>
      </c>
      <c r="M29" s="19">
        <f>VLOOKUP(A29,WLS!$A$3:$S$61,13, FALSE)</f>
        <v>0.54293143419934753</v>
      </c>
      <c r="N29" s="19">
        <f>VLOOKUP($A29,WLS!$A$3:$S$61,15, FALSE)</f>
        <v>2.8592406554075077E-3</v>
      </c>
      <c r="O29" s="19">
        <f>VLOOKUP($A29,WLS!$A$3:$S$61,16, FALSE)</f>
        <v>0.87369414802564216</v>
      </c>
      <c r="P29" s="19">
        <f>VLOOKUP($A29,WLS!$A$3:$S$61,14, FALSE)</f>
        <v>7.3224039581552616E-2</v>
      </c>
      <c r="Q29" s="19">
        <f>VLOOKUP($A29,WLS!$A$3:$S$61,11, FALSE)</f>
        <v>6.2553692062745246E-3</v>
      </c>
      <c r="R29" s="19">
        <f>VLOOKUP($A29,WLS!$A$3:$S$61,12, FALSE)</f>
        <v>1.4449942952951864E-62</v>
      </c>
      <c r="S29" s="19">
        <f>VLOOKUP($A29,WLS!$A$3:$S$61,17, FALSE)</f>
        <v>1.0146189165161118E-6</v>
      </c>
      <c r="T29" s="19">
        <f>VLOOKUP($A29,WLS!$A$3:$S$61,18, FALSE)</f>
        <v>9.9526572506489701E-9</v>
      </c>
      <c r="U29" s="19">
        <f>VLOOKUP($A29,WLS!$A$3:$S$61,19, FALSE)</f>
        <v>1.3687327272419356E-25</v>
      </c>
      <c r="W29" s="10" t="str">
        <f t="shared" si="6"/>
        <v/>
      </c>
      <c r="X29" s="10" t="str">
        <f t="shared" si="6"/>
        <v/>
      </c>
      <c r="Y29" s="10" t="str">
        <f t="shared" si="6"/>
        <v/>
      </c>
      <c r="Z29" s="10" t="str">
        <f t="shared" si="6"/>
        <v/>
      </c>
      <c r="AA29" s="10" t="str">
        <f t="shared" si="6"/>
        <v/>
      </c>
      <c r="AB29" s="10" t="str">
        <f t="shared" si="6"/>
        <v>***</v>
      </c>
      <c r="AC29" s="10" t="str">
        <f t="shared" si="6"/>
        <v>***</v>
      </c>
      <c r="AD29" s="10" t="str">
        <f t="shared" si="6"/>
        <v>***</v>
      </c>
      <c r="AE29" s="10" t="str">
        <f t="shared" si="6"/>
        <v>***</v>
      </c>
      <c r="AG29" s="10" t="str">
        <f t="shared" si="7"/>
        <v/>
      </c>
      <c r="AH29" s="10" t="str">
        <f t="shared" si="7"/>
        <v>**</v>
      </c>
      <c r="AI29" s="10" t="str">
        <f t="shared" si="7"/>
        <v/>
      </c>
      <c r="AJ29" s="10" t="str">
        <f t="shared" si="7"/>
        <v/>
      </c>
      <c r="AK29" s="10" t="str">
        <f t="shared" si="7"/>
        <v>**</v>
      </c>
      <c r="AL29" s="10" t="str">
        <f t="shared" si="7"/>
        <v/>
      </c>
      <c r="AM29" s="10" t="str">
        <f t="shared" si="7"/>
        <v/>
      </c>
      <c r="AN29" s="10" t="str">
        <f t="shared" si="7"/>
        <v/>
      </c>
      <c r="AO29" s="10" t="str">
        <f t="shared" si="7"/>
        <v/>
      </c>
      <c r="AQ29" s="10" t="str">
        <f t="shared" si="11"/>
        <v/>
      </c>
      <c r="AR29" s="10" t="str">
        <f t="shared" si="11"/>
        <v/>
      </c>
      <c r="AS29" s="10" t="str">
        <f t="shared" si="11"/>
        <v/>
      </c>
      <c r="AT29" s="10" t="str">
        <f t="shared" si="11"/>
        <v/>
      </c>
      <c r="AU29" s="10" t="str">
        <f t="shared" si="11"/>
        <v/>
      </c>
      <c r="AV29" s="10" t="str">
        <f t="shared" si="11"/>
        <v/>
      </c>
      <c r="AW29" s="10" t="str">
        <f t="shared" si="11"/>
        <v/>
      </c>
      <c r="AX29" s="10" t="str">
        <f t="shared" si="11"/>
        <v/>
      </c>
      <c r="AY29" s="10" t="str">
        <f t="shared" si="11"/>
        <v/>
      </c>
      <c r="BA29" t="s">
        <v>498</v>
      </c>
      <c r="BB29" s="18">
        <f t="shared" si="12"/>
        <v>-5.2</v>
      </c>
      <c r="BC29" s="18">
        <f t="shared" si="12"/>
        <v>45.9</v>
      </c>
      <c r="BD29" s="18">
        <f t="shared" si="12"/>
        <v>2.9</v>
      </c>
      <c r="BE29" s="18">
        <f t="shared" si="12"/>
        <v>27.1</v>
      </c>
      <c r="BF29" s="18">
        <f t="shared" si="12"/>
        <v>74.2</v>
      </c>
      <c r="BG29" s="18">
        <f t="shared" si="12"/>
        <v>29.9</v>
      </c>
      <c r="BH29" s="18">
        <f t="shared" si="12"/>
        <v>-40.5</v>
      </c>
      <c r="BI29" s="18">
        <f t="shared" si="12"/>
        <v>-21.7</v>
      </c>
      <c r="BJ29" s="18">
        <f t="shared" si="12"/>
        <v>-71</v>
      </c>
      <c r="BM29" t="s">
        <v>498</v>
      </c>
      <c r="BN29" s="18">
        <f t="shared" si="13"/>
        <v>19.699772302542641</v>
      </c>
      <c r="BO29" s="20">
        <f>VLOOKUP(CA29,'Coverage + Years_searchable'!$A$2:$N$76,14,FALSE)</f>
        <v>1</v>
      </c>
      <c r="BP29" s="21" t="str">
        <f t="shared" si="14"/>
        <v>-5.2</v>
      </c>
      <c r="BQ29" s="21" t="str">
        <f t="shared" si="14"/>
        <v>45.9**</v>
      </c>
      <c r="BR29" s="21" t="str">
        <f t="shared" si="14"/>
        <v>2.9</v>
      </c>
      <c r="BS29" s="22" t="str">
        <f t="shared" si="14"/>
        <v>27.1</v>
      </c>
      <c r="BT29" s="21" t="str">
        <f t="shared" si="14"/>
        <v>74.2**</v>
      </c>
      <c r="BU29" s="21" t="str">
        <f t="shared" si="14"/>
        <v>29.9***</v>
      </c>
      <c r="BV29" s="21" t="str">
        <f t="shared" si="14"/>
        <v>-40.5***</v>
      </c>
      <c r="BW29" s="21" t="str">
        <f t="shared" si="14"/>
        <v>-21.7***</v>
      </c>
      <c r="BX29" s="21" t="str">
        <f t="shared" si="14"/>
        <v>-71***</v>
      </c>
      <c r="BY29" s="21" t="str">
        <f>VLOOKUP(BM29,WLS!$Z$3:$AA$61,2,FALSE)</f>
        <v>***</v>
      </c>
      <c r="CA29" s="3" t="s">
        <v>202</v>
      </c>
    </row>
    <row r="30" spans="1:79" x14ac:dyDescent="0.25">
      <c r="A30" s="29" t="s">
        <v>316</v>
      </c>
      <c r="B30" s="18">
        <f>VLOOKUP(A30,WLS!$A$3:$S$61,4, FALSE)</f>
        <v>0.25980729462338886</v>
      </c>
      <c r="C30" s="18">
        <f>VLOOKUP($A30,WLS!$A$3:$S$61,6, FALSE)</f>
        <v>0.14793495032242313</v>
      </c>
      <c r="D30" s="18">
        <f>VLOOKUP($A30,WLS!$A$3:$S$61,7, FALSE)</f>
        <v>0.36642705181329588</v>
      </c>
      <c r="E30" s="18">
        <f>VLOOKUP($A30,WLS!$A$3:$S$61,5, FALSE)</f>
        <v>-6.4644698396784273E-2</v>
      </c>
      <c r="F30" s="18">
        <f>VLOOKUP($A30,WLS!$A$3:$S$61,2, FALSE)</f>
        <v>0.12024739638126113</v>
      </c>
      <c r="G30" s="18">
        <f>VLOOKUP($A30,WLS!$A$3:$S$61,3, FALSE)</f>
        <v>0.19866491377940168</v>
      </c>
      <c r="H30" s="18">
        <f>VLOOKUP($A30,WLS!$A$3:$S$61,8, FALSE)</f>
        <v>-0.80513898048963273</v>
      </c>
      <c r="I30" s="18">
        <f>VLOOKUP($A30,WLS!$A$3:$S$61,9, FALSE)</f>
        <v>1.6061764089484759E-2</v>
      </c>
      <c r="J30" s="18">
        <f>VLOOKUP($A30,WLS!$A$3:$S$61,10, FALSE)</f>
        <v>-0.25889669044204328</v>
      </c>
      <c r="K30" s="18">
        <f>VLOOKUP(L30,'Global summary'!$AF$3:$AG$61,2, FALSE)</f>
        <v>0.14568036838830409</v>
      </c>
      <c r="L30" s="29" t="s">
        <v>203</v>
      </c>
      <c r="M30" s="19">
        <f>VLOOKUP(A30,WLS!$A$3:$S$61,13, FALSE)</f>
        <v>0.75095858976110841</v>
      </c>
      <c r="N30" s="19">
        <f>VLOOKUP($A30,WLS!$A$3:$S$61,15, FALSE)</f>
        <v>1.4447915386551118E-2</v>
      </c>
      <c r="O30" s="19">
        <f>VLOOKUP($A30,WLS!$A$3:$S$61,16, FALSE)</f>
        <v>3.6889930860721377E-10</v>
      </c>
      <c r="P30" s="19">
        <f>VLOOKUP($A30,WLS!$A$3:$S$61,14, FALSE)</f>
        <v>0.81881342547369185</v>
      </c>
      <c r="Q30" s="19">
        <f>VLOOKUP($A30,WLS!$A$3:$S$61,11, FALSE)</f>
        <v>4.4931012100282039E-2</v>
      </c>
      <c r="R30" s="19">
        <f>VLOOKUP($A30,WLS!$A$3:$S$61,12, FALSE)</f>
        <v>2.6385880948708242E-6</v>
      </c>
      <c r="S30" s="19">
        <f>VLOOKUP($A30,WLS!$A$3:$S$61,17, FALSE)</f>
        <v>8.2993383758013906E-2</v>
      </c>
      <c r="T30" s="19">
        <f>VLOOKUP($A30,WLS!$A$3:$S$61,18, FALSE)</f>
        <v>0.92991063177110589</v>
      </c>
      <c r="U30" s="19">
        <f>VLOOKUP($A30,WLS!$A$3:$S$61,19, FALSE)</f>
        <v>0.12665872952554433</v>
      </c>
      <c r="W30" s="10" t="str">
        <f t="shared" si="6"/>
        <v/>
      </c>
      <c r="X30" s="10" t="str">
        <f t="shared" si="6"/>
        <v/>
      </c>
      <c r="Y30" s="10" t="str">
        <f t="shared" si="6"/>
        <v>***</v>
      </c>
      <c r="Z30" s="10" t="str">
        <f t="shared" si="6"/>
        <v/>
      </c>
      <c r="AA30" s="10" t="str">
        <f t="shared" si="6"/>
        <v/>
      </c>
      <c r="AB30" s="10" t="str">
        <f t="shared" si="6"/>
        <v>***</v>
      </c>
      <c r="AC30" s="10" t="str">
        <f t="shared" si="6"/>
        <v/>
      </c>
      <c r="AD30" s="10" t="str">
        <f t="shared" si="6"/>
        <v/>
      </c>
      <c r="AE30" s="10" t="str">
        <f t="shared" si="6"/>
        <v/>
      </c>
      <c r="AG30" s="10" t="str">
        <f t="shared" si="7"/>
        <v/>
      </c>
      <c r="AH30" s="10" t="str">
        <f t="shared" si="7"/>
        <v/>
      </c>
      <c r="AI30" s="10" t="str">
        <f t="shared" si="7"/>
        <v/>
      </c>
      <c r="AJ30" s="10" t="str">
        <f t="shared" si="7"/>
        <v/>
      </c>
      <c r="AK30" s="10" t="str">
        <f t="shared" si="7"/>
        <v/>
      </c>
      <c r="AL30" s="10" t="str">
        <f t="shared" si="7"/>
        <v/>
      </c>
      <c r="AM30" s="10" t="str">
        <f t="shared" si="7"/>
        <v/>
      </c>
      <c r="AN30" s="10" t="str">
        <f t="shared" si="7"/>
        <v/>
      </c>
      <c r="AO30" s="10" t="str">
        <f t="shared" si="7"/>
        <v/>
      </c>
      <c r="AQ30" s="10" t="str">
        <f t="shared" si="11"/>
        <v/>
      </c>
      <c r="AR30" s="10" t="str">
        <f t="shared" si="11"/>
        <v>*</v>
      </c>
      <c r="AS30" s="10" t="str">
        <f t="shared" si="11"/>
        <v/>
      </c>
      <c r="AT30" s="10" t="str">
        <f t="shared" si="11"/>
        <v/>
      </c>
      <c r="AU30" s="10" t="str">
        <f t="shared" si="11"/>
        <v>*</v>
      </c>
      <c r="AV30" s="10" t="str">
        <f t="shared" si="11"/>
        <v/>
      </c>
      <c r="AW30" s="10" t="str">
        <f t="shared" si="11"/>
        <v/>
      </c>
      <c r="AX30" s="10" t="str">
        <f t="shared" si="11"/>
        <v/>
      </c>
      <c r="AY30" s="10" t="str">
        <f t="shared" si="11"/>
        <v/>
      </c>
      <c r="BA30" s="3" t="s">
        <v>380</v>
      </c>
      <c r="BB30" s="18">
        <f t="shared" si="12"/>
        <v>178.3</v>
      </c>
      <c r="BC30" s="18">
        <f t="shared" si="12"/>
        <v>101.5</v>
      </c>
      <c r="BD30" s="18">
        <f t="shared" si="12"/>
        <v>251.5</v>
      </c>
      <c r="BE30" s="18">
        <f t="shared" si="12"/>
        <v>-44.4</v>
      </c>
      <c r="BF30" s="18">
        <f t="shared" si="12"/>
        <v>82.5</v>
      </c>
      <c r="BG30" s="18">
        <f t="shared" si="12"/>
        <v>136.4</v>
      </c>
      <c r="BH30" s="18">
        <f t="shared" si="12"/>
        <v>-552.70000000000005</v>
      </c>
      <c r="BI30" s="18">
        <f t="shared" si="12"/>
        <v>11</v>
      </c>
      <c r="BJ30" s="18">
        <f t="shared" si="12"/>
        <v>-177.7</v>
      </c>
      <c r="BM30" s="29" t="s">
        <v>316</v>
      </c>
      <c r="BN30" s="18">
        <f t="shared" si="13"/>
        <v>0.14568036838830409</v>
      </c>
      <c r="BO30" s="20">
        <f>VLOOKUP(CA30,'Coverage + Years_searchable'!$A$2:$N$76,14,FALSE)</f>
        <v>-1</v>
      </c>
      <c r="BP30" s="21" t="str">
        <f t="shared" si="14"/>
        <v>178.3</v>
      </c>
      <c r="BQ30" s="21" t="str">
        <f t="shared" si="14"/>
        <v>101.5*</v>
      </c>
      <c r="BR30" s="21" t="str">
        <f t="shared" si="14"/>
        <v>251.5***</v>
      </c>
      <c r="BS30" s="22" t="str">
        <f t="shared" si="14"/>
        <v>-44.4</v>
      </c>
      <c r="BT30" s="21" t="str">
        <f t="shared" si="14"/>
        <v>82.5*</v>
      </c>
      <c r="BU30" s="21" t="str">
        <f t="shared" si="14"/>
        <v>136.4***</v>
      </c>
      <c r="BV30" s="21" t="str">
        <f t="shared" si="14"/>
        <v>-552.7</v>
      </c>
      <c r="BW30" s="21" t="str">
        <f t="shared" si="14"/>
        <v>11</v>
      </c>
      <c r="BX30" s="21" t="str">
        <f t="shared" si="14"/>
        <v>-177.7</v>
      </c>
      <c r="BY30" s="21" t="str">
        <f>VLOOKUP(BM30,WLS!$Z$3:$AA$61,2,FALSE)</f>
        <v>***</v>
      </c>
      <c r="CA30" s="3" t="s">
        <v>203</v>
      </c>
    </row>
    <row r="31" spans="1:79" x14ac:dyDescent="0.25">
      <c r="A31" s="10" t="s">
        <v>317</v>
      </c>
      <c r="B31" s="18">
        <f>VLOOKUP(A31,WLS!$A$3:$S$61,4, FALSE)</f>
        <v>13.266145506935329</v>
      </c>
      <c r="C31" s="18">
        <f>VLOOKUP($A31,WLS!$A$3:$S$61,6, FALSE)</f>
        <v>13.554714364923823</v>
      </c>
      <c r="D31" s="18">
        <f>VLOOKUP($A31,WLS!$A$3:$S$61,7, FALSE)</f>
        <v>14.553580919211296</v>
      </c>
      <c r="E31" s="18">
        <f>VLOOKUP($A31,WLS!$A$3:$S$61,5, FALSE)</f>
        <v>-80.05154558527272</v>
      </c>
      <c r="F31" s="18">
        <f>VLOOKUP($A31,WLS!$A$3:$S$61,2, FALSE)</f>
        <v>-14.662493867939288</v>
      </c>
      <c r="G31" s="18">
        <f>VLOOKUP($A31,WLS!$A$3:$S$61,3, FALSE)</f>
        <v>3.4627463867017307</v>
      </c>
      <c r="H31" s="18">
        <f>VLOOKUP($A31,WLS!$A$3:$S$61,8, FALSE)</f>
        <v>8.3660070772778425</v>
      </c>
      <c r="I31" s="18">
        <f>VLOOKUP($A31,WLS!$A$3:$S$61,9, FALSE)</f>
        <v>-23.601460829495039</v>
      </c>
      <c r="J31" s="18">
        <f>VLOOKUP($A31,WLS!$A$3:$S$61,10, FALSE)</f>
        <v>12.66003704369381</v>
      </c>
      <c r="K31" s="18">
        <f>VLOOKUP(L31,'Global summary'!$AF$3:$AG$61,2, FALSE)</f>
        <v>16.886358089939112</v>
      </c>
      <c r="L31" s="3" t="s">
        <v>204</v>
      </c>
      <c r="M31" s="19">
        <f>VLOOKUP(A31,WLS!$A$3:$S$61,13, FALSE)</f>
        <v>4.5425256537576345E-10</v>
      </c>
      <c r="N31" s="19">
        <f>VLOOKUP($A31,WLS!$A$3:$S$61,15, FALSE)</f>
        <v>2.4287188015798172E-20</v>
      </c>
      <c r="O31" s="19">
        <f>VLOOKUP($A31,WLS!$A$3:$S$61,16, FALSE)</f>
        <v>4.8338104258000564E-155</v>
      </c>
      <c r="P31" s="19">
        <f>VLOOKUP($A31,WLS!$A$3:$S$61,14, FALSE)</f>
        <v>3.2999212371337946E-2</v>
      </c>
      <c r="Q31" s="19">
        <f>VLOOKUP($A31,WLS!$A$3:$S$61,11, FALSE)</f>
        <v>0.38643015937330227</v>
      </c>
      <c r="R31" s="19">
        <f>VLOOKUP($A31,WLS!$A$3:$S$61,12, FALSE)</f>
        <v>3.9717463528051769E-33</v>
      </c>
      <c r="S31" s="19">
        <f>VLOOKUP($A31,WLS!$A$3:$S$61,17, FALSE)</f>
        <v>4.3669902585211551E-10</v>
      </c>
      <c r="T31" s="19">
        <f>VLOOKUP($A31,WLS!$A$3:$S$61,18, FALSE)</f>
        <v>4.5023524761336251E-5</v>
      </c>
      <c r="U31" s="19">
        <f>VLOOKUP($A31,WLS!$A$3:$S$61,19, FALSE)</f>
        <v>3.1356103145780882E-19</v>
      </c>
      <c r="W31" s="10" t="str">
        <f t="shared" si="6"/>
        <v>***</v>
      </c>
      <c r="X31" s="10" t="str">
        <f t="shared" si="6"/>
        <v>***</v>
      </c>
      <c r="Y31" s="10" t="str">
        <f t="shared" si="6"/>
        <v>***</v>
      </c>
      <c r="Z31" s="10" t="str">
        <f t="shared" si="6"/>
        <v/>
      </c>
      <c r="AA31" s="10" t="str">
        <f t="shared" si="6"/>
        <v/>
      </c>
      <c r="AB31" s="10" t="str">
        <f t="shared" si="6"/>
        <v>***</v>
      </c>
      <c r="AC31" s="10" t="str">
        <f t="shared" si="6"/>
        <v>***</v>
      </c>
      <c r="AD31" s="10" t="str">
        <f t="shared" si="6"/>
        <v>***</v>
      </c>
      <c r="AE31" s="10" t="str">
        <f t="shared" si="6"/>
        <v>***</v>
      </c>
      <c r="AG31" s="10" t="str">
        <f t="shared" si="7"/>
        <v/>
      </c>
      <c r="AH31" s="10" t="str">
        <f t="shared" si="7"/>
        <v/>
      </c>
      <c r="AI31" s="10" t="str">
        <f t="shared" si="7"/>
        <v/>
      </c>
      <c r="AJ31" s="10" t="str">
        <f t="shared" si="7"/>
        <v/>
      </c>
      <c r="AK31" s="10" t="str">
        <f t="shared" si="7"/>
        <v/>
      </c>
      <c r="AL31" s="10" t="str">
        <f t="shared" si="7"/>
        <v/>
      </c>
      <c r="AM31" s="10" t="str">
        <f t="shared" si="7"/>
        <v/>
      </c>
      <c r="AN31" s="10" t="str">
        <f t="shared" si="7"/>
        <v/>
      </c>
      <c r="AO31" s="10" t="str">
        <f t="shared" si="7"/>
        <v/>
      </c>
      <c r="AQ31" s="10" t="str">
        <f t="shared" si="11"/>
        <v/>
      </c>
      <c r="AR31" s="10" t="str">
        <f t="shared" si="11"/>
        <v/>
      </c>
      <c r="AS31" s="10" t="str">
        <f t="shared" si="11"/>
        <v/>
      </c>
      <c r="AT31" s="10" t="str">
        <f t="shared" si="11"/>
        <v>*</v>
      </c>
      <c r="AU31" s="10" t="str">
        <f t="shared" si="11"/>
        <v/>
      </c>
      <c r="AV31" s="10" t="str">
        <f t="shared" si="11"/>
        <v/>
      </c>
      <c r="AW31" s="10" t="str">
        <f t="shared" si="11"/>
        <v/>
      </c>
      <c r="AX31" s="10" t="str">
        <f t="shared" si="11"/>
        <v/>
      </c>
      <c r="AY31" s="10" t="str">
        <f t="shared" si="11"/>
        <v/>
      </c>
      <c r="BA31" s="10" t="s">
        <v>317</v>
      </c>
      <c r="BB31" s="18">
        <f t="shared" si="12"/>
        <v>78.599999999999994</v>
      </c>
      <c r="BC31" s="18">
        <f t="shared" si="12"/>
        <v>80.3</v>
      </c>
      <c r="BD31" s="18">
        <f t="shared" si="12"/>
        <v>86.2</v>
      </c>
      <c r="BE31" s="18">
        <f t="shared" si="12"/>
        <v>-474.1</v>
      </c>
      <c r="BF31" s="18">
        <f t="shared" si="12"/>
        <v>-86.8</v>
      </c>
      <c r="BG31" s="18">
        <f t="shared" si="12"/>
        <v>20.5</v>
      </c>
      <c r="BH31" s="18">
        <f t="shared" si="12"/>
        <v>49.5</v>
      </c>
      <c r="BI31" s="18">
        <f t="shared" si="12"/>
        <v>-139.80000000000001</v>
      </c>
      <c r="BJ31" s="18">
        <f t="shared" si="12"/>
        <v>75</v>
      </c>
      <c r="BM31" s="10" t="s">
        <v>317</v>
      </c>
      <c r="BN31" s="18">
        <f t="shared" si="13"/>
        <v>16.886358089939112</v>
      </c>
      <c r="BO31" s="20">
        <f>VLOOKUP(CA31,'Coverage + Years_searchable'!$A$2:$N$76,14,FALSE)</f>
        <v>-1</v>
      </c>
      <c r="BP31" s="21" t="str">
        <f t="shared" si="14"/>
        <v>78.6***</v>
      </c>
      <c r="BQ31" s="21" t="str">
        <f t="shared" si="14"/>
        <v>80.3***</v>
      </c>
      <c r="BR31" s="21" t="str">
        <f t="shared" si="14"/>
        <v>86.2***</v>
      </c>
      <c r="BS31" s="22" t="str">
        <f t="shared" si="14"/>
        <v>-474.1*</v>
      </c>
      <c r="BT31" s="21" t="str">
        <f t="shared" si="14"/>
        <v>-86.8</v>
      </c>
      <c r="BU31" s="21" t="str">
        <f t="shared" si="14"/>
        <v>20.5***</v>
      </c>
      <c r="BV31" s="21" t="str">
        <f t="shared" si="14"/>
        <v>49.5***</v>
      </c>
      <c r="BW31" s="21" t="str">
        <f t="shared" si="14"/>
        <v>-139.8***</v>
      </c>
      <c r="BX31" s="21" t="str">
        <f t="shared" si="14"/>
        <v>75***</v>
      </c>
      <c r="BY31" s="21" t="str">
        <f>VLOOKUP(BM31,WLS!$Z$3:$AA$61,2,FALSE)</f>
        <v>***</v>
      </c>
      <c r="CA31" s="3" t="s">
        <v>204</v>
      </c>
    </row>
    <row r="32" spans="1:79" x14ac:dyDescent="0.25">
      <c r="A32" s="10" t="s">
        <v>318</v>
      </c>
      <c r="B32" s="18">
        <f>VLOOKUP(A32,WLS!$A$3:$S$61,4, FALSE)</f>
        <v>6.348518688024595</v>
      </c>
      <c r="C32" s="18">
        <f>VLOOKUP($A32,WLS!$A$3:$S$61,6, FALSE)</f>
        <v>-3.0288325435218479</v>
      </c>
      <c r="D32" s="18">
        <f>VLOOKUP($A32,WLS!$A$3:$S$61,7, FALSE)</f>
        <v>7.9026692157967071</v>
      </c>
      <c r="E32" s="18">
        <f>VLOOKUP($A32,WLS!$A$3:$S$61,5, FALSE)</f>
        <v>5.0881188841615588</v>
      </c>
      <c r="F32" s="18">
        <f>VLOOKUP($A32,WLS!$A$3:$S$61,2, FALSE)</f>
        <v>2.7067956363267527</v>
      </c>
      <c r="G32" s="18">
        <f>VLOOKUP($A32,WLS!$A$3:$S$61,3, FALSE)</f>
        <v>-0.36564383701021613</v>
      </c>
      <c r="H32" s="18">
        <f>VLOOKUP($A32,WLS!$A$3:$S$61,8, FALSE)</f>
        <v>-6.2761471828270068</v>
      </c>
      <c r="I32" s="18">
        <f>VLOOKUP($A32,WLS!$A$3:$S$61,9, FALSE)</f>
        <v>-26.550430969183395</v>
      </c>
      <c r="J32" s="18">
        <f>VLOOKUP($A32,WLS!$A$3:$S$61,10, FALSE)</f>
        <v>2.3336523939797464</v>
      </c>
      <c r="K32" s="18">
        <f>VLOOKUP(L32,'Global summary'!$AF$3:$AG$61,2, FALSE)</f>
        <v>88.270847870734684</v>
      </c>
      <c r="L32" s="3" t="s">
        <v>205</v>
      </c>
      <c r="M32" s="19">
        <f>VLOOKUP(A32,WLS!$A$3:$S$61,13, FALSE)</f>
        <v>3.3626858853982331E-9</v>
      </c>
      <c r="N32" s="19">
        <f>VLOOKUP($A32,WLS!$A$3:$S$61,15, FALSE)</f>
        <v>0.46061368452614304</v>
      </c>
      <c r="O32" s="19">
        <f>VLOOKUP($A32,WLS!$A$3:$S$61,16, FALSE)</f>
        <v>5.6319558070680013E-107</v>
      </c>
      <c r="P32" s="19">
        <f>VLOOKUP($A32,WLS!$A$3:$S$61,14, FALSE)</f>
        <v>0.11267916893179523</v>
      </c>
      <c r="Q32" s="19">
        <f>VLOOKUP($A32,WLS!$A$3:$S$61,11, FALSE)</f>
        <v>9.0726688607192763E-5</v>
      </c>
      <c r="R32" s="19">
        <f>VLOOKUP($A32,WLS!$A$3:$S$61,12, FALSE)</f>
        <v>0.90262004594270662</v>
      </c>
      <c r="S32" s="19">
        <f>VLOOKUP($A32,WLS!$A$3:$S$61,17, FALSE)</f>
        <v>0.40616726426922278</v>
      </c>
      <c r="T32" s="19">
        <f>VLOOKUP($A32,WLS!$A$3:$S$61,18, FALSE)</f>
        <v>2.8173403389694096E-2</v>
      </c>
      <c r="U32" s="19">
        <f>VLOOKUP($A32,WLS!$A$3:$S$61,19, FALSE)</f>
        <v>0.38104232902423962</v>
      </c>
      <c r="W32" s="10" t="str">
        <f t="shared" si="6"/>
        <v>***</v>
      </c>
      <c r="X32" s="10" t="str">
        <f t="shared" si="6"/>
        <v/>
      </c>
      <c r="Y32" s="10" t="str">
        <f t="shared" si="6"/>
        <v>***</v>
      </c>
      <c r="Z32" s="10" t="str">
        <f t="shared" si="6"/>
        <v/>
      </c>
      <c r="AA32" s="10" t="str">
        <f t="shared" si="6"/>
        <v>***</v>
      </c>
      <c r="AB32" s="10" t="str">
        <f t="shared" si="6"/>
        <v/>
      </c>
      <c r="AC32" s="10" t="str">
        <f t="shared" si="6"/>
        <v/>
      </c>
      <c r="AD32" s="10" t="str">
        <f t="shared" si="6"/>
        <v/>
      </c>
      <c r="AE32" s="10" t="str">
        <f t="shared" si="6"/>
        <v/>
      </c>
      <c r="AG32" s="10" t="str">
        <f t="shared" si="7"/>
        <v/>
      </c>
      <c r="AH32" s="10" t="str">
        <f t="shared" si="7"/>
        <v/>
      </c>
      <c r="AI32" s="10" t="str">
        <f t="shared" si="7"/>
        <v/>
      </c>
      <c r="AJ32" s="10" t="str">
        <f t="shared" si="7"/>
        <v/>
      </c>
      <c r="AK32" s="10" t="str">
        <f t="shared" si="7"/>
        <v/>
      </c>
      <c r="AL32" s="10" t="str">
        <f t="shared" si="7"/>
        <v/>
      </c>
      <c r="AM32" s="10" t="str">
        <f t="shared" si="7"/>
        <v/>
      </c>
      <c r="AN32" s="10" t="str">
        <f t="shared" si="7"/>
        <v/>
      </c>
      <c r="AO32" s="10" t="str">
        <f t="shared" si="7"/>
        <v/>
      </c>
      <c r="AQ32" s="10" t="str">
        <f t="shared" si="11"/>
        <v/>
      </c>
      <c r="AR32" s="10" t="str">
        <f t="shared" si="11"/>
        <v/>
      </c>
      <c r="AS32" s="10" t="str">
        <f t="shared" si="11"/>
        <v/>
      </c>
      <c r="AT32" s="10" t="str">
        <f t="shared" si="11"/>
        <v/>
      </c>
      <c r="AU32" s="10" t="str">
        <f t="shared" si="11"/>
        <v/>
      </c>
      <c r="AV32" s="10" t="str">
        <f t="shared" si="11"/>
        <v/>
      </c>
      <c r="AW32" s="10" t="str">
        <f t="shared" si="11"/>
        <v/>
      </c>
      <c r="AX32" s="10" t="str">
        <f t="shared" si="11"/>
        <v>*</v>
      </c>
      <c r="AY32" s="10" t="str">
        <f t="shared" si="11"/>
        <v/>
      </c>
      <c r="BA32" s="10" t="s">
        <v>318</v>
      </c>
      <c r="BB32" s="18">
        <f t="shared" si="12"/>
        <v>7.2</v>
      </c>
      <c r="BC32" s="18">
        <f t="shared" si="12"/>
        <v>-3.4</v>
      </c>
      <c r="BD32" s="18">
        <f t="shared" si="12"/>
        <v>9</v>
      </c>
      <c r="BE32" s="18">
        <f t="shared" si="12"/>
        <v>5.8</v>
      </c>
      <c r="BF32" s="18">
        <f t="shared" si="12"/>
        <v>3.1</v>
      </c>
      <c r="BG32" s="18">
        <f t="shared" si="12"/>
        <v>-0.4</v>
      </c>
      <c r="BH32" s="18">
        <f t="shared" si="12"/>
        <v>-7.1</v>
      </c>
      <c r="BI32" s="18">
        <f t="shared" si="12"/>
        <v>-30.1</v>
      </c>
      <c r="BJ32" s="18">
        <f t="shared" si="12"/>
        <v>2.6</v>
      </c>
      <c r="BM32" s="10" t="s">
        <v>318</v>
      </c>
      <c r="BN32" s="18">
        <f t="shared" si="13"/>
        <v>88.270847870734684</v>
      </c>
      <c r="BO32" s="20">
        <f>VLOOKUP(CA32,'Coverage + Years_searchable'!$A$2:$N$76,14,FALSE)</f>
        <v>1</v>
      </c>
      <c r="BP32" s="21" t="str">
        <f t="shared" si="14"/>
        <v>7.2***</v>
      </c>
      <c r="BQ32" s="21" t="str">
        <f t="shared" si="14"/>
        <v>-3.4</v>
      </c>
      <c r="BR32" s="21" t="str">
        <f t="shared" si="14"/>
        <v>9***</v>
      </c>
      <c r="BS32" s="22" t="str">
        <f t="shared" si="14"/>
        <v>5.8</v>
      </c>
      <c r="BT32" s="21" t="str">
        <f t="shared" si="14"/>
        <v>3.1***</v>
      </c>
      <c r="BU32" s="21" t="str">
        <f t="shared" si="14"/>
        <v>-0.4</v>
      </c>
      <c r="BV32" s="21" t="str">
        <f t="shared" si="14"/>
        <v>-7.1</v>
      </c>
      <c r="BW32" s="21" t="str">
        <f t="shared" si="14"/>
        <v>-30.1*</v>
      </c>
      <c r="BX32" s="21" t="str">
        <f t="shared" si="14"/>
        <v>2.6</v>
      </c>
      <c r="BY32" s="21" t="str">
        <f>VLOOKUP(BM32,WLS!$Z$3:$AA$61,2,FALSE)</f>
        <v>--</v>
      </c>
      <c r="CA32" s="3" t="s">
        <v>205</v>
      </c>
    </row>
    <row r="33" spans="1:79" x14ac:dyDescent="0.25">
      <c r="A33" s="10" t="s">
        <v>319</v>
      </c>
      <c r="B33" s="18">
        <f>VLOOKUP(A33,WLS!$A$3:$S$61,4, FALSE)</f>
        <v>2.8220943561848548</v>
      </c>
      <c r="C33" s="18">
        <f>VLOOKUP($A33,WLS!$A$3:$S$61,6, FALSE)</f>
        <v>16.96238568777402</v>
      </c>
      <c r="D33" s="18">
        <f>VLOOKUP($A33,WLS!$A$3:$S$61,7, FALSE)</f>
        <v>5.9494997775812193</v>
      </c>
      <c r="E33" s="18">
        <f>VLOOKUP($A33,WLS!$A$3:$S$61,5, FALSE)</f>
        <v>-7.6977967818280106</v>
      </c>
      <c r="F33" s="18">
        <f>VLOOKUP($A33,WLS!$A$3:$S$61,2, FALSE)</f>
        <v>0</v>
      </c>
      <c r="G33" s="18">
        <f>VLOOKUP($A33,WLS!$A$3:$S$61,3, FALSE)</f>
        <v>-9.1244979302304507</v>
      </c>
      <c r="H33" s="18">
        <f>VLOOKUP($A33,WLS!$A$3:$S$61,8, FALSE)</f>
        <v>-7.6625406334189998</v>
      </c>
      <c r="I33" s="18">
        <f>VLOOKUP($A33,WLS!$A$3:$S$61,9, FALSE)</f>
        <v>5.8520386678358847</v>
      </c>
      <c r="J33" s="18">
        <f>VLOOKUP($A33,WLS!$A$3:$S$61,10, FALSE)</f>
        <v>-9.0376100505560508</v>
      </c>
      <c r="K33" s="18">
        <f>VLOOKUP(L33,'Global summary'!$AF$3:$AG$61,2, FALSE)</f>
        <v>21.355461235351324</v>
      </c>
      <c r="L33" s="3" t="s">
        <v>206</v>
      </c>
      <c r="M33" s="19">
        <f>VLOOKUP(A33,WLS!$A$3:$S$61,13, FALSE)</f>
        <v>0.43270112506105263</v>
      </c>
      <c r="N33" s="19">
        <f>VLOOKUP($A33,WLS!$A$3:$S$61,15, FALSE)</f>
        <v>3.293709024858591E-3</v>
      </c>
      <c r="O33" s="19">
        <f>VLOOKUP($A33,WLS!$A$3:$S$61,16, FALSE)</f>
        <v>6.4807806192999299E-5</v>
      </c>
      <c r="P33" s="19">
        <f>VLOOKUP($A33,WLS!$A$3:$S$61,14, FALSE)</f>
        <v>3.3680907829858095E-2</v>
      </c>
      <c r="Q33" s="19">
        <f>VLOOKUP($A33,WLS!$A$3:$S$61,11, FALSE)</f>
        <v>0</v>
      </c>
      <c r="R33" s="19">
        <f>VLOOKUP($A33,WLS!$A$3:$S$61,12, FALSE)</f>
        <v>1.7380411691109666E-14</v>
      </c>
      <c r="S33" s="19">
        <f>VLOOKUP($A33,WLS!$A$3:$S$61,17, FALSE)</f>
        <v>3.8283952814089799E-2</v>
      </c>
      <c r="T33" s="19">
        <f>VLOOKUP($A33,WLS!$A$3:$S$61,18, FALSE)</f>
        <v>8.4212765608838401E-9</v>
      </c>
      <c r="U33" s="19">
        <f>VLOOKUP($A33,WLS!$A$3:$S$61,19, FALSE)</f>
        <v>1.7890085908986844E-2</v>
      </c>
      <c r="W33" s="10" t="str">
        <f t="shared" si="6"/>
        <v/>
      </c>
      <c r="X33" s="10" t="str">
        <f t="shared" si="6"/>
        <v/>
      </c>
      <c r="Y33" s="10" t="str">
        <f t="shared" si="6"/>
        <v>***</v>
      </c>
      <c r="Z33" s="10" t="str">
        <f t="shared" si="6"/>
        <v/>
      </c>
      <c r="AA33" s="10" t="str">
        <f t="shared" si="6"/>
        <v>***</v>
      </c>
      <c r="AB33" s="10" t="str">
        <f t="shared" si="6"/>
        <v>***</v>
      </c>
      <c r="AC33" s="10" t="str">
        <f t="shared" si="6"/>
        <v/>
      </c>
      <c r="AD33" s="10" t="str">
        <f t="shared" si="6"/>
        <v>***</v>
      </c>
      <c r="AE33" s="10" t="str">
        <f t="shared" si="6"/>
        <v/>
      </c>
      <c r="AG33" s="10" t="str">
        <f t="shared" si="7"/>
        <v/>
      </c>
      <c r="AH33" s="10" t="str">
        <f t="shared" si="7"/>
        <v>**</v>
      </c>
      <c r="AI33" s="10" t="str">
        <f t="shared" si="7"/>
        <v/>
      </c>
      <c r="AJ33" s="10" t="str">
        <f t="shared" si="7"/>
        <v/>
      </c>
      <c r="AK33" s="10" t="str">
        <f t="shared" si="7"/>
        <v/>
      </c>
      <c r="AL33" s="10" t="str">
        <f t="shared" si="7"/>
        <v/>
      </c>
      <c r="AM33" s="10" t="str">
        <f t="shared" si="7"/>
        <v/>
      </c>
      <c r="AN33" s="10" t="str">
        <f t="shared" si="7"/>
        <v/>
      </c>
      <c r="AO33" s="10" t="str">
        <f t="shared" si="7"/>
        <v/>
      </c>
      <c r="AQ33" s="10" t="str">
        <f t="shared" si="11"/>
        <v/>
      </c>
      <c r="AR33" s="10" t="str">
        <f t="shared" si="11"/>
        <v/>
      </c>
      <c r="AS33" s="10" t="str">
        <f t="shared" si="11"/>
        <v/>
      </c>
      <c r="AT33" s="10" t="str">
        <f t="shared" si="11"/>
        <v>*</v>
      </c>
      <c r="AU33" s="10" t="str">
        <f t="shared" si="11"/>
        <v/>
      </c>
      <c r="AV33" s="10" t="str">
        <f t="shared" si="11"/>
        <v/>
      </c>
      <c r="AW33" s="10" t="str">
        <f t="shared" si="11"/>
        <v>*</v>
      </c>
      <c r="AX33" s="10" t="str">
        <f t="shared" si="11"/>
        <v/>
      </c>
      <c r="AY33" s="10" t="str">
        <f t="shared" si="11"/>
        <v>*</v>
      </c>
      <c r="BA33" s="10" t="s">
        <v>319</v>
      </c>
      <c r="BB33" s="18">
        <f t="shared" si="12"/>
        <v>13.2</v>
      </c>
      <c r="BC33" s="18">
        <f t="shared" si="12"/>
        <v>79.400000000000006</v>
      </c>
      <c r="BD33" s="18">
        <f t="shared" si="12"/>
        <v>27.9</v>
      </c>
      <c r="BE33" s="18">
        <f t="shared" si="12"/>
        <v>-36</v>
      </c>
      <c r="BF33" s="18">
        <f t="shared" si="12"/>
        <v>0</v>
      </c>
      <c r="BG33" s="18">
        <f t="shared" si="12"/>
        <v>-42.7</v>
      </c>
      <c r="BH33" s="18">
        <f t="shared" si="12"/>
        <v>-35.9</v>
      </c>
      <c r="BI33" s="18">
        <f t="shared" si="12"/>
        <v>27.4</v>
      </c>
      <c r="BJ33" s="18">
        <f t="shared" si="12"/>
        <v>-42.3</v>
      </c>
      <c r="BM33" s="10" t="s">
        <v>319</v>
      </c>
      <c r="BN33" s="18">
        <f t="shared" si="13"/>
        <v>21.355461235351324</v>
      </c>
      <c r="BO33" s="20">
        <f>VLOOKUP(CA33,'Coverage + Years_searchable'!$A$2:$N$76,14,FALSE)</f>
        <v>1</v>
      </c>
      <c r="BP33" s="21" t="str">
        <f t="shared" si="14"/>
        <v>13.2</v>
      </c>
      <c r="BQ33" s="21" t="str">
        <f t="shared" si="14"/>
        <v>79.4**</v>
      </c>
      <c r="BR33" s="21" t="str">
        <f t="shared" si="14"/>
        <v>27.9***</v>
      </c>
      <c r="BS33" s="22" t="str">
        <f t="shared" si="14"/>
        <v>-36*</v>
      </c>
      <c r="BT33" s="21"/>
      <c r="BU33" s="21" t="str">
        <f t="shared" si="14"/>
        <v>-42.7***</v>
      </c>
      <c r="BV33" s="21" t="str">
        <f t="shared" si="14"/>
        <v>-35.9*</v>
      </c>
      <c r="BW33" s="21" t="str">
        <f t="shared" si="14"/>
        <v>27.4***</v>
      </c>
      <c r="BX33" s="21" t="str">
        <f t="shared" si="14"/>
        <v>-42.3*</v>
      </c>
      <c r="BY33" s="21" t="str">
        <f>VLOOKUP(BM33,WLS!$Z$3:$AA$61,2,FALSE)</f>
        <v>***</v>
      </c>
      <c r="CA33" s="3" t="s">
        <v>206</v>
      </c>
    </row>
    <row r="34" spans="1:79" x14ac:dyDescent="0.25">
      <c r="A34" s="10" t="s">
        <v>320</v>
      </c>
      <c r="B34" s="18">
        <f>VLOOKUP(A34,WLS!$A$3:$S$61,4, FALSE)</f>
        <v>-3.4902693848864024</v>
      </c>
      <c r="C34" s="18">
        <f>VLOOKUP($A34,WLS!$A$3:$S$61,6, FALSE)</f>
        <v>-0.19003872551349937</v>
      </c>
      <c r="D34" s="18">
        <f>VLOOKUP($A34,WLS!$A$3:$S$61,7, FALSE)</f>
        <v>-0.35820414037774478</v>
      </c>
      <c r="E34" s="18">
        <f>VLOOKUP($A34,WLS!$A$3:$S$61,5, FALSE)</f>
        <v>0.51691997971626524</v>
      </c>
      <c r="F34" s="18">
        <f>VLOOKUP($A34,WLS!$A$3:$S$61,2, FALSE)</f>
        <v>1.0413081528679784</v>
      </c>
      <c r="G34" s="18">
        <f>VLOOKUP($A34,WLS!$A$3:$S$61,3, FALSE)</f>
        <v>-0.54994830980341969</v>
      </c>
      <c r="H34" s="18">
        <f>VLOOKUP($A34,WLS!$A$3:$S$61,8, FALSE)</f>
        <v>0.83243913506582212</v>
      </c>
      <c r="I34" s="18">
        <f>VLOOKUP($A34,WLS!$A$3:$S$61,9, FALSE)</f>
        <v>1.355621241086663</v>
      </c>
      <c r="J34" s="18">
        <f>VLOOKUP($A34,WLS!$A$3:$S$61,10, FALSE)</f>
        <v>1.3790070025606664</v>
      </c>
      <c r="K34" s="18">
        <f>VLOOKUP(L34,'Global summary'!$AF$3:$AG$61,2, FALSE)</f>
        <v>1.781214669871519</v>
      </c>
      <c r="L34" s="3" t="s">
        <v>207</v>
      </c>
      <c r="M34" s="19">
        <f>VLOOKUP(A34,WLS!$A$3:$S$61,13, FALSE)</f>
        <v>1.0501055629330288E-5</v>
      </c>
      <c r="N34" s="19">
        <f>VLOOKUP($A34,WLS!$A$3:$S$61,15, FALSE)</f>
        <v>0.64337865282041617</v>
      </c>
      <c r="O34" s="19">
        <f>VLOOKUP($A34,WLS!$A$3:$S$61,16, FALSE)</f>
        <v>3.4267119408034813E-2</v>
      </c>
      <c r="P34" s="19">
        <f>VLOOKUP($A34,WLS!$A$3:$S$61,14, FALSE)</f>
        <v>0.19985579906355658</v>
      </c>
      <c r="Q34" s="19">
        <f>VLOOKUP($A34,WLS!$A$3:$S$61,11, FALSE)</f>
        <v>2.3301791210196122E-3</v>
      </c>
      <c r="R34" s="19">
        <f>VLOOKUP($A34,WLS!$A$3:$S$61,12, FALSE)</f>
        <v>0.26330522041661408</v>
      </c>
      <c r="S34" s="19">
        <f>VLOOKUP($A34,WLS!$A$3:$S$61,17, FALSE)</f>
        <v>9.6809019627153617E-2</v>
      </c>
      <c r="T34" s="19">
        <f>VLOOKUP($A34,WLS!$A$3:$S$61,18, FALSE)</f>
        <v>2.2177742337289543E-43</v>
      </c>
      <c r="U34" s="19">
        <f>VLOOKUP($A34,WLS!$A$3:$S$61,19, FALSE)</f>
        <v>1.0460054396108405E-13</v>
      </c>
      <c r="W34" s="10" t="str">
        <f t="shared" si="6"/>
        <v>***</v>
      </c>
      <c r="X34" s="10" t="str">
        <f t="shared" si="6"/>
        <v/>
      </c>
      <c r="Y34" s="10" t="str">
        <f t="shared" si="6"/>
        <v/>
      </c>
      <c r="Z34" s="10" t="str">
        <f t="shared" si="6"/>
        <v/>
      </c>
      <c r="AA34" s="10" t="str">
        <f t="shared" si="6"/>
        <v/>
      </c>
      <c r="AB34" s="10" t="str">
        <f t="shared" si="6"/>
        <v/>
      </c>
      <c r="AC34" s="10" t="str">
        <f t="shared" si="6"/>
        <v/>
      </c>
      <c r="AD34" s="10" t="str">
        <f t="shared" si="6"/>
        <v>***</v>
      </c>
      <c r="AE34" s="10" t="str">
        <f t="shared" si="6"/>
        <v>***</v>
      </c>
      <c r="AG34" s="10" t="str">
        <f t="shared" si="7"/>
        <v/>
      </c>
      <c r="AH34" s="10" t="str">
        <f t="shared" si="7"/>
        <v/>
      </c>
      <c r="AI34" s="10" t="str">
        <f t="shared" si="7"/>
        <v/>
      </c>
      <c r="AJ34" s="10" t="str">
        <f t="shared" si="7"/>
        <v/>
      </c>
      <c r="AK34" s="10" t="str">
        <f t="shared" si="7"/>
        <v>**</v>
      </c>
      <c r="AL34" s="10" t="str">
        <f t="shared" si="7"/>
        <v/>
      </c>
      <c r="AM34" s="10" t="str">
        <f t="shared" si="7"/>
        <v/>
      </c>
      <c r="AN34" s="10" t="str">
        <f t="shared" si="7"/>
        <v/>
      </c>
      <c r="AO34" s="10" t="str">
        <f t="shared" si="7"/>
        <v/>
      </c>
      <c r="AQ34" s="10" t="str">
        <f t="shared" si="11"/>
        <v/>
      </c>
      <c r="AR34" s="10" t="str">
        <f t="shared" si="11"/>
        <v/>
      </c>
      <c r="AS34" s="10" t="str">
        <f t="shared" si="11"/>
        <v>*</v>
      </c>
      <c r="AT34" s="10" t="str">
        <f t="shared" si="11"/>
        <v/>
      </c>
      <c r="AU34" s="10" t="str">
        <f t="shared" si="11"/>
        <v/>
      </c>
      <c r="AV34" s="10" t="str">
        <f t="shared" si="11"/>
        <v/>
      </c>
      <c r="AW34" s="10" t="str">
        <f t="shared" si="11"/>
        <v/>
      </c>
      <c r="AX34" s="10" t="str">
        <f t="shared" si="11"/>
        <v/>
      </c>
      <c r="AY34" s="10" t="str">
        <f t="shared" si="11"/>
        <v/>
      </c>
      <c r="BA34" s="10" t="s">
        <v>320</v>
      </c>
      <c r="BB34" s="18">
        <f t="shared" si="12"/>
        <v>-195.9</v>
      </c>
      <c r="BC34" s="18">
        <f t="shared" si="12"/>
        <v>-10.7</v>
      </c>
      <c r="BD34" s="18">
        <f t="shared" si="12"/>
        <v>-20.100000000000001</v>
      </c>
      <c r="BE34" s="18">
        <f t="shared" si="12"/>
        <v>29</v>
      </c>
      <c r="BF34" s="18">
        <f t="shared" si="12"/>
        <v>58.5</v>
      </c>
      <c r="BG34" s="18">
        <f t="shared" si="12"/>
        <v>-30.9</v>
      </c>
      <c r="BH34" s="18">
        <f t="shared" si="12"/>
        <v>46.7</v>
      </c>
      <c r="BI34" s="18">
        <f t="shared" si="12"/>
        <v>76.099999999999994</v>
      </c>
      <c r="BJ34" s="18">
        <f t="shared" si="12"/>
        <v>77.400000000000006</v>
      </c>
      <c r="BM34" s="10" t="s">
        <v>320</v>
      </c>
      <c r="BN34" s="18">
        <f t="shared" si="13"/>
        <v>1.781214669871519</v>
      </c>
      <c r="BO34" s="20">
        <f>VLOOKUP(CA34,'Coverage + Years_searchable'!$A$2:$N$76,14,FALSE)</f>
        <v>-1</v>
      </c>
      <c r="BP34" s="21" t="str">
        <f t="shared" si="14"/>
        <v>-195.9***</v>
      </c>
      <c r="BQ34" s="21" t="str">
        <f t="shared" si="14"/>
        <v>-10.7</v>
      </c>
      <c r="BR34" s="21" t="str">
        <f t="shared" si="14"/>
        <v>-20.1*</v>
      </c>
      <c r="BS34" s="22" t="str">
        <f t="shared" si="14"/>
        <v>29</v>
      </c>
      <c r="BT34" s="21" t="str">
        <f t="shared" si="14"/>
        <v>58.5**</v>
      </c>
      <c r="BU34" s="21" t="str">
        <f t="shared" si="14"/>
        <v>-30.9</v>
      </c>
      <c r="BV34" s="21" t="str">
        <f t="shared" si="14"/>
        <v>46.7</v>
      </c>
      <c r="BW34" s="21" t="str">
        <f t="shared" si="14"/>
        <v>76.1***</v>
      </c>
      <c r="BX34" s="21" t="str">
        <f t="shared" si="14"/>
        <v>77.4***</v>
      </c>
      <c r="BY34" s="21" t="str">
        <f>VLOOKUP(BM34,WLS!$Z$3:$AA$61,2,FALSE)</f>
        <v>***</v>
      </c>
      <c r="CA34" s="3" t="s">
        <v>207</v>
      </c>
    </row>
    <row r="35" spans="1:79" x14ac:dyDescent="0.25">
      <c r="A35" s="10" t="s">
        <v>321</v>
      </c>
      <c r="B35" s="18">
        <f>VLOOKUP(A35,WLS!$A$3:$S$61,4, FALSE)</f>
        <v>-0.14208875875112897</v>
      </c>
      <c r="C35" s="18">
        <f>VLOOKUP($A35,WLS!$A$3:$S$61,6, FALSE)</f>
        <v>-8.8451562382759072E-2</v>
      </c>
      <c r="D35" s="18">
        <f>VLOOKUP($A35,WLS!$A$3:$S$61,7, FALSE)</f>
        <v>0.11398045468825403</v>
      </c>
      <c r="E35" s="18">
        <f>VLOOKUP($A35,WLS!$A$3:$S$61,5, FALSE)</f>
        <v>0.15721376918851637</v>
      </c>
      <c r="F35" s="18">
        <f>VLOOKUP($A35,WLS!$A$3:$S$61,2, FALSE)</f>
        <v>6.9192096389050634E-2</v>
      </c>
      <c r="G35" s="18">
        <f>VLOOKUP($A35,WLS!$A$3:$S$61,3, FALSE)</f>
        <v>-3.8087026306591366E-2</v>
      </c>
      <c r="H35" s="18">
        <f>VLOOKUP($A35,WLS!$A$3:$S$61,8, FALSE)</f>
        <v>-4.5221083106749604E-2</v>
      </c>
      <c r="I35" s="18">
        <f>VLOOKUP($A35,WLS!$A$3:$S$61,9, FALSE)</f>
        <v>7.6000986439242108E-2</v>
      </c>
      <c r="J35" s="18">
        <f>VLOOKUP($A35,WLS!$A$3:$S$61,10, FALSE)</f>
        <v>0.17252467049346906</v>
      </c>
      <c r="K35" s="18">
        <f>VLOOKUP(L35,'Global summary'!$AF$3:$AG$61,2, FALSE)</f>
        <v>0.71002251528558558</v>
      </c>
      <c r="L35" s="3" t="s">
        <v>208</v>
      </c>
      <c r="M35" s="19">
        <f>VLOOKUP(A35,WLS!$A$3:$S$61,13, FALSE)</f>
        <v>0.12044782560229789</v>
      </c>
      <c r="N35" s="19">
        <f>VLOOKUP($A35,WLS!$A$3:$S$61,15, FALSE)</f>
        <v>0.22763500155048264</v>
      </c>
      <c r="O35" s="19">
        <f>VLOOKUP($A35,WLS!$A$3:$S$61,16, FALSE)</f>
        <v>5.7727394158689661E-25</v>
      </c>
      <c r="P35" s="19">
        <f>VLOOKUP($A35,WLS!$A$3:$S$61,14, FALSE)</f>
        <v>7.0900883702497558E-2</v>
      </c>
      <c r="Q35" s="19">
        <f>VLOOKUP($A35,WLS!$A$3:$S$61,11, FALSE)</f>
        <v>5.0801169337278225E-3</v>
      </c>
      <c r="R35" s="19">
        <f>VLOOKUP($A35,WLS!$A$3:$S$61,12, FALSE)</f>
        <v>6.8773531568788321E-3</v>
      </c>
      <c r="S35" s="19">
        <f>VLOOKUP($A35,WLS!$A$3:$S$61,17, FALSE)</f>
        <v>0.20853905978063519</v>
      </c>
      <c r="T35" s="19">
        <f>VLOOKUP($A35,WLS!$A$3:$S$61,18, FALSE)</f>
        <v>1.3009861087579436E-2</v>
      </c>
      <c r="U35" s="19">
        <f>VLOOKUP($A35,WLS!$A$3:$S$61,19, FALSE)</f>
        <v>3.0813936352135792E-16</v>
      </c>
      <c r="W35" s="10" t="str">
        <f t="shared" si="6"/>
        <v/>
      </c>
      <c r="X35" s="10" t="str">
        <f t="shared" si="6"/>
        <v/>
      </c>
      <c r="Y35" s="10" t="str">
        <f t="shared" si="6"/>
        <v>***</v>
      </c>
      <c r="Z35" s="10" t="str">
        <f t="shared" si="6"/>
        <v/>
      </c>
      <c r="AA35" s="10" t="str">
        <f t="shared" si="6"/>
        <v/>
      </c>
      <c r="AB35" s="10" t="str">
        <f t="shared" si="6"/>
        <v/>
      </c>
      <c r="AC35" s="10" t="str">
        <f t="shared" si="6"/>
        <v/>
      </c>
      <c r="AD35" s="10" t="str">
        <f t="shared" si="6"/>
        <v/>
      </c>
      <c r="AE35" s="10" t="str">
        <f t="shared" si="6"/>
        <v>***</v>
      </c>
      <c r="AG35" s="10" t="str">
        <f t="shared" si="7"/>
        <v/>
      </c>
      <c r="AH35" s="10" t="str">
        <f t="shared" si="7"/>
        <v/>
      </c>
      <c r="AI35" s="10" t="str">
        <f t="shared" si="7"/>
        <v/>
      </c>
      <c r="AJ35" s="10" t="str">
        <f t="shared" si="7"/>
        <v/>
      </c>
      <c r="AK35" s="10" t="str">
        <f t="shared" si="7"/>
        <v>**</v>
      </c>
      <c r="AL35" s="10" t="str">
        <f t="shared" si="7"/>
        <v>**</v>
      </c>
      <c r="AM35" s="10" t="str">
        <f t="shared" si="7"/>
        <v/>
      </c>
      <c r="AN35" s="10" t="str">
        <f t="shared" si="7"/>
        <v/>
      </c>
      <c r="AO35" s="10" t="str">
        <f t="shared" si="7"/>
        <v/>
      </c>
      <c r="AQ35" s="10" t="str">
        <f t="shared" si="11"/>
        <v/>
      </c>
      <c r="AR35" s="10" t="str">
        <f t="shared" si="11"/>
        <v/>
      </c>
      <c r="AS35" s="10" t="str">
        <f t="shared" si="11"/>
        <v/>
      </c>
      <c r="AT35" s="10" t="str">
        <f t="shared" si="11"/>
        <v/>
      </c>
      <c r="AU35" s="10" t="str">
        <f t="shared" si="11"/>
        <v/>
      </c>
      <c r="AV35" s="10" t="str">
        <f t="shared" si="11"/>
        <v/>
      </c>
      <c r="AW35" s="10" t="str">
        <f t="shared" si="11"/>
        <v/>
      </c>
      <c r="AX35" s="10" t="str">
        <f t="shared" si="11"/>
        <v>*</v>
      </c>
      <c r="AY35" s="10" t="str">
        <f t="shared" si="11"/>
        <v/>
      </c>
      <c r="BA35" s="10" t="s">
        <v>321</v>
      </c>
      <c r="BB35" s="18">
        <f t="shared" si="12"/>
        <v>-20</v>
      </c>
      <c r="BC35" s="18">
        <f t="shared" si="12"/>
        <v>-12.5</v>
      </c>
      <c r="BD35" s="18">
        <f t="shared" si="12"/>
        <v>16.100000000000001</v>
      </c>
      <c r="BE35" s="18">
        <f t="shared" si="12"/>
        <v>22.1</v>
      </c>
      <c r="BF35" s="18">
        <f t="shared" si="12"/>
        <v>9.6999999999999993</v>
      </c>
      <c r="BG35" s="18">
        <f t="shared" si="12"/>
        <v>-5.4</v>
      </c>
      <c r="BH35" s="18">
        <f t="shared" si="12"/>
        <v>-6.4</v>
      </c>
      <c r="BI35" s="18">
        <f t="shared" si="12"/>
        <v>10.7</v>
      </c>
      <c r="BJ35" s="18">
        <f t="shared" si="12"/>
        <v>24.3</v>
      </c>
      <c r="BM35" s="10" t="s">
        <v>321</v>
      </c>
      <c r="BN35" s="18">
        <f t="shared" si="13"/>
        <v>0.71002251528558558</v>
      </c>
      <c r="BO35" s="20">
        <f>VLOOKUP(CA35,'Coverage + Years_searchable'!$A$2:$N$76,14,FALSE)</f>
        <v>1</v>
      </c>
      <c r="BP35" s="21" t="str">
        <f t="shared" si="14"/>
        <v>-20</v>
      </c>
      <c r="BQ35" s="21" t="str">
        <f t="shared" si="14"/>
        <v>-12.5</v>
      </c>
      <c r="BR35" s="21" t="str">
        <f t="shared" si="14"/>
        <v>16.1***</v>
      </c>
      <c r="BS35" s="22" t="str">
        <f t="shared" si="14"/>
        <v>22.1</v>
      </c>
      <c r="BT35" s="21" t="str">
        <f t="shared" si="14"/>
        <v>9.7**</v>
      </c>
      <c r="BU35" s="21" t="str">
        <f t="shared" si="14"/>
        <v>-5.4**</v>
      </c>
      <c r="BV35" s="21" t="str">
        <f t="shared" si="14"/>
        <v>-6.4</v>
      </c>
      <c r="BW35" s="21" t="str">
        <f t="shared" si="14"/>
        <v>10.7*</v>
      </c>
      <c r="BX35" s="21" t="str">
        <f t="shared" si="14"/>
        <v>24.3***</v>
      </c>
      <c r="BY35" s="21" t="str">
        <f>VLOOKUP(BM35,WLS!$Z$3:$AA$61,2,FALSE)</f>
        <v>***</v>
      </c>
      <c r="CA35" s="3" t="s">
        <v>208</v>
      </c>
    </row>
    <row r="36" spans="1:79" x14ac:dyDescent="0.25">
      <c r="L36" s="3"/>
      <c r="M36" s="19"/>
      <c r="N36" s="19"/>
      <c r="O36" s="19"/>
      <c r="P36" s="19"/>
      <c r="Q36" s="19"/>
      <c r="R36" s="19"/>
      <c r="S36" s="19"/>
      <c r="T36" s="19"/>
      <c r="U36" s="19"/>
      <c r="BY36" s="21"/>
      <c r="CA36" s="3"/>
    </row>
    <row r="37" spans="1:79" x14ac:dyDescent="0.25">
      <c r="A37" s="10" t="s">
        <v>322</v>
      </c>
      <c r="B37" s="18">
        <f>VLOOKUP(A37,WLS!$A$3:$S$61,4, FALSE)</f>
        <v>-1.4025763204379251</v>
      </c>
      <c r="C37" s="18">
        <f>VLOOKUP($A37,WLS!$A$3:$S$61,6, FALSE)</f>
        <v>3.0225477198808925</v>
      </c>
      <c r="D37" s="18">
        <f>VLOOKUP($A37,WLS!$A$3:$S$61,7, FALSE)</f>
        <v>1.6113707500510992</v>
      </c>
      <c r="E37" s="18">
        <f>VLOOKUP($A37,WLS!$A$3:$S$61,5, FALSE)</f>
        <v>-0.8411769741612759</v>
      </c>
      <c r="F37" s="18">
        <f>VLOOKUP($A37,WLS!$A$3:$S$61,2, FALSE)</f>
        <v>-6.6058392703456406</v>
      </c>
      <c r="G37" s="18">
        <f>VLOOKUP($A37,WLS!$A$3:$S$61,3, FALSE)</f>
        <v>-1.3189243024735831</v>
      </c>
      <c r="H37" s="18">
        <f>VLOOKUP($A37,WLS!$A$3:$S$61,8, FALSE)</f>
        <v>-6.2945835104995771</v>
      </c>
      <c r="I37" s="18">
        <f>VLOOKUP($A37,WLS!$A$3:$S$61,9, FALSE)</f>
        <v>-13.338592024644553</v>
      </c>
      <c r="J37" s="18">
        <f>VLOOKUP($A37,WLS!$A$3:$S$61,10, FALSE)</f>
        <v>-13.789539972355419</v>
      </c>
      <c r="K37" s="18">
        <f>VLOOKUP(L37,'Global summary'!$AF$3:$AG$61,2, FALSE)</f>
        <v>4.3728800525303901</v>
      </c>
      <c r="L37" s="3" t="s">
        <v>209</v>
      </c>
      <c r="M37" s="19">
        <f>VLOOKUP(A37,WLS!$A$3:$S$61,13, FALSE)</f>
        <v>8.1369330887645658E-3</v>
      </c>
      <c r="N37" s="19">
        <f>VLOOKUP($A37,WLS!$A$3:$S$61,15, FALSE)</f>
        <v>3.8623726782482516E-22</v>
      </c>
      <c r="O37" s="19">
        <f>VLOOKUP($A37,WLS!$A$3:$S$61,16, FALSE)</f>
        <v>7.3032200842407441E-2</v>
      </c>
      <c r="P37" s="19">
        <f>VLOOKUP($A37,WLS!$A$3:$S$61,14, FALSE)</f>
        <v>0.48864726969629058</v>
      </c>
      <c r="Q37" s="19">
        <f>VLOOKUP($A37,WLS!$A$3:$S$61,11, FALSE)</f>
        <v>0.17038084320725863</v>
      </c>
      <c r="R37" s="19">
        <f>VLOOKUP($A37,WLS!$A$3:$S$61,12, FALSE)</f>
        <v>0.40576682540434217</v>
      </c>
      <c r="S37" s="19">
        <f>VLOOKUP($A37,WLS!$A$3:$S$61,17, FALSE)</f>
        <v>7.7886063506974249E-4</v>
      </c>
      <c r="T37" s="19">
        <f>VLOOKUP($A37,WLS!$A$3:$S$61,18, FALSE)</f>
        <v>1.1341462844113382E-34</v>
      </c>
      <c r="U37" s="19">
        <f>VLOOKUP($A37,WLS!$A$3:$S$61,19, FALSE)</f>
        <v>1.1777720916606926E-3</v>
      </c>
      <c r="W37" s="10" t="str">
        <f t="shared" si="6"/>
        <v/>
      </c>
      <c r="X37" s="10" t="str">
        <f t="shared" si="6"/>
        <v>***</v>
      </c>
      <c r="Y37" s="10" t="str">
        <f t="shared" si="6"/>
        <v/>
      </c>
      <c r="Z37" s="10" t="str">
        <f t="shared" si="6"/>
        <v/>
      </c>
      <c r="AA37" s="10" t="str">
        <f t="shared" si="6"/>
        <v/>
      </c>
      <c r="AB37" s="10" t="str">
        <f t="shared" si="6"/>
        <v/>
      </c>
      <c r="AC37" s="10" t="str">
        <f t="shared" si="6"/>
        <v>***</v>
      </c>
      <c r="AD37" s="10" t="str">
        <f t="shared" si="6"/>
        <v>***</v>
      </c>
      <c r="AE37" s="10" t="str">
        <f t="shared" si="6"/>
        <v/>
      </c>
      <c r="AG37" s="10" t="str">
        <f t="shared" si="7"/>
        <v>**</v>
      </c>
      <c r="AH37" s="10" t="str">
        <f t="shared" si="7"/>
        <v/>
      </c>
      <c r="AI37" s="10" t="str">
        <f t="shared" si="7"/>
        <v/>
      </c>
      <c r="AJ37" s="10" t="str">
        <f t="shared" si="7"/>
        <v/>
      </c>
      <c r="AK37" s="10" t="str">
        <f t="shared" si="7"/>
        <v/>
      </c>
      <c r="AL37" s="10" t="str">
        <f t="shared" si="7"/>
        <v/>
      </c>
      <c r="AM37" s="10" t="str">
        <f t="shared" si="7"/>
        <v/>
      </c>
      <c r="AN37" s="10" t="str">
        <f t="shared" si="7"/>
        <v/>
      </c>
      <c r="AO37" s="10" t="str">
        <f t="shared" si="7"/>
        <v>**</v>
      </c>
      <c r="AQ37" s="10" t="str">
        <f t="shared" ref="AQ37:AY52" si="15">IF(AND(W37="",AG37="", M37&lt;0.05), "*", "")</f>
        <v/>
      </c>
      <c r="AR37" s="10" t="str">
        <f t="shared" si="15"/>
        <v/>
      </c>
      <c r="AS37" s="10" t="str">
        <f t="shared" si="15"/>
        <v/>
      </c>
      <c r="AT37" s="10" t="str">
        <f t="shared" si="15"/>
        <v/>
      </c>
      <c r="AU37" s="10" t="str">
        <f t="shared" si="15"/>
        <v/>
      </c>
      <c r="AV37" s="10" t="str">
        <f t="shared" si="15"/>
        <v/>
      </c>
      <c r="AW37" s="10" t="str">
        <f t="shared" si="15"/>
        <v/>
      </c>
      <c r="AX37" s="10" t="str">
        <f t="shared" si="15"/>
        <v/>
      </c>
      <c r="AY37" s="10" t="str">
        <f t="shared" si="15"/>
        <v/>
      </c>
      <c r="BA37" s="10" t="s">
        <v>322</v>
      </c>
      <c r="BB37" s="18">
        <f t="shared" ref="BB37:BJ43" si="16">ROUND(((B37/$K37)*100),1)</f>
        <v>-32.1</v>
      </c>
      <c r="BC37" s="18">
        <f t="shared" si="16"/>
        <v>69.099999999999994</v>
      </c>
      <c r="BD37" s="18">
        <f t="shared" si="16"/>
        <v>36.799999999999997</v>
      </c>
      <c r="BE37" s="18">
        <f t="shared" si="16"/>
        <v>-19.2</v>
      </c>
      <c r="BF37" s="18">
        <f t="shared" si="16"/>
        <v>-151.1</v>
      </c>
      <c r="BG37" s="18">
        <f t="shared" si="16"/>
        <v>-30.2</v>
      </c>
      <c r="BH37" s="18">
        <f t="shared" si="16"/>
        <v>-143.9</v>
      </c>
      <c r="BI37" s="18">
        <f t="shared" si="16"/>
        <v>-305</v>
      </c>
      <c r="BJ37" s="18">
        <f t="shared" si="16"/>
        <v>-315.3</v>
      </c>
      <c r="BM37" s="10" t="s">
        <v>322</v>
      </c>
      <c r="BN37" s="18">
        <f t="shared" ref="BN37:BN43" si="17">K37</f>
        <v>4.3728800525303901</v>
      </c>
      <c r="BO37" s="20">
        <f>VLOOKUP(CA37,'Coverage + Years_searchable'!$A$2:$N$76,14,FALSE)</f>
        <v>-1</v>
      </c>
      <c r="BP37" s="21" t="str">
        <f t="shared" ref="BP37:BX43" si="18">_xlfn.TEXTJOIN(,TRUE,BB37,W37,AG37,AQ37)</f>
        <v>-32.1**</v>
      </c>
      <c r="BQ37" s="21" t="str">
        <f t="shared" si="18"/>
        <v>69.1***</v>
      </c>
      <c r="BR37" s="21" t="str">
        <f t="shared" si="18"/>
        <v>36.8</v>
      </c>
      <c r="BS37" s="22" t="str">
        <f t="shared" si="18"/>
        <v>-19.2</v>
      </c>
      <c r="BT37" s="21" t="str">
        <f t="shared" si="18"/>
        <v>-151.1</v>
      </c>
      <c r="BU37" s="21" t="str">
        <f t="shared" si="18"/>
        <v>-30.2</v>
      </c>
      <c r="BV37" s="21" t="str">
        <f t="shared" si="18"/>
        <v>-143.9***</v>
      </c>
      <c r="BW37" s="21" t="str">
        <f t="shared" si="18"/>
        <v>-305***</v>
      </c>
      <c r="BX37" s="21" t="str">
        <f t="shared" si="18"/>
        <v>-315.3**</v>
      </c>
      <c r="BY37" s="21" t="str">
        <f>VLOOKUP(BM37,WLS!$Z$3:$AA$61,2,FALSE)</f>
        <v>***</v>
      </c>
      <c r="CA37" s="3" t="s">
        <v>209</v>
      </c>
    </row>
    <row r="38" spans="1:79" x14ac:dyDescent="0.25">
      <c r="A38" s="10" t="s">
        <v>323</v>
      </c>
      <c r="B38" s="18">
        <f>VLOOKUP(A38,WLS!$A$3:$S$61,4, FALSE)</f>
        <v>-0.66877000674428866</v>
      </c>
      <c r="C38" s="18">
        <f>VLOOKUP($A38,WLS!$A$3:$S$61,6, FALSE)</f>
        <v>-0.88653751995415786</v>
      </c>
      <c r="D38" s="18">
        <f>VLOOKUP($A38,WLS!$A$3:$S$61,7, FALSE)</f>
        <v>1.6756045605303667</v>
      </c>
      <c r="E38" s="18">
        <f>VLOOKUP($A38,WLS!$A$3:$S$61,5, FALSE)</f>
        <v>-4.4248675423500199</v>
      </c>
      <c r="F38" s="18">
        <f>VLOOKUP($A38,WLS!$A$3:$S$61,2, FALSE)</f>
        <v>1.2373731588907431</v>
      </c>
      <c r="G38" s="18">
        <f>VLOOKUP($A38,WLS!$A$3:$S$61,3, FALSE)</f>
        <v>1.9473111515230461</v>
      </c>
      <c r="H38" s="18">
        <f>VLOOKUP($A38,WLS!$A$3:$S$61,8, FALSE)</f>
        <v>3.6224615844709933</v>
      </c>
      <c r="I38" s="18">
        <f>VLOOKUP($A38,WLS!$A$3:$S$61,9, FALSE)</f>
        <v>-1.150743002045379</v>
      </c>
      <c r="J38" s="18">
        <f>VLOOKUP($A38,WLS!$A$3:$S$61,10, FALSE)</f>
        <v>0.25141047696206648</v>
      </c>
      <c r="K38" s="18">
        <f>VLOOKUP(L38,'Global summary'!$AF$3:$AG$61,2, FALSE)</f>
        <v>5.716499882687474</v>
      </c>
      <c r="L38" s="3" t="s">
        <v>210</v>
      </c>
      <c r="M38" s="19">
        <f>VLOOKUP(A38,WLS!$A$3:$S$61,13, FALSE)</f>
        <v>0.66239443453156066</v>
      </c>
      <c r="N38" s="19">
        <f>VLOOKUP($A38,WLS!$A$3:$S$61,15, FALSE)</f>
        <v>0.13638162899728062</v>
      </c>
      <c r="O38" s="19">
        <f>VLOOKUP($A38,WLS!$A$3:$S$61,16, FALSE)</f>
        <v>3.8808224229446762E-2</v>
      </c>
      <c r="P38" s="19">
        <f>VLOOKUP($A38,WLS!$A$3:$S$61,14, FALSE)</f>
        <v>2.2365303040117899E-5</v>
      </c>
      <c r="Q38" s="19">
        <f>VLOOKUP($A38,WLS!$A$3:$S$61,11, FALSE)</f>
        <v>4.9065009033293283E-3</v>
      </c>
      <c r="R38" s="19">
        <f>VLOOKUP($A38,WLS!$A$3:$S$61,12, FALSE)</f>
        <v>1.6484686756504186E-11</v>
      </c>
      <c r="S38" s="19">
        <f>VLOOKUP($A38,WLS!$A$3:$S$61,17, FALSE)</f>
        <v>4.9387669750164946E-16</v>
      </c>
      <c r="T38" s="19">
        <f>VLOOKUP($A38,WLS!$A$3:$S$61,18, FALSE)</f>
        <v>0.10268563789374549</v>
      </c>
      <c r="U38" s="19">
        <f>VLOOKUP($A38,WLS!$A$3:$S$61,19, FALSE)</f>
        <v>0.88715421672552508</v>
      </c>
      <c r="W38" s="10" t="str">
        <f t="shared" si="6"/>
        <v/>
      </c>
      <c r="X38" s="10" t="str">
        <f t="shared" si="6"/>
        <v/>
      </c>
      <c r="Y38" s="10" t="str">
        <f t="shared" si="6"/>
        <v/>
      </c>
      <c r="Z38" s="10" t="str">
        <f t="shared" si="6"/>
        <v>***</v>
      </c>
      <c r="AA38" s="10" t="str">
        <f t="shared" si="6"/>
        <v/>
      </c>
      <c r="AB38" s="10" t="str">
        <f t="shared" si="6"/>
        <v>***</v>
      </c>
      <c r="AC38" s="10" t="str">
        <f t="shared" si="6"/>
        <v>***</v>
      </c>
      <c r="AD38" s="10" t="str">
        <f t="shared" si="6"/>
        <v/>
      </c>
      <c r="AE38" s="10" t="str">
        <f t="shared" si="6"/>
        <v/>
      </c>
      <c r="AG38" s="10" t="str">
        <f t="shared" si="7"/>
        <v/>
      </c>
      <c r="AH38" s="10" t="str">
        <f t="shared" si="7"/>
        <v/>
      </c>
      <c r="AI38" s="10" t="str">
        <f t="shared" si="7"/>
        <v/>
      </c>
      <c r="AJ38" s="10" t="str">
        <f t="shared" si="7"/>
        <v/>
      </c>
      <c r="AK38" s="10" t="str">
        <f t="shared" si="7"/>
        <v>**</v>
      </c>
      <c r="AL38" s="10" t="str">
        <f t="shared" si="7"/>
        <v/>
      </c>
      <c r="AM38" s="10" t="str">
        <f t="shared" si="7"/>
        <v/>
      </c>
      <c r="AN38" s="10" t="str">
        <f t="shared" si="7"/>
        <v/>
      </c>
      <c r="AO38" s="10" t="str">
        <f t="shared" si="7"/>
        <v/>
      </c>
      <c r="AQ38" s="10" t="str">
        <f t="shared" si="15"/>
        <v/>
      </c>
      <c r="AR38" s="10" t="str">
        <f t="shared" si="15"/>
        <v/>
      </c>
      <c r="AS38" s="10" t="str">
        <f t="shared" si="15"/>
        <v>*</v>
      </c>
      <c r="AT38" s="10" t="str">
        <f t="shared" si="15"/>
        <v/>
      </c>
      <c r="AU38" s="10" t="str">
        <f t="shared" si="15"/>
        <v/>
      </c>
      <c r="AV38" s="10" t="str">
        <f t="shared" si="15"/>
        <v/>
      </c>
      <c r="AW38" s="10" t="str">
        <f t="shared" si="15"/>
        <v/>
      </c>
      <c r="AX38" s="10" t="str">
        <f t="shared" si="15"/>
        <v/>
      </c>
      <c r="AY38" s="10" t="str">
        <f t="shared" si="15"/>
        <v/>
      </c>
      <c r="BA38" s="10" t="s">
        <v>323</v>
      </c>
      <c r="BB38" s="18">
        <f t="shared" si="16"/>
        <v>-11.7</v>
      </c>
      <c r="BC38" s="18">
        <f t="shared" si="16"/>
        <v>-15.5</v>
      </c>
      <c r="BD38" s="18">
        <f t="shared" si="16"/>
        <v>29.3</v>
      </c>
      <c r="BE38" s="18">
        <f t="shared" si="16"/>
        <v>-77.400000000000006</v>
      </c>
      <c r="BF38" s="18">
        <f t="shared" si="16"/>
        <v>21.6</v>
      </c>
      <c r="BG38" s="18">
        <f t="shared" si="16"/>
        <v>34.1</v>
      </c>
      <c r="BH38" s="18">
        <f t="shared" si="16"/>
        <v>63.4</v>
      </c>
      <c r="BI38" s="18">
        <f t="shared" si="16"/>
        <v>-20.100000000000001</v>
      </c>
      <c r="BJ38" s="18">
        <f t="shared" si="16"/>
        <v>4.4000000000000004</v>
      </c>
      <c r="BM38" s="10" t="s">
        <v>323</v>
      </c>
      <c r="BN38" s="18">
        <f t="shared" si="17"/>
        <v>5.716499882687474</v>
      </c>
      <c r="BO38" s="20">
        <f>VLOOKUP(CA38,'Coverage + Years_searchable'!$A$2:$N$76,14,FALSE)</f>
        <v>-1</v>
      </c>
      <c r="BP38" s="21" t="str">
        <f t="shared" si="18"/>
        <v>-11.7</v>
      </c>
      <c r="BQ38" s="21" t="str">
        <f t="shared" si="18"/>
        <v>-15.5</v>
      </c>
      <c r="BR38" s="21" t="str">
        <f t="shared" si="18"/>
        <v>29.3*</v>
      </c>
      <c r="BS38" s="22" t="str">
        <f t="shared" si="18"/>
        <v>-77.4***</v>
      </c>
      <c r="BT38" s="21" t="str">
        <f t="shared" si="18"/>
        <v>21.6**</v>
      </c>
      <c r="BU38" s="21" t="str">
        <f t="shared" si="18"/>
        <v>34.1***</v>
      </c>
      <c r="BV38" s="21" t="str">
        <f t="shared" si="18"/>
        <v>63.4***</v>
      </c>
      <c r="BW38" s="21" t="str">
        <f t="shared" si="18"/>
        <v>-20.1</v>
      </c>
      <c r="BX38" s="21" t="str">
        <f t="shared" si="18"/>
        <v>4.4</v>
      </c>
      <c r="BY38" s="21" t="str">
        <f>VLOOKUP(BM38,WLS!$Z$3:$AA$61,2,FALSE)</f>
        <v>***</v>
      </c>
      <c r="CA38" s="3" t="s">
        <v>210</v>
      </c>
    </row>
    <row r="39" spans="1:79" x14ac:dyDescent="0.25">
      <c r="A39" s="10" t="s">
        <v>324</v>
      </c>
      <c r="B39" s="18">
        <f>VLOOKUP(A39,WLS!$A$3:$S$61,4, FALSE)</f>
        <v>-3.3116248366404335</v>
      </c>
      <c r="C39" s="18">
        <f>VLOOKUP($A39,WLS!$A$3:$S$61,6, FALSE)</f>
        <v>4.4212769015910425</v>
      </c>
      <c r="D39" s="18">
        <f>VLOOKUP($A39,WLS!$A$3:$S$61,7, FALSE)</f>
        <v>-1.2388264189753571</v>
      </c>
      <c r="E39" s="18">
        <f>VLOOKUP($A39,WLS!$A$3:$S$61,5, FALSE)</f>
        <v>5.2872477411254657</v>
      </c>
      <c r="F39" s="18">
        <f>VLOOKUP($A39,WLS!$A$3:$S$61,2, FALSE)</f>
        <v>0</v>
      </c>
      <c r="G39" s="18">
        <f>VLOOKUP($A39,WLS!$A$3:$S$61,3, FALSE)</f>
        <v>4.4059988182626739</v>
      </c>
      <c r="H39" s="18">
        <f>VLOOKUP($A39,WLS!$A$3:$S$61,8, FALSE)</f>
        <v>0.49808583397388057</v>
      </c>
      <c r="I39" s="18">
        <f>VLOOKUP($A39,WLS!$A$3:$S$61,9, FALSE)</f>
        <v>4.5407764656090226</v>
      </c>
      <c r="J39" s="18">
        <f>VLOOKUP($A39,WLS!$A$3:$S$61,10, FALSE)</f>
        <v>-8.5273791206658913</v>
      </c>
      <c r="K39" s="18">
        <f>VLOOKUP(L39,'Global summary'!$AF$3:$AG$61,2, FALSE)</f>
        <v>7.3495126385407401</v>
      </c>
      <c r="L39" s="3" t="s">
        <v>211</v>
      </c>
      <c r="M39" s="19">
        <f>VLOOKUP(A39,WLS!$A$3:$S$61,13, FALSE)</f>
        <v>4.1669656880272902E-4</v>
      </c>
      <c r="N39" s="19">
        <f>VLOOKUP($A39,WLS!$A$3:$S$61,15, FALSE)</f>
        <v>1.7480694245515563E-5</v>
      </c>
      <c r="O39" s="19">
        <f>VLOOKUP($A39,WLS!$A$3:$S$61,16, FALSE)</f>
        <v>5.81710915416746E-23</v>
      </c>
      <c r="P39" s="19">
        <f>VLOOKUP($A39,WLS!$A$3:$S$61,14, FALSE)</f>
        <v>1.7177745304794543E-5</v>
      </c>
      <c r="Q39" s="19">
        <f>VLOOKUP($A39,WLS!$A$3:$S$61,11, FALSE)</f>
        <v>0</v>
      </c>
      <c r="R39" s="19">
        <f>VLOOKUP($A39,WLS!$A$3:$S$61,12, FALSE)</f>
        <v>2.9487881275325081E-36</v>
      </c>
      <c r="S39" s="19">
        <f>VLOOKUP($A39,WLS!$A$3:$S$61,17, FALSE)</f>
        <v>0.84325740647765068</v>
      </c>
      <c r="T39" s="19">
        <f>VLOOKUP($A39,WLS!$A$3:$S$61,18, FALSE)</f>
        <v>5.3775506297446523E-9</v>
      </c>
      <c r="U39" s="19">
        <f>VLOOKUP($A39,WLS!$A$3:$S$61,19, FALSE)</f>
        <v>4.6055847691087781E-2</v>
      </c>
      <c r="W39" s="10" t="str">
        <f t="shared" si="6"/>
        <v>***</v>
      </c>
      <c r="X39" s="10" t="str">
        <f t="shared" si="6"/>
        <v>***</v>
      </c>
      <c r="Y39" s="10" t="str">
        <f t="shared" si="6"/>
        <v>***</v>
      </c>
      <c r="Z39" s="10" t="str">
        <f t="shared" si="6"/>
        <v>***</v>
      </c>
      <c r="AA39" s="10" t="str">
        <f t="shared" si="6"/>
        <v>***</v>
      </c>
      <c r="AB39" s="10" t="str">
        <f t="shared" si="6"/>
        <v>***</v>
      </c>
      <c r="AC39" s="10" t="str">
        <f t="shared" si="6"/>
        <v/>
      </c>
      <c r="AD39" s="10" t="str">
        <f t="shared" si="6"/>
        <v>***</v>
      </c>
      <c r="AE39" s="10" t="str">
        <f t="shared" si="6"/>
        <v/>
      </c>
      <c r="AG39" s="10" t="str">
        <f t="shared" si="7"/>
        <v/>
      </c>
      <c r="AH39" s="10" t="str">
        <f t="shared" si="7"/>
        <v/>
      </c>
      <c r="AI39" s="10" t="str">
        <f t="shared" si="7"/>
        <v/>
      </c>
      <c r="AJ39" s="10" t="str">
        <f t="shared" si="7"/>
        <v/>
      </c>
      <c r="AK39" s="10" t="str">
        <f t="shared" si="7"/>
        <v/>
      </c>
      <c r="AL39" s="10" t="str">
        <f t="shared" si="7"/>
        <v/>
      </c>
      <c r="AM39" s="10" t="str">
        <f t="shared" si="7"/>
        <v/>
      </c>
      <c r="AN39" s="10" t="str">
        <f t="shared" si="7"/>
        <v/>
      </c>
      <c r="AO39" s="10" t="str">
        <f t="shared" si="7"/>
        <v/>
      </c>
      <c r="AQ39" s="10" t="str">
        <f t="shared" si="15"/>
        <v/>
      </c>
      <c r="AR39" s="10" t="str">
        <f t="shared" si="15"/>
        <v/>
      </c>
      <c r="AS39" s="10" t="str">
        <f t="shared" si="15"/>
        <v/>
      </c>
      <c r="AT39" s="10" t="str">
        <f t="shared" si="15"/>
        <v/>
      </c>
      <c r="AU39" s="10" t="str">
        <f t="shared" si="15"/>
        <v/>
      </c>
      <c r="AV39" s="10" t="str">
        <f t="shared" si="15"/>
        <v/>
      </c>
      <c r="AW39" s="10" t="str">
        <f t="shared" si="15"/>
        <v/>
      </c>
      <c r="AX39" s="10" t="str">
        <f t="shared" si="15"/>
        <v/>
      </c>
      <c r="AY39" s="10" t="str">
        <f t="shared" si="15"/>
        <v>*</v>
      </c>
      <c r="BA39" s="10" t="s">
        <v>324</v>
      </c>
      <c r="BB39" s="18">
        <f t="shared" si="16"/>
        <v>-45.1</v>
      </c>
      <c r="BC39" s="18">
        <f t="shared" si="16"/>
        <v>60.2</v>
      </c>
      <c r="BD39" s="18">
        <f t="shared" si="16"/>
        <v>-16.899999999999999</v>
      </c>
      <c r="BE39" s="18">
        <f t="shared" si="16"/>
        <v>71.900000000000006</v>
      </c>
      <c r="BF39" s="18">
        <f t="shared" si="16"/>
        <v>0</v>
      </c>
      <c r="BG39" s="18">
        <f t="shared" si="16"/>
        <v>59.9</v>
      </c>
      <c r="BH39" s="18">
        <f t="shared" si="16"/>
        <v>6.8</v>
      </c>
      <c r="BI39" s="18">
        <f t="shared" si="16"/>
        <v>61.8</v>
      </c>
      <c r="BJ39" s="18">
        <f t="shared" si="16"/>
        <v>-116</v>
      </c>
      <c r="BM39" s="10" t="s">
        <v>324</v>
      </c>
      <c r="BN39" s="18">
        <f t="shared" si="17"/>
        <v>7.3495126385407401</v>
      </c>
      <c r="BO39" s="20">
        <f>VLOOKUP(CA39,'Coverage + Years_searchable'!$A$2:$N$76,14,FALSE)</f>
        <v>-1</v>
      </c>
      <c r="BP39" s="21" t="str">
        <f t="shared" si="18"/>
        <v>-45.1***</v>
      </c>
      <c r="BQ39" s="21" t="str">
        <f t="shared" si="18"/>
        <v>60.2***</v>
      </c>
      <c r="BR39" s="21" t="str">
        <f t="shared" si="18"/>
        <v>-16.9***</v>
      </c>
      <c r="BS39" s="22" t="str">
        <f t="shared" si="18"/>
        <v>71.9***</v>
      </c>
      <c r="BT39" s="21" t="str">
        <f t="shared" si="18"/>
        <v>0***</v>
      </c>
      <c r="BU39" s="21" t="str">
        <f t="shared" si="18"/>
        <v>59.9***</v>
      </c>
      <c r="BV39" s="21" t="str">
        <f t="shared" si="18"/>
        <v>6.8</v>
      </c>
      <c r="BW39" s="21" t="str">
        <f t="shared" si="18"/>
        <v>61.8***</v>
      </c>
      <c r="BX39" s="21" t="str">
        <f t="shared" si="18"/>
        <v>-116*</v>
      </c>
      <c r="BY39" s="21" t="str">
        <f>VLOOKUP(BM39,WLS!$Z$3:$AA$61,2,FALSE)</f>
        <v>***</v>
      </c>
      <c r="CA39" s="3" t="s">
        <v>211</v>
      </c>
    </row>
    <row r="40" spans="1:79" x14ac:dyDescent="0.25">
      <c r="A40" s="10" t="s">
        <v>325</v>
      </c>
      <c r="B40" s="18">
        <f>VLOOKUP(A40,WLS!$A$3:$S$61,4, FALSE)</f>
        <v>-7.8986598876813847</v>
      </c>
      <c r="C40" s="18">
        <f>VLOOKUP($A40,WLS!$A$3:$S$61,6, FALSE)</f>
        <v>17.873060921508689</v>
      </c>
      <c r="D40" s="18">
        <f>VLOOKUP($A40,WLS!$A$3:$S$61,7, FALSE)</f>
        <v>-48.407438850401022</v>
      </c>
      <c r="E40" s="18">
        <f>VLOOKUP($A40,WLS!$A$3:$S$61,5, FALSE)</f>
        <v>-10.51134922798353</v>
      </c>
      <c r="F40" s="18">
        <f>VLOOKUP($A40,WLS!$A$3:$S$61,2, FALSE)</f>
        <v>-19.125236105178441</v>
      </c>
      <c r="G40" s="18">
        <f>VLOOKUP($A40,WLS!$A$3:$S$61,3, FALSE)</f>
        <v>7.2754552595166677</v>
      </c>
      <c r="H40" s="18">
        <f>VLOOKUP($A40,WLS!$A$3:$S$61,8, FALSE)</f>
        <v>-12.985579021114122</v>
      </c>
      <c r="I40" s="18">
        <f>VLOOKUP($A40,WLS!$A$3:$S$61,9, FALSE)</f>
        <v>21.453506619161143</v>
      </c>
      <c r="J40" s="18">
        <f>VLOOKUP($A40,WLS!$A$3:$S$61,10, FALSE)</f>
        <v>-33.345643745888566</v>
      </c>
      <c r="K40" s="18">
        <f>VLOOKUP(L40,'Global summary'!$AF$3:$AG$61,2, FALSE)</f>
        <v>55.847708710545263</v>
      </c>
      <c r="L40" s="3" t="s">
        <v>212</v>
      </c>
      <c r="M40" s="19">
        <f>VLOOKUP(A40,WLS!$A$3:$S$61,13, FALSE)</f>
        <v>3.3566815997572816E-2</v>
      </c>
      <c r="N40" s="19">
        <f>VLOOKUP($A40,WLS!$A$3:$S$61,15, FALSE)</f>
        <v>2.4021797595558952E-9</v>
      </c>
      <c r="O40" s="19">
        <f>VLOOKUP($A40,WLS!$A$3:$S$61,16, FALSE)</f>
        <v>2.7804292537251721E-24</v>
      </c>
      <c r="P40" s="19">
        <f>VLOOKUP($A40,WLS!$A$3:$S$61,14, FALSE)</f>
        <v>0.14547936324034816</v>
      </c>
      <c r="Q40" s="19">
        <f>VLOOKUP($A40,WLS!$A$3:$S$61,11, FALSE)</f>
        <v>9.3945844351103029E-3</v>
      </c>
      <c r="R40" s="19">
        <f>VLOOKUP($A40,WLS!$A$3:$S$61,12, FALSE)</f>
        <v>3.4790246128003274E-93</v>
      </c>
      <c r="S40" s="19">
        <f>VLOOKUP($A40,WLS!$A$3:$S$61,17, FALSE)</f>
        <v>7.2803110446827161E-3</v>
      </c>
      <c r="T40" s="19">
        <f>VLOOKUP($A40,WLS!$A$3:$S$61,18, FALSE)</f>
        <v>0.15770906660141204</v>
      </c>
      <c r="U40" s="19">
        <f>VLOOKUP($A40,WLS!$A$3:$S$61,19, FALSE)</f>
        <v>5.1217768010883469E-13</v>
      </c>
      <c r="W40" s="10" t="str">
        <f t="shared" si="6"/>
        <v/>
      </c>
      <c r="X40" s="10" t="str">
        <f t="shared" si="6"/>
        <v>***</v>
      </c>
      <c r="Y40" s="10" t="str">
        <f t="shared" si="6"/>
        <v>***</v>
      </c>
      <c r="Z40" s="10" t="str">
        <f t="shared" si="6"/>
        <v/>
      </c>
      <c r="AA40" s="10" t="str">
        <f t="shared" si="6"/>
        <v/>
      </c>
      <c r="AB40" s="10" t="str">
        <f t="shared" si="6"/>
        <v>***</v>
      </c>
      <c r="AC40" s="10" t="str">
        <f t="shared" si="6"/>
        <v/>
      </c>
      <c r="AD40" s="10" t="str">
        <f t="shared" si="6"/>
        <v/>
      </c>
      <c r="AE40" s="10" t="str">
        <f t="shared" si="6"/>
        <v>***</v>
      </c>
      <c r="AG40" s="10" t="str">
        <f t="shared" si="7"/>
        <v/>
      </c>
      <c r="AH40" s="10" t="str">
        <f t="shared" si="7"/>
        <v/>
      </c>
      <c r="AI40" s="10" t="str">
        <f t="shared" si="7"/>
        <v/>
      </c>
      <c r="AJ40" s="10" t="str">
        <f t="shared" si="7"/>
        <v/>
      </c>
      <c r="AK40" s="10" t="str">
        <f t="shared" si="7"/>
        <v>**</v>
      </c>
      <c r="AL40" s="10" t="str">
        <f t="shared" si="7"/>
        <v/>
      </c>
      <c r="AM40" s="10" t="str">
        <f t="shared" si="7"/>
        <v>**</v>
      </c>
      <c r="AN40" s="10" t="str">
        <f t="shared" si="7"/>
        <v/>
      </c>
      <c r="AO40" s="10" t="str">
        <f t="shared" si="7"/>
        <v/>
      </c>
      <c r="AQ40" s="10" t="str">
        <f t="shared" si="15"/>
        <v>*</v>
      </c>
      <c r="AR40" s="10" t="str">
        <f t="shared" si="15"/>
        <v/>
      </c>
      <c r="AS40" s="10" t="str">
        <f t="shared" si="15"/>
        <v/>
      </c>
      <c r="AT40" s="10" t="str">
        <f t="shared" si="15"/>
        <v/>
      </c>
      <c r="AU40" s="10" t="str">
        <f t="shared" si="15"/>
        <v/>
      </c>
      <c r="AV40" s="10" t="str">
        <f t="shared" si="15"/>
        <v/>
      </c>
      <c r="AW40" s="10" t="str">
        <f t="shared" si="15"/>
        <v/>
      </c>
      <c r="AX40" s="10" t="str">
        <f t="shared" si="15"/>
        <v/>
      </c>
      <c r="AY40" s="10" t="str">
        <f t="shared" si="15"/>
        <v/>
      </c>
      <c r="BA40" s="10" t="s">
        <v>325</v>
      </c>
      <c r="BB40" s="18">
        <f t="shared" si="16"/>
        <v>-14.1</v>
      </c>
      <c r="BC40" s="18">
        <f t="shared" si="16"/>
        <v>32</v>
      </c>
      <c r="BD40" s="18">
        <f t="shared" si="16"/>
        <v>-86.7</v>
      </c>
      <c r="BE40" s="18">
        <f t="shared" si="16"/>
        <v>-18.8</v>
      </c>
      <c r="BF40" s="18">
        <f t="shared" si="16"/>
        <v>-34.200000000000003</v>
      </c>
      <c r="BG40" s="18">
        <f t="shared" si="16"/>
        <v>13</v>
      </c>
      <c r="BH40" s="18">
        <f t="shared" si="16"/>
        <v>-23.3</v>
      </c>
      <c r="BI40" s="18">
        <f t="shared" si="16"/>
        <v>38.4</v>
      </c>
      <c r="BJ40" s="18">
        <f t="shared" si="16"/>
        <v>-59.7</v>
      </c>
      <c r="BM40" s="10" t="s">
        <v>325</v>
      </c>
      <c r="BN40" s="18">
        <f t="shared" si="17"/>
        <v>55.847708710545263</v>
      </c>
      <c r="BO40" s="20">
        <f>VLOOKUP(CA40,'Coverage + Years_searchable'!$A$2:$N$76,14,FALSE)</f>
        <v>1</v>
      </c>
      <c r="BP40" s="21" t="str">
        <f t="shared" si="18"/>
        <v>-14.1*</v>
      </c>
      <c r="BQ40" s="21" t="str">
        <f t="shared" si="18"/>
        <v>32***</v>
      </c>
      <c r="BR40" s="21" t="str">
        <f t="shared" si="18"/>
        <v>-86.7***</v>
      </c>
      <c r="BS40" s="22" t="str">
        <f t="shared" si="18"/>
        <v>-18.8</v>
      </c>
      <c r="BT40" s="21" t="str">
        <f t="shared" si="18"/>
        <v>-34.2**</v>
      </c>
      <c r="BU40" s="21" t="str">
        <f t="shared" si="18"/>
        <v>13***</v>
      </c>
      <c r="BV40" s="21" t="str">
        <f t="shared" si="18"/>
        <v>-23.3**</v>
      </c>
      <c r="BW40" s="21" t="str">
        <f t="shared" si="18"/>
        <v>38.4</v>
      </c>
      <c r="BX40" s="21" t="str">
        <f t="shared" si="18"/>
        <v>-59.7***</v>
      </c>
      <c r="BY40" s="21" t="str">
        <f>VLOOKUP(BM40,WLS!$Z$3:$AA$61,2,FALSE)</f>
        <v>***</v>
      </c>
      <c r="CA40" s="3" t="s">
        <v>212</v>
      </c>
    </row>
    <row r="41" spans="1:79" x14ac:dyDescent="0.25">
      <c r="A41" s="10" t="s">
        <v>109</v>
      </c>
      <c r="B41" s="18">
        <f>VLOOKUP(A41,WLS!$A$3:$S$61,4, FALSE)</f>
        <v>11.67698811492984</v>
      </c>
      <c r="C41" s="18">
        <f>VLOOKUP($A41,WLS!$A$3:$S$61,6, FALSE)</f>
        <v>16.762783773572014</v>
      </c>
      <c r="D41" s="18">
        <f>VLOOKUP($A41,WLS!$A$3:$S$61,7, FALSE)</f>
        <v>-17.182374969716694</v>
      </c>
      <c r="E41" s="18">
        <f>VLOOKUP($A41,WLS!$A$3:$S$61,5, FALSE)</f>
        <v>-6.396038259635059E-2</v>
      </c>
      <c r="F41" s="18">
        <f>VLOOKUP($A41,WLS!$A$3:$S$61,2, FALSE)</f>
        <v>6.8142832874793546</v>
      </c>
      <c r="G41" s="18">
        <f>VLOOKUP($A41,WLS!$A$3:$S$61,3, FALSE)</f>
        <v>15.810372509606832</v>
      </c>
      <c r="H41" s="18">
        <f>VLOOKUP($A41,WLS!$A$3:$S$61,8, FALSE)</f>
        <v>-9.682116613946242</v>
      </c>
      <c r="I41" s="18">
        <f>VLOOKUP($A41,WLS!$A$3:$S$61,9, FALSE)</f>
        <v>-12.740314741052646</v>
      </c>
      <c r="J41" s="18">
        <f>VLOOKUP($A41,WLS!$A$3:$S$61,10, FALSE)</f>
        <v>-4.1915191346678826</v>
      </c>
      <c r="K41" s="18">
        <f>VLOOKUP(L41,'Global summary'!$AF$3:$AG$61,2, FALSE)</f>
        <v>20.986576516898573</v>
      </c>
      <c r="L41" s="3" t="s">
        <v>213</v>
      </c>
      <c r="M41" s="19">
        <f>VLOOKUP(A41,WLS!$A$3:$S$61,13, FALSE)</f>
        <v>4.7077712114852099E-3</v>
      </c>
      <c r="N41" s="19">
        <f>VLOOKUP($A41,WLS!$A$3:$S$61,15, FALSE)</f>
        <v>1.6067839278694828E-2</v>
      </c>
      <c r="O41" s="19">
        <f>VLOOKUP($A41,WLS!$A$3:$S$61,16, FALSE)</f>
        <v>5.3270888238909351E-7</v>
      </c>
      <c r="P41" s="19">
        <f>VLOOKUP($A41,WLS!$A$3:$S$61,14, FALSE)</f>
        <v>0.99270344447352143</v>
      </c>
      <c r="Q41" s="19">
        <f>VLOOKUP($A41,WLS!$A$3:$S$61,11, FALSE)</f>
        <v>5.4955763528243509E-2</v>
      </c>
      <c r="R41" s="19">
        <f>VLOOKUP($A41,WLS!$A$3:$S$61,12, FALSE)</f>
        <v>8.1787927580073847E-164</v>
      </c>
      <c r="S41" s="19">
        <f>VLOOKUP($A41,WLS!$A$3:$S$61,17, FALSE)</f>
        <v>1.2054839802619986E-2</v>
      </c>
      <c r="T41" s="19">
        <f>VLOOKUP($A41,WLS!$A$3:$S$61,18, FALSE)</f>
        <v>1.3169792996722105E-4</v>
      </c>
      <c r="U41" s="19">
        <f>VLOOKUP($A41,WLS!$A$3:$S$61,19, FALSE)</f>
        <v>0.19374735229175322</v>
      </c>
      <c r="W41" s="10" t="str">
        <f t="shared" si="6"/>
        <v/>
      </c>
      <c r="X41" s="10" t="str">
        <f t="shared" si="6"/>
        <v/>
      </c>
      <c r="Y41" s="10" t="str">
        <f t="shared" si="6"/>
        <v>***</v>
      </c>
      <c r="Z41" s="10" t="str">
        <f t="shared" si="6"/>
        <v/>
      </c>
      <c r="AA41" s="10" t="str">
        <f t="shared" si="6"/>
        <v/>
      </c>
      <c r="AB41" s="10" t="str">
        <f t="shared" si="6"/>
        <v>***</v>
      </c>
      <c r="AC41" s="10" t="str">
        <f t="shared" si="6"/>
        <v/>
      </c>
      <c r="AD41" s="10" t="str">
        <f t="shared" si="6"/>
        <v>***</v>
      </c>
      <c r="AE41" s="10" t="str">
        <f t="shared" si="6"/>
        <v/>
      </c>
      <c r="AG41" s="10" t="str">
        <f t="shared" si="7"/>
        <v>**</v>
      </c>
      <c r="AH41" s="10" t="str">
        <f t="shared" si="7"/>
        <v/>
      </c>
      <c r="AI41" s="10" t="str">
        <f t="shared" si="7"/>
        <v/>
      </c>
      <c r="AJ41" s="10" t="str">
        <f t="shared" si="7"/>
        <v/>
      </c>
      <c r="AK41" s="10" t="str">
        <f t="shared" si="7"/>
        <v/>
      </c>
      <c r="AL41" s="10" t="str">
        <f t="shared" si="7"/>
        <v/>
      </c>
      <c r="AM41" s="10" t="str">
        <f t="shared" si="7"/>
        <v/>
      </c>
      <c r="AN41" s="10" t="str">
        <f t="shared" si="7"/>
        <v/>
      </c>
      <c r="AO41" s="10" t="str">
        <f t="shared" si="7"/>
        <v/>
      </c>
      <c r="AQ41" s="10" t="str">
        <f t="shared" si="15"/>
        <v/>
      </c>
      <c r="AR41" s="10" t="str">
        <f t="shared" si="15"/>
        <v>*</v>
      </c>
      <c r="AS41" s="10" t="str">
        <f t="shared" si="15"/>
        <v/>
      </c>
      <c r="AT41" s="10" t="str">
        <f t="shared" si="15"/>
        <v/>
      </c>
      <c r="AU41" s="10" t="str">
        <f t="shared" si="15"/>
        <v/>
      </c>
      <c r="AV41" s="10" t="str">
        <f t="shared" si="15"/>
        <v/>
      </c>
      <c r="AW41" s="10" t="str">
        <f t="shared" si="15"/>
        <v>*</v>
      </c>
      <c r="AX41" s="10" t="str">
        <f t="shared" si="15"/>
        <v/>
      </c>
      <c r="AY41" s="10" t="str">
        <f t="shared" si="15"/>
        <v/>
      </c>
      <c r="BA41" s="10" t="s">
        <v>109</v>
      </c>
      <c r="BB41" s="18">
        <f t="shared" si="16"/>
        <v>55.6</v>
      </c>
      <c r="BC41" s="18">
        <f t="shared" si="16"/>
        <v>79.900000000000006</v>
      </c>
      <c r="BD41" s="18">
        <f t="shared" si="16"/>
        <v>-81.900000000000006</v>
      </c>
      <c r="BE41" s="18">
        <f t="shared" si="16"/>
        <v>-0.3</v>
      </c>
      <c r="BF41" s="18">
        <f t="shared" si="16"/>
        <v>32.5</v>
      </c>
      <c r="BG41" s="18">
        <f t="shared" si="16"/>
        <v>75.3</v>
      </c>
      <c r="BH41" s="18">
        <f t="shared" si="16"/>
        <v>-46.1</v>
      </c>
      <c r="BI41" s="18">
        <f t="shared" si="16"/>
        <v>-60.7</v>
      </c>
      <c r="BJ41" s="18">
        <f t="shared" si="16"/>
        <v>-20</v>
      </c>
      <c r="BM41" s="10" t="s">
        <v>109</v>
      </c>
      <c r="BN41" s="18">
        <f t="shared" si="17"/>
        <v>20.986576516898573</v>
      </c>
      <c r="BO41" s="20">
        <f>VLOOKUP(CA41,'Coverage + Years_searchable'!$A$2:$N$76,14,FALSE)</f>
        <v>1</v>
      </c>
      <c r="BP41" s="21" t="str">
        <f t="shared" si="18"/>
        <v>55.6**</v>
      </c>
      <c r="BQ41" s="21" t="str">
        <f t="shared" si="18"/>
        <v>79.9*</v>
      </c>
      <c r="BR41" s="21" t="str">
        <f t="shared" si="18"/>
        <v>-81.9***</v>
      </c>
      <c r="BS41" s="22" t="str">
        <f t="shared" si="18"/>
        <v>-0.3</v>
      </c>
      <c r="BT41" s="21" t="str">
        <f t="shared" si="18"/>
        <v>32.5</v>
      </c>
      <c r="BU41" s="21" t="str">
        <f t="shared" si="18"/>
        <v>75.3***</v>
      </c>
      <c r="BV41" s="21" t="str">
        <f t="shared" si="18"/>
        <v>-46.1*</v>
      </c>
      <c r="BW41" s="21" t="str">
        <f t="shared" si="18"/>
        <v>-60.7***</v>
      </c>
      <c r="BX41" s="21" t="str">
        <f t="shared" si="18"/>
        <v>-20</v>
      </c>
      <c r="BY41" s="21" t="str">
        <f>VLOOKUP(BM41,WLS!$Z$3:$AA$61,2,FALSE)</f>
        <v>***</v>
      </c>
      <c r="CA41" s="3" t="s">
        <v>213</v>
      </c>
    </row>
    <row r="42" spans="1:79" x14ac:dyDescent="0.25">
      <c r="A42" s="10" t="s">
        <v>326</v>
      </c>
      <c r="B42" s="18">
        <f>VLOOKUP(A42,WLS!$A$3:$S$61,4, FALSE)</f>
        <v>3.6871183315433846</v>
      </c>
      <c r="C42" s="18">
        <f>VLOOKUP($A42,WLS!$A$3:$S$61,6, FALSE)</f>
        <v>6.0948323177809609</v>
      </c>
      <c r="D42" s="18">
        <f>VLOOKUP($A42,WLS!$A$3:$S$61,7, FALSE)</f>
        <v>-4.9241937012587558</v>
      </c>
      <c r="E42" s="18">
        <f>VLOOKUP($A42,WLS!$A$3:$S$61,5, FALSE)</f>
        <v>5.0934416117391867</v>
      </c>
      <c r="F42" s="18">
        <f>VLOOKUP($A42,WLS!$A$3:$S$61,2, FALSE)</f>
        <v>-1.2885895420996576</v>
      </c>
      <c r="G42" s="18">
        <f>VLOOKUP($A42,WLS!$A$3:$S$61,3, FALSE)</f>
        <v>4.9122792799933466</v>
      </c>
      <c r="H42" s="18">
        <f>VLOOKUP($A42,WLS!$A$3:$S$61,8, FALSE)</f>
        <v>4.2349542298514775</v>
      </c>
      <c r="I42" s="18">
        <f>VLOOKUP($A42,WLS!$A$3:$S$61,9, FALSE)</f>
        <v>4.0614673404327233</v>
      </c>
      <c r="J42" s="18">
        <f>VLOOKUP($A42,WLS!$A$3:$S$61,10, FALSE)</f>
        <v>-12.624532911344799</v>
      </c>
      <c r="K42" s="18">
        <f>VLOOKUP(L42,'Global summary'!$AF$3:$AG$61,2, FALSE)</f>
        <v>9.3566795228475961</v>
      </c>
      <c r="L42" s="3" t="s">
        <v>214</v>
      </c>
      <c r="M42" s="19">
        <f>VLOOKUP(A42,WLS!$A$3:$S$61,13, FALSE)</f>
        <v>1.461870279150689E-3</v>
      </c>
      <c r="N42" s="19">
        <f>VLOOKUP($A42,WLS!$A$3:$S$61,15, FALSE)</f>
        <v>2.117832634270069E-8</v>
      </c>
      <c r="O42" s="19">
        <f>VLOOKUP($A42,WLS!$A$3:$S$61,16, FALSE)</f>
        <v>4.908992662665425E-5</v>
      </c>
      <c r="P42" s="19">
        <f>VLOOKUP($A42,WLS!$A$3:$S$61,14, FALSE)</f>
        <v>2.9224681353577382E-3</v>
      </c>
      <c r="Q42" s="19">
        <f>VLOOKUP($A42,WLS!$A$3:$S$61,11, FALSE)</f>
        <v>0.86087042851807094</v>
      </c>
      <c r="R42" s="19">
        <f>VLOOKUP($A42,WLS!$A$3:$S$61,12, FALSE)</f>
        <v>6.3412462385504579E-13</v>
      </c>
      <c r="S42" s="19">
        <f>VLOOKUP($A42,WLS!$A$3:$S$61,17, FALSE)</f>
        <v>2.7742648451267053E-2</v>
      </c>
      <c r="T42" s="19">
        <f>VLOOKUP($A42,WLS!$A$3:$S$61,18, FALSE)</f>
        <v>4.0156941489910874E-5</v>
      </c>
      <c r="U42" s="19">
        <f>VLOOKUP($A42,WLS!$A$3:$S$61,19, FALSE)</f>
        <v>1.9795718838239585E-4</v>
      </c>
      <c r="W42" s="10" t="str">
        <f t="shared" si="6"/>
        <v/>
      </c>
      <c r="X42" s="10" t="str">
        <f t="shared" si="6"/>
        <v>***</v>
      </c>
      <c r="Y42" s="10" t="str">
        <f t="shared" si="6"/>
        <v>***</v>
      </c>
      <c r="Z42" s="10" t="str">
        <f t="shared" si="6"/>
        <v/>
      </c>
      <c r="AA42" s="10" t="str">
        <f t="shared" si="6"/>
        <v/>
      </c>
      <c r="AB42" s="10" t="str">
        <f t="shared" si="6"/>
        <v>***</v>
      </c>
      <c r="AC42" s="10" t="str">
        <f t="shared" si="6"/>
        <v/>
      </c>
      <c r="AD42" s="10" t="str">
        <f t="shared" si="6"/>
        <v>***</v>
      </c>
      <c r="AE42" s="10" t="str">
        <f t="shared" si="6"/>
        <v>***</v>
      </c>
      <c r="AG42" s="10" t="str">
        <f t="shared" si="7"/>
        <v>**</v>
      </c>
      <c r="AH42" s="10" t="str">
        <f t="shared" si="7"/>
        <v/>
      </c>
      <c r="AI42" s="10" t="str">
        <f t="shared" si="7"/>
        <v/>
      </c>
      <c r="AJ42" s="10" t="str">
        <f t="shared" si="7"/>
        <v>**</v>
      </c>
      <c r="AK42" s="10" t="str">
        <f t="shared" si="7"/>
        <v/>
      </c>
      <c r="AL42" s="10" t="str">
        <f t="shared" si="7"/>
        <v/>
      </c>
      <c r="AM42" s="10" t="str">
        <f t="shared" si="7"/>
        <v/>
      </c>
      <c r="AN42" s="10" t="str">
        <f t="shared" si="7"/>
        <v/>
      </c>
      <c r="AO42" s="10" t="str">
        <f t="shared" si="7"/>
        <v/>
      </c>
      <c r="AQ42" s="10" t="str">
        <f t="shared" si="15"/>
        <v/>
      </c>
      <c r="AR42" s="10" t="str">
        <f t="shared" si="15"/>
        <v/>
      </c>
      <c r="AS42" s="10" t="str">
        <f t="shared" si="15"/>
        <v/>
      </c>
      <c r="AT42" s="10" t="str">
        <f t="shared" si="15"/>
        <v/>
      </c>
      <c r="AU42" s="10" t="str">
        <f t="shared" si="15"/>
        <v/>
      </c>
      <c r="AV42" s="10" t="str">
        <f t="shared" si="15"/>
        <v/>
      </c>
      <c r="AW42" s="10" t="str">
        <f t="shared" si="15"/>
        <v>*</v>
      </c>
      <c r="AX42" s="10" t="str">
        <f t="shared" si="15"/>
        <v/>
      </c>
      <c r="AY42" s="10" t="str">
        <f t="shared" si="15"/>
        <v/>
      </c>
      <c r="BA42" s="10" t="s">
        <v>326</v>
      </c>
      <c r="BB42" s="18">
        <f t="shared" si="16"/>
        <v>39.4</v>
      </c>
      <c r="BC42" s="18">
        <f t="shared" si="16"/>
        <v>65.099999999999994</v>
      </c>
      <c r="BD42" s="18">
        <f t="shared" si="16"/>
        <v>-52.6</v>
      </c>
      <c r="BE42" s="18">
        <f t="shared" si="16"/>
        <v>54.4</v>
      </c>
      <c r="BF42" s="18">
        <f t="shared" si="16"/>
        <v>-13.8</v>
      </c>
      <c r="BG42" s="18">
        <f t="shared" si="16"/>
        <v>52.5</v>
      </c>
      <c r="BH42" s="18">
        <f t="shared" si="16"/>
        <v>45.3</v>
      </c>
      <c r="BI42" s="18">
        <f t="shared" si="16"/>
        <v>43.4</v>
      </c>
      <c r="BJ42" s="18">
        <f t="shared" si="16"/>
        <v>-134.9</v>
      </c>
      <c r="BM42" s="10" t="s">
        <v>326</v>
      </c>
      <c r="BN42" s="18">
        <f t="shared" si="17"/>
        <v>9.3566795228475961</v>
      </c>
      <c r="BO42" s="20">
        <f>VLOOKUP(CA42,'Coverage + Years_searchable'!$A$2:$N$76,14,FALSE)</f>
        <v>-1</v>
      </c>
      <c r="BP42" s="21" t="str">
        <f t="shared" si="18"/>
        <v>39.4**</v>
      </c>
      <c r="BQ42" s="21" t="str">
        <f t="shared" si="18"/>
        <v>65.1***</v>
      </c>
      <c r="BR42" s="21" t="str">
        <f t="shared" si="18"/>
        <v>-52.6***</v>
      </c>
      <c r="BS42" s="22" t="str">
        <f t="shared" si="18"/>
        <v>54.4**</v>
      </c>
      <c r="BT42" s="21" t="str">
        <f t="shared" si="18"/>
        <v>-13.8</v>
      </c>
      <c r="BU42" s="21" t="str">
        <f t="shared" si="18"/>
        <v>52.5***</v>
      </c>
      <c r="BV42" s="21" t="str">
        <f t="shared" si="18"/>
        <v>45.3*</v>
      </c>
      <c r="BW42" s="21" t="str">
        <f t="shared" si="18"/>
        <v>43.4***</v>
      </c>
      <c r="BX42" s="21" t="str">
        <f t="shared" si="18"/>
        <v>-134.9***</v>
      </c>
      <c r="BY42" s="21" t="str">
        <f>VLOOKUP(BM42,WLS!$Z$3:$AA$61,2,FALSE)</f>
        <v>***</v>
      </c>
      <c r="CA42" s="3" t="s">
        <v>214</v>
      </c>
    </row>
    <row r="43" spans="1:79" x14ac:dyDescent="0.25">
      <c r="A43" s="10" t="s">
        <v>327</v>
      </c>
      <c r="B43" s="18">
        <f>VLOOKUP(A43,WLS!$A$3:$S$61,4, FALSE)</f>
        <v>-0.94502333674536709</v>
      </c>
      <c r="C43" s="18">
        <f>VLOOKUP($A43,WLS!$A$3:$S$61,6, FALSE)</f>
        <v>3.7170115246176216</v>
      </c>
      <c r="D43" s="18">
        <f>VLOOKUP($A43,WLS!$A$3:$S$61,7, FALSE)</f>
        <v>-5.544648607668015</v>
      </c>
      <c r="E43" s="18">
        <f>VLOOKUP($A43,WLS!$A$3:$S$61,5, FALSE)</f>
        <v>-11.37384235056131</v>
      </c>
      <c r="F43" s="18">
        <f>VLOOKUP($A43,WLS!$A$3:$S$61,2, FALSE)</f>
        <v>-4.4501905441284189</v>
      </c>
      <c r="G43" s="18">
        <f>VLOOKUP($A43,WLS!$A$3:$S$61,3, FALSE)</f>
        <v>-2.7943145154784079</v>
      </c>
      <c r="H43" s="18">
        <f>VLOOKUP($A43,WLS!$A$3:$S$61,8, FALSE)</f>
        <v>-1.9109581218801768</v>
      </c>
      <c r="I43" s="18">
        <f>VLOOKUP($A43,WLS!$A$3:$S$61,9, FALSE)</f>
        <v>-4.0368162783030126</v>
      </c>
      <c r="J43" s="18">
        <f>VLOOKUP($A43,WLS!$A$3:$S$61,10, FALSE)</f>
        <v>-3.1492899038671737E-2</v>
      </c>
      <c r="K43" s="18">
        <f>VLOOKUP(L43,'Global summary'!$AF$3:$AG$61,2, FALSE)</f>
        <v>16.830190641454152</v>
      </c>
      <c r="L43" s="3" t="s">
        <v>215</v>
      </c>
      <c r="M43" s="19">
        <f>VLOOKUP(A43,WLS!$A$3:$S$61,13, FALSE)</f>
        <v>0.70400771794689854</v>
      </c>
      <c r="N43" s="19">
        <f>VLOOKUP($A43,WLS!$A$3:$S$61,15, FALSE)</f>
        <v>0.35755328326513425</v>
      </c>
      <c r="O43" s="19">
        <f>VLOOKUP($A43,WLS!$A$3:$S$61,16, FALSE)</f>
        <v>0.31301241231476662</v>
      </c>
      <c r="P43" s="19">
        <f>VLOOKUP($A43,WLS!$A$3:$S$61,14, FALSE)</f>
        <v>3.3120831760154787E-15</v>
      </c>
      <c r="Q43" s="19">
        <f>VLOOKUP($A43,WLS!$A$3:$S$61,11, FALSE)</f>
        <v>0</v>
      </c>
      <c r="R43" s="19">
        <f>VLOOKUP($A43,WLS!$A$3:$S$61,12, FALSE)</f>
        <v>4.0018521620071574E-13</v>
      </c>
      <c r="S43" s="19">
        <f>VLOOKUP($A43,WLS!$A$3:$S$61,17, FALSE)</f>
        <v>0.6099009688091277</v>
      </c>
      <c r="T43" s="19">
        <f>VLOOKUP($A43,WLS!$A$3:$S$61,18, FALSE)</f>
        <v>4.6187832156461549E-12</v>
      </c>
      <c r="U43" s="19">
        <f>VLOOKUP($A43,WLS!$A$3:$S$61,19, FALSE)</f>
        <v>0.99209650149115092</v>
      </c>
      <c r="W43" s="10" t="str">
        <f t="shared" si="6"/>
        <v/>
      </c>
      <c r="X43" s="10" t="str">
        <f t="shared" si="6"/>
        <v/>
      </c>
      <c r="Y43" s="10" t="str">
        <f t="shared" si="6"/>
        <v/>
      </c>
      <c r="Z43" s="10" t="str">
        <f t="shared" si="6"/>
        <v>***</v>
      </c>
      <c r="AA43" s="10" t="str">
        <f t="shared" si="6"/>
        <v>***</v>
      </c>
      <c r="AB43" s="10" t="str">
        <f t="shared" si="6"/>
        <v>***</v>
      </c>
      <c r="AC43" s="10" t="str">
        <f t="shared" si="6"/>
        <v/>
      </c>
      <c r="AD43" s="10" t="str">
        <f t="shared" si="6"/>
        <v>***</v>
      </c>
      <c r="AE43" s="10" t="str">
        <f t="shared" si="6"/>
        <v/>
      </c>
      <c r="AG43" s="10" t="str">
        <f t="shared" si="7"/>
        <v/>
      </c>
      <c r="AH43" s="10" t="str">
        <f t="shared" si="7"/>
        <v/>
      </c>
      <c r="AI43" s="10" t="str">
        <f t="shared" si="7"/>
        <v/>
      </c>
      <c r="AJ43" s="10" t="str">
        <f t="shared" si="7"/>
        <v/>
      </c>
      <c r="AK43" s="10" t="str">
        <f t="shared" si="7"/>
        <v/>
      </c>
      <c r="AL43" s="10" t="str">
        <f t="shared" si="7"/>
        <v/>
      </c>
      <c r="AM43" s="10" t="str">
        <f t="shared" si="7"/>
        <v/>
      </c>
      <c r="AN43" s="10" t="str">
        <f t="shared" si="7"/>
        <v/>
      </c>
      <c r="AO43" s="10" t="str">
        <f t="shared" si="7"/>
        <v/>
      </c>
      <c r="AQ43" s="10" t="str">
        <f t="shared" si="15"/>
        <v/>
      </c>
      <c r="AR43" s="10" t="str">
        <f t="shared" si="15"/>
        <v/>
      </c>
      <c r="AS43" s="10" t="str">
        <f t="shared" si="15"/>
        <v/>
      </c>
      <c r="AT43" s="10" t="str">
        <f t="shared" si="15"/>
        <v/>
      </c>
      <c r="AU43" s="10" t="str">
        <f t="shared" si="15"/>
        <v/>
      </c>
      <c r="AV43" s="10" t="str">
        <f t="shared" si="15"/>
        <v/>
      </c>
      <c r="AW43" s="10" t="str">
        <f t="shared" si="15"/>
        <v/>
      </c>
      <c r="AX43" s="10" t="str">
        <f t="shared" si="15"/>
        <v/>
      </c>
      <c r="AY43" s="10" t="str">
        <f t="shared" si="15"/>
        <v/>
      </c>
      <c r="BA43" s="10" t="s">
        <v>327</v>
      </c>
      <c r="BB43" s="18">
        <f t="shared" si="16"/>
        <v>-5.6</v>
      </c>
      <c r="BC43" s="18">
        <f t="shared" si="16"/>
        <v>22.1</v>
      </c>
      <c r="BD43" s="18">
        <f t="shared" si="16"/>
        <v>-32.9</v>
      </c>
      <c r="BE43" s="18">
        <f t="shared" si="16"/>
        <v>-67.599999999999994</v>
      </c>
      <c r="BF43" s="18">
        <f t="shared" si="16"/>
        <v>-26.4</v>
      </c>
      <c r="BG43" s="18">
        <f t="shared" si="16"/>
        <v>-16.600000000000001</v>
      </c>
      <c r="BH43" s="18">
        <f t="shared" si="16"/>
        <v>-11.4</v>
      </c>
      <c r="BI43" s="18">
        <f t="shared" si="16"/>
        <v>-24</v>
      </c>
      <c r="BJ43" s="18">
        <f t="shared" si="16"/>
        <v>-0.2</v>
      </c>
      <c r="BM43" s="10" t="s">
        <v>327</v>
      </c>
      <c r="BN43" s="18">
        <f t="shared" si="17"/>
        <v>16.830190641454152</v>
      </c>
      <c r="BO43" s="20">
        <f>VLOOKUP(CA43,'Coverage + Years_searchable'!$A$2:$N$76,14,FALSE)</f>
        <v>1</v>
      </c>
      <c r="BP43" s="21" t="str">
        <f t="shared" si="18"/>
        <v>-5.6</v>
      </c>
      <c r="BQ43" s="21" t="str">
        <f t="shared" si="18"/>
        <v>22.1</v>
      </c>
      <c r="BR43" s="21" t="str">
        <f t="shared" si="18"/>
        <v>-32.9</v>
      </c>
      <c r="BS43" s="22" t="str">
        <f t="shared" si="18"/>
        <v>-67.6***</v>
      </c>
      <c r="BT43" s="21" t="str">
        <f t="shared" si="18"/>
        <v>-26.4***</v>
      </c>
      <c r="BU43" s="21" t="str">
        <f t="shared" si="18"/>
        <v>-16.6***</v>
      </c>
      <c r="BV43" s="21" t="str">
        <f t="shared" si="18"/>
        <v>-11.4</v>
      </c>
      <c r="BW43" s="21" t="str">
        <f t="shared" si="18"/>
        <v>-24***</v>
      </c>
      <c r="BX43" s="21" t="str">
        <f t="shared" si="18"/>
        <v>-0.2</v>
      </c>
      <c r="BY43" s="21" t="str">
        <f>VLOOKUP(BM43,WLS!$Z$3:$AA$61,2,FALSE)</f>
        <v>--</v>
      </c>
      <c r="CA43" s="3" t="s">
        <v>215</v>
      </c>
    </row>
    <row r="44" spans="1:79" x14ac:dyDescent="0.25">
      <c r="L44" s="3"/>
      <c r="M44" s="19"/>
      <c r="N44" s="19"/>
      <c r="O44" s="19"/>
      <c r="P44" s="19"/>
      <c r="Q44" s="19"/>
      <c r="R44" s="19"/>
      <c r="S44" s="19"/>
      <c r="T44" s="19"/>
      <c r="U44" s="19"/>
      <c r="BY44" s="21"/>
      <c r="CA44" s="3"/>
    </row>
    <row r="45" spans="1:79" x14ac:dyDescent="0.25">
      <c r="A45" s="10" t="s">
        <v>328</v>
      </c>
      <c r="B45" s="18">
        <f>VLOOKUP(A45,WLS!$A$3:$S$61,4, FALSE)</f>
        <v>4.8177730797986797E-2</v>
      </c>
      <c r="C45" s="18">
        <f>VLOOKUP($A45,WLS!$A$3:$S$61,6, FALSE)</f>
        <v>0.22814718342685927</v>
      </c>
      <c r="D45" s="18">
        <f>VLOOKUP($A45,WLS!$A$3:$S$61,7, FALSE)</f>
        <v>0.17900786979211672</v>
      </c>
      <c r="E45" s="18">
        <f>VLOOKUP($A45,WLS!$A$3:$S$61,5, FALSE)</f>
        <v>-0.22809131292063001</v>
      </c>
      <c r="F45" s="18">
        <f>VLOOKUP($A45,WLS!$A$3:$S$61,2, FALSE)</f>
        <v>-0.25736886026849931</v>
      </c>
      <c r="G45" s="18">
        <f>VLOOKUP($A45,WLS!$A$3:$S$61,3, FALSE)</f>
        <v>-0.25058905984585433</v>
      </c>
      <c r="H45" s="18">
        <f>VLOOKUP($A45,WLS!$A$3:$S$61,8, FALSE)</f>
        <v>8.8137646843315959E-2</v>
      </c>
      <c r="I45" s="18">
        <f>VLOOKUP($A45,WLS!$A$3:$S$61,9, FALSE)</f>
        <v>3.4945805528538057E-2</v>
      </c>
      <c r="J45" s="18">
        <f>VLOOKUP($A45,WLS!$A$3:$S$61,10, FALSE)</f>
        <v>0.11174266347514397</v>
      </c>
      <c r="K45" s="18">
        <f>VLOOKUP(L45,'Global summary'!$AF$3:$AG$61,2, FALSE)</f>
        <v>0.60656220707993147</v>
      </c>
      <c r="L45" s="3" t="s">
        <v>216</v>
      </c>
      <c r="M45" s="19">
        <f>VLOOKUP(A45,WLS!$A$3:$S$61,13, FALSE)</f>
        <v>0.42263277036290858</v>
      </c>
      <c r="N45" s="19">
        <f>VLOOKUP($A45,WLS!$A$3:$S$61,15, FALSE)</f>
        <v>4.8962088981307243E-3</v>
      </c>
      <c r="O45" s="19">
        <f>VLOOKUP($A45,WLS!$A$3:$S$61,16, FALSE)</f>
        <v>1.8971458726699575E-4</v>
      </c>
      <c r="P45" s="19">
        <f>VLOOKUP($A45,WLS!$A$3:$S$61,14, FALSE)</f>
        <v>4.1773382228809115E-6</v>
      </c>
      <c r="Q45" s="19">
        <f>VLOOKUP($A45,WLS!$A$3:$S$61,11, FALSE)</f>
        <v>6.6030215614079923E-8</v>
      </c>
      <c r="R45" s="19">
        <f>VLOOKUP($A45,WLS!$A$3:$S$61,12, FALSE)</f>
        <v>8.243367026867429E-7</v>
      </c>
      <c r="S45" s="19">
        <f>VLOOKUP($A45,WLS!$A$3:$S$61,17, FALSE)</f>
        <v>0.24021279861930733</v>
      </c>
      <c r="T45" s="19">
        <f>VLOOKUP($A45,WLS!$A$3:$S$61,18, FALSE)</f>
        <v>0.16642539944247303</v>
      </c>
      <c r="U45" s="19">
        <f>VLOOKUP($A45,WLS!$A$3:$S$61,19, FALSE)</f>
        <v>4.4267714216028938E-5</v>
      </c>
      <c r="W45" s="10" t="str">
        <f t="shared" si="6"/>
        <v/>
      </c>
      <c r="X45" s="10" t="str">
        <f t="shared" si="6"/>
        <v/>
      </c>
      <c r="Y45" s="10" t="str">
        <f t="shared" si="6"/>
        <v>***</v>
      </c>
      <c r="Z45" s="10" t="str">
        <f t="shared" si="6"/>
        <v>***</v>
      </c>
      <c r="AA45" s="10" t="str">
        <f t="shared" si="6"/>
        <v>***</v>
      </c>
      <c r="AB45" s="10" t="str">
        <f t="shared" si="6"/>
        <v>***</v>
      </c>
      <c r="AC45" s="10" t="str">
        <f t="shared" si="6"/>
        <v/>
      </c>
      <c r="AD45" s="10" t="str">
        <f t="shared" si="6"/>
        <v/>
      </c>
      <c r="AE45" s="10" t="str">
        <f t="shared" si="6"/>
        <v>***</v>
      </c>
      <c r="AG45" s="10" t="str">
        <f t="shared" si="7"/>
        <v/>
      </c>
      <c r="AH45" s="10" t="str">
        <f t="shared" si="7"/>
        <v>**</v>
      </c>
      <c r="AI45" s="10" t="str">
        <f t="shared" si="7"/>
        <v/>
      </c>
      <c r="AJ45" s="10" t="str">
        <f t="shared" si="7"/>
        <v/>
      </c>
      <c r="AK45" s="10" t="str">
        <f t="shared" si="7"/>
        <v/>
      </c>
      <c r="AL45" s="10" t="str">
        <f t="shared" si="7"/>
        <v/>
      </c>
      <c r="AM45" s="10" t="str">
        <f t="shared" si="7"/>
        <v/>
      </c>
      <c r="AN45" s="10" t="str">
        <f t="shared" si="7"/>
        <v/>
      </c>
      <c r="AO45" s="10" t="str">
        <f t="shared" si="7"/>
        <v/>
      </c>
      <c r="AQ45" s="10" t="str">
        <f t="shared" si="15"/>
        <v/>
      </c>
      <c r="AR45" s="10" t="str">
        <f t="shared" si="15"/>
        <v/>
      </c>
      <c r="AS45" s="10" t="str">
        <f t="shared" si="15"/>
        <v/>
      </c>
      <c r="AT45" s="10" t="str">
        <f t="shared" si="15"/>
        <v/>
      </c>
      <c r="AU45" s="10" t="str">
        <f t="shared" si="15"/>
        <v/>
      </c>
      <c r="AV45" s="10" t="str">
        <f t="shared" si="15"/>
        <v/>
      </c>
      <c r="AW45" s="10" t="str">
        <f t="shared" si="15"/>
        <v/>
      </c>
      <c r="AX45" s="10" t="str">
        <f t="shared" si="15"/>
        <v/>
      </c>
      <c r="AY45" s="10" t="str">
        <f t="shared" si="15"/>
        <v/>
      </c>
      <c r="BA45" s="10" t="s">
        <v>328</v>
      </c>
      <c r="BB45" s="18">
        <f t="shared" ref="BB45:BJ54" si="19">ROUND(((B45/$K45)*100),1)</f>
        <v>7.9</v>
      </c>
      <c r="BC45" s="18">
        <f t="shared" si="19"/>
        <v>37.6</v>
      </c>
      <c r="BD45" s="18">
        <f t="shared" si="19"/>
        <v>29.5</v>
      </c>
      <c r="BE45" s="18">
        <f t="shared" si="19"/>
        <v>-37.6</v>
      </c>
      <c r="BF45" s="18">
        <f t="shared" si="19"/>
        <v>-42.4</v>
      </c>
      <c r="BG45" s="18">
        <f t="shared" si="19"/>
        <v>-41.3</v>
      </c>
      <c r="BH45" s="18">
        <f t="shared" si="19"/>
        <v>14.5</v>
      </c>
      <c r="BI45" s="18">
        <f t="shared" si="19"/>
        <v>5.8</v>
      </c>
      <c r="BJ45" s="18">
        <f t="shared" si="19"/>
        <v>18.399999999999999</v>
      </c>
      <c r="BM45" s="10" t="s">
        <v>328</v>
      </c>
      <c r="BN45" s="18">
        <f t="shared" ref="BN45:BN54" si="20">K45</f>
        <v>0.60656220707993147</v>
      </c>
      <c r="BO45" s="20">
        <f>VLOOKUP(CA45,'Coverage + Years_searchable'!$A$2:$N$76,14,FALSE)</f>
        <v>1</v>
      </c>
      <c r="BP45" s="21" t="str">
        <f t="shared" ref="BP45:BX54" si="21">_xlfn.TEXTJOIN(,TRUE,BB45,W45,AG45,AQ45)</f>
        <v>7.9</v>
      </c>
      <c r="BQ45" s="21" t="str">
        <f t="shared" si="21"/>
        <v>37.6**</v>
      </c>
      <c r="BR45" s="21" t="str">
        <f t="shared" si="21"/>
        <v>29.5***</v>
      </c>
      <c r="BS45" s="22" t="str">
        <f t="shared" si="21"/>
        <v>-37.6***</v>
      </c>
      <c r="BT45" s="21" t="str">
        <f t="shared" si="21"/>
        <v>-42.4***</v>
      </c>
      <c r="BU45" s="21" t="str">
        <f t="shared" si="21"/>
        <v>-41.3***</v>
      </c>
      <c r="BV45" s="21" t="str">
        <f t="shared" si="21"/>
        <v>14.5</v>
      </c>
      <c r="BW45" s="21" t="str">
        <f t="shared" si="21"/>
        <v>5.8</v>
      </c>
      <c r="BX45" s="21" t="str">
        <f t="shared" si="21"/>
        <v>18.4***</v>
      </c>
      <c r="BY45" s="21" t="str">
        <f>VLOOKUP(BM45,WLS!$Z$3:$AA$61,2,FALSE)</f>
        <v>***</v>
      </c>
      <c r="CA45" s="3" t="s">
        <v>216</v>
      </c>
    </row>
    <row r="46" spans="1:79" x14ac:dyDescent="0.25">
      <c r="A46" s="10" t="s">
        <v>329</v>
      </c>
      <c r="B46" s="18">
        <f>VLOOKUP(A46,WLS!$A$3:$S$61,4, FALSE)</f>
        <v>18.145068012216086</v>
      </c>
      <c r="C46" s="18">
        <f>VLOOKUP($A46,WLS!$A$3:$S$61,6, FALSE)</f>
        <v>4.8444044692340169</v>
      </c>
      <c r="D46" s="18">
        <f>VLOOKUP($A46,WLS!$A$3:$S$61,7, FALSE)</f>
        <v>-5.5311818033797087</v>
      </c>
      <c r="E46" s="18">
        <f>VLOOKUP($A46,WLS!$A$3:$S$61,5, FALSE)</f>
        <v>-4.7393106197441819</v>
      </c>
      <c r="F46" s="18">
        <f>VLOOKUP($A46,WLS!$A$3:$S$61,2, FALSE)</f>
        <v>-4.2273427233827245</v>
      </c>
      <c r="G46" s="18">
        <f>VLOOKUP($A46,WLS!$A$3:$S$61,3, FALSE)</f>
        <v>1.15604279583773</v>
      </c>
      <c r="H46" s="18">
        <f>VLOOKUP($A46,WLS!$A$3:$S$61,8, FALSE)</f>
        <v>-5.1296574111140671</v>
      </c>
      <c r="I46" s="18">
        <f>VLOOKUP($A46,WLS!$A$3:$S$61,9, FALSE)</f>
        <v>-6.6064884019008225</v>
      </c>
      <c r="J46" s="18">
        <f>VLOOKUP($A46,WLS!$A$3:$S$61,10, FALSE)</f>
        <v>1.1836233565629937</v>
      </c>
      <c r="K46" s="18">
        <f>VLOOKUP(L46,'Global summary'!$AF$3:$AG$61,2, FALSE)</f>
        <v>7.2368729544114903</v>
      </c>
      <c r="L46" s="3" t="s">
        <v>217</v>
      </c>
      <c r="M46" s="19">
        <f>VLOOKUP(A46,WLS!$A$3:$S$61,13, FALSE)</f>
        <v>5.7383397351273716E-3</v>
      </c>
      <c r="N46" s="19">
        <f>VLOOKUP($A46,WLS!$A$3:$S$61,15, FALSE)</f>
        <v>1.2667718197660872E-2</v>
      </c>
      <c r="O46" s="19">
        <f>VLOOKUP($A46,WLS!$A$3:$S$61,16, FALSE)</f>
        <v>8.2882639721266806E-24</v>
      </c>
      <c r="P46" s="19">
        <f>VLOOKUP($A46,WLS!$A$3:$S$61,14, FALSE)</f>
        <v>4.0357285820710688E-4</v>
      </c>
      <c r="Q46" s="19">
        <f>VLOOKUP($A46,WLS!$A$3:$S$61,11, FALSE)</f>
        <v>4.8696546259239533E-2</v>
      </c>
      <c r="R46" s="19">
        <f>VLOOKUP($A46,WLS!$A$3:$S$61,12, FALSE)</f>
        <v>0.42702278875129251</v>
      </c>
      <c r="S46" s="19">
        <f>VLOOKUP($A46,WLS!$A$3:$S$61,17, FALSE)</f>
        <v>5.537890522469501E-4</v>
      </c>
      <c r="T46" s="19">
        <f>VLOOKUP($A46,WLS!$A$3:$S$61,18, FALSE)</f>
        <v>3.0387556669987554E-85</v>
      </c>
      <c r="U46" s="19">
        <f>VLOOKUP($A46,WLS!$A$3:$S$61,19, FALSE)</f>
        <v>0.66348534234825318</v>
      </c>
      <c r="W46" s="10" t="str">
        <f t="shared" si="6"/>
        <v/>
      </c>
      <c r="X46" s="10" t="str">
        <f t="shared" si="6"/>
        <v/>
      </c>
      <c r="Y46" s="10" t="str">
        <f t="shared" si="6"/>
        <v>***</v>
      </c>
      <c r="Z46" s="10" t="str">
        <f t="shared" si="6"/>
        <v>***</v>
      </c>
      <c r="AA46" s="10" t="str">
        <f t="shared" si="6"/>
        <v/>
      </c>
      <c r="AB46" s="10" t="str">
        <f t="shared" si="6"/>
        <v/>
      </c>
      <c r="AC46" s="10" t="str">
        <f t="shared" si="6"/>
        <v>***</v>
      </c>
      <c r="AD46" s="10" t="str">
        <f t="shared" si="6"/>
        <v>***</v>
      </c>
      <c r="AE46" s="10" t="str">
        <f t="shared" si="6"/>
        <v/>
      </c>
      <c r="AG46" s="10" t="str">
        <f t="shared" si="7"/>
        <v>**</v>
      </c>
      <c r="AH46" s="10" t="str">
        <f t="shared" si="7"/>
        <v/>
      </c>
      <c r="AI46" s="10" t="str">
        <f t="shared" si="7"/>
        <v/>
      </c>
      <c r="AJ46" s="10" t="str">
        <f t="shared" si="7"/>
        <v/>
      </c>
      <c r="AK46" s="10" t="str">
        <f t="shared" si="7"/>
        <v/>
      </c>
      <c r="AL46" s="10" t="str">
        <f t="shared" si="7"/>
        <v/>
      </c>
      <c r="AM46" s="10" t="str">
        <f t="shared" si="7"/>
        <v/>
      </c>
      <c r="AN46" s="10" t="str">
        <f t="shared" si="7"/>
        <v/>
      </c>
      <c r="AO46" s="10" t="str">
        <f t="shared" si="7"/>
        <v/>
      </c>
      <c r="AQ46" s="10" t="str">
        <f t="shared" si="15"/>
        <v/>
      </c>
      <c r="AR46" s="10" t="str">
        <f t="shared" si="15"/>
        <v>*</v>
      </c>
      <c r="AS46" s="10" t="str">
        <f t="shared" si="15"/>
        <v/>
      </c>
      <c r="AT46" s="10" t="str">
        <f t="shared" si="15"/>
        <v/>
      </c>
      <c r="AU46" s="10" t="str">
        <f t="shared" si="15"/>
        <v>*</v>
      </c>
      <c r="AV46" s="10" t="str">
        <f t="shared" si="15"/>
        <v/>
      </c>
      <c r="AW46" s="10" t="str">
        <f t="shared" si="15"/>
        <v/>
      </c>
      <c r="AX46" s="10" t="str">
        <f t="shared" si="15"/>
        <v/>
      </c>
      <c r="AY46" s="10" t="str">
        <f t="shared" si="15"/>
        <v/>
      </c>
      <c r="BA46" s="10" t="s">
        <v>329</v>
      </c>
      <c r="BB46" s="18">
        <f t="shared" si="19"/>
        <v>250.7</v>
      </c>
      <c r="BC46" s="18">
        <f t="shared" si="19"/>
        <v>66.900000000000006</v>
      </c>
      <c r="BD46" s="18">
        <f t="shared" si="19"/>
        <v>-76.400000000000006</v>
      </c>
      <c r="BE46" s="18">
        <f t="shared" si="19"/>
        <v>-65.5</v>
      </c>
      <c r="BF46" s="18">
        <f t="shared" si="19"/>
        <v>-58.4</v>
      </c>
      <c r="BG46" s="18">
        <f t="shared" si="19"/>
        <v>16</v>
      </c>
      <c r="BH46" s="18">
        <f t="shared" si="19"/>
        <v>-70.900000000000006</v>
      </c>
      <c r="BI46" s="18">
        <f t="shared" si="19"/>
        <v>-91.3</v>
      </c>
      <c r="BJ46" s="18">
        <f t="shared" si="19"/>
        <v>16.399999999999999</v>
      </c>
      <c r="BM46" s="10" t="s">
        <v>329</v>
      </c>
      <c r="BN46" s="18">
        <f t="shared" si="20"/>
        <v>7.2368729544114903</v>
      </c>
      <c r="BO46" s="20">
        <f>VLOOKUP(CA46,'Coverage + Years_searchable'!$A$2:$N$76,14,FALSE)</f>
        <v>1</v>
      </c>
      <c r="BP46" s="21" t="str">
        <f t="shared" si="21"/>
        <v>250.7**</v>
      </c>
      <c r="BQ46" s="21" t="str">
        <f t="shared" si="21"/>
        <v>66.9*</v>
      </c>
      <c r="BR46" s="21" t="str">
        <f t="shared" si="21"/>
        <v>-76.4***</v>
      </c>
      <c r="BS46" s="22" t="str">
        <f t="shared" si="21"/>
        <v>-65.5***</v>
      </c>
      <c r="BT46" s="21" t="str">
        <f t="shared" si="21"/>
        <v>-58.4*</v>
      </c>
      <c r="BU46" s="21" t="str">
        <f t="shared" si="21"/>
        <v>16</v>
      </c>
      <c r="BV46" s="21" t="str">
        <f t="shared" si="21"/>
        <v>-70.9***</v>
      </c>
      <c r="BW46" s="21" t="str">
        <f t="shared" si="21"/>
        <v>-91.3***</v>
      </c>
      <c r="BX46" s="21" t="str">
        <f t="shared" si="21"/>
        <v>16.4</v>
      </c>
      <c r="BY46" s="21" t="str">
        <f>VLOOKUP(BM46,WLS!$Z$3:$AA$61,2,FALSE)</f>
        <v>***</v>
      </c>
      <c r="CA46" s="3" t="s">
        <v>217</v>
      </c>
    </row>
    <row r="47" spans="1:79" x14ac:dyDescent="0.25">
      <c r="A47" s="10" t="s">
        <v>330</v>
      </c>
      <c r="B47" s="18">
        <f>VLOOKUP(A47,WLS!$A$3:$S$61,4, FALSE)</f>
        <v>8.5561464814578783E-2</v>
      </c>
      <c r="C47" s="18">
        <f>VLOOKUP($A47,WLS!$A$3:$S$61,6, FALSE)</f>
        <v>-9.0909123420715346E-2</v>
      </c>
      <c r="D47" s="18">
        <f>VLOOKUP($A47,WLS!$A$3:$S$61,7, FALSE)</f>
        <v>-0.63636366887526075</v>
      </c>
      <c r="E47" s="18">
        <f>VLOOKUP($A47,WLS!$A$3:$S$61,5, FALSE)</f>
        <v>-0.17786564515984582</v>
      </c>
      <c r="F47" s="18">
        <f>VLOOKUP($A47,WLS!$A$3:$S$61,2, FALSE)</f>
        <v>-9.0909123420715346E-2</v>
      </c>
      <c r="G47" s="18">
        <f>VLOOKUP($A47,WLS!$A$3:$S$61,3, FALSE)</f>
        <v>0.10909087657928468</v>
      </c>
      <c r="H47" s="18">
        <f>VLOOKUP($A47,WLS!$A$3:$S$61,8, FALSE)</f>
        <v>-9.090912342071536E-2</v>
      </c>
      <c r="I47" s="18">
        <f>VLOOKUP($A47,WLS!$A$3:$S$61,9, FALSE)</f>
        <v>0.65909087657928478</v>
      </c>
      <c r="J47" s="18">
        <f>VLOOKUP($A47,WLS!$A$3:$S$61,10, FALSE)</f>
        <v>0.1590908765792847</v>
      </c>
      <c r="K47" s="18">
        <f>VLOOKUP(L47,'Global summary'!$AF$3:$AG$61,2, FALSE)</f>
        <v>1.9226804123711341</v>
      </c>
      <c r="L47" s="3" t="s">
        <v>218</v>
      </c>
      <c r="M47" s="19">
        <f>VLOOKUP(A47,WLS!$A$3:$S$61,13, FALSE)</f>
        <v>0.57053846132213926</v>
      </c>
      <c r="N47" s="19">
        <f>VLOOKUP($A47,WLS!$A$3:$S$61,15, FALSE)</f>
        <v>0.22939903392820135</v>
      </c>
      <c r="O47" s="19">
        <f>VLOOKUP($A47,WLS!$A$3:$S$61,16, FALSE)</f>
        <v>9.2051227308175033E-3</v>
      </c>
      <c r="P47" s="19">
        <f>VLOOKUP($A47,WLS!$A$3:$S$61,14, FALSE)</f>
        <v>4.2779959725629091E-2</v>
      </c>
      <c r="Q47" s="19">
        <f>VLOOKUP($A47,WLS!$A$3:$S$61,11, FALSE)</f>
        <v>0</v>
      </c>
      <c r="R47" s="19">
        <f>VLOOKUP($A47,WLS!$A$3:$S$61,12, FALSE)</f>
        <v>0.55261219650384064</v>
      </c>
      <c r="S47" s="19">
        <f>VLOOKUP($A47,WLS!$A$3:$S$61,17, FALSE)</f>
        <v>0.65796258076286196</v>
      </c>
      <c r="T47" s="19">
        <f>VLOOKUP($A47,WLS!$A$3:$S$61,18, FALSE)</f>
        <v>4.2082571409203219E-5</v>
      </c>
      <c r="U47" s="19">
        <f>VLOOKUP($A47,WLS!$A$3:$S$61,19, FALSE)</f>
        <v>4.0243562564684213E-2</v>
      </c>
      <c r="W47" s="10" t="str">
        <f t="shared" si="6"/>
        <v/>
      </c>
      <c r="X47" s="10" t="str">
        <f t="shared" si="6"/>
        <v/>
      </c>
      <c r="Y47" s="10" t="str">
        <f t="shared" si="6"/>
        <v/>
      </c>
      <c r="Z47" s="10" t="str">
        <f t="shared" si="6"/>
        <v/>
      </c>
      <c r="AA47" s="10" t="str">
        <f t="shared" si="6"/>
        <v>***</v>
      </c>
      <c r="AB47" s="10" t="str">
        <f t="shared" si="6"/>
        <v/>
      </c>
      <c r="AC47" s="10" t="str">
        <f t="shared" si="6"/>
        <v/>
      </c>
      <c r="AD47" s="10" t="str">
        <f t="shared" si="6"/>
        <v>***</v>
      </c>
      <c r="AE47" s="10" t="str">
        <f t="shared" si="6"/>
        <v/>
      </c>
      <c r="AG47" s="10" t="str">
        <f t="shared" si="7"/>
        <v/>
      </c>
      <c r="AH47" s="10" t="str">
        <f t="shared" si="7"/>
        <v/>
      </c>
      <c r="AI47" s="10" t="str">
        <f t="shared" si="7"/>
        <v>**</v>
      </c>
      <c r="AJ47" s="10" t="str">
        <f t="shared" si="7"/>
        <v/>
      </c>
      <c r="AK47" s="10" t="str">
        <f t="shared" si="7"/>
        <v/>
      </c>
      <c r="AL47" s="10" t="str">
        <f t="shared" si="7"/>
        <v/>
      </c>
      <c r="AM47" s="10" t="str">
        <f t="shared" si="7"/>
        <v/>
      </c>
      <c r="AN47" s="10" t="str">
        <f t="shared" si="7"/>
        <v/>
      </c>
      <c r="AO47" s="10" t="str">
        <f t="shared" si="7"/>
        <v/>
      </c>
      <c r="AQ47" s="10" t="str">
        <f t="shared" si="15"/>
        <v/>
      </c>
      <c r="AR47" s="10" t="str">
        <f t="shared" si="15"/>
        <v/>
      </c>
      <c r="AS47" s="10" t="str">
        <f t="shared" si="15"/>
        <v/>
      </c>
      <c r="AT47" s="10" t="str">
        <f t="shared" si="15"/>
        <v>*</v>
      </c>
      <c r="AU47" s="10" t="str">
        <f t="shared" si="15"/>
        <v/>
      </c>
      <c r="AV47" s="10" t="str">
        <f t="shared" si="15"/>
        <v/>
      </c>
      <c r="AW47" s="10" t="str">
        <f t="shared" si="15"/>
        <v/>
      </c>
      <c r="AX47" s="10" t="str">
        <f t="shared" si="15"/>
        <v/>
      </c>
      <c r="AY47" s="10" t="str">
        <f t="shared" si="15"/>
        <v>*</v>
      </c>
      <c r="BA47" s="10" t="s">
        <v>330</v>
      </c>
      <c r="BB47" s="18">
        <f t="shared" si="19"/>
        <v>4.5</v>
      </c>
      <c r="BC47" s="18">
        <f t="shared" si="19"/>
        <v>-4.7</v>
      </c>
      <c r="BD47" s="18">
        <f t="shared" si="19"/>
        <v>-33.1</v>
      </c>
      <c r="BE47" s="18">
        <f t="shared" si="19"/>
        <v>-9.3000000000000007</v>
      </c>
      <c r="BF47" s="18">
        <f t="shared" si="19"/>
        <v>-4.7</v>
      </c>
      <c r="BG47" s="18">
        <f t="shared" si="19"/>
        <v>5.7</v>
      </c>
      <c r="BH47" s="18">
        <f t="shared" si="19"/>
        <v>-4.7</v>
      </c>
      <c r="BI47" s="18">
        <f t="shared" si="19"/>
        <v>34.299999999999997</v>
      </c>
      <c r="BJ47" s="18">
        <f t="shared" si="19"/>
        <v>8.3000000000000007</v>
      </c>
      <c r="BM47" s="10" t="s">
        <v>330</v>
      </c>
      <c r="BN47" s="18">
        <f t="shared" si="20"/>
        <v>1.9226804123711341</v>
      </c>
      <c r="BO47" s="20">
        <f>VLOOKUP(CA47,'Coverage + Years_searchable'!$A$2:$N$76,14,FALSE)</f>
        <v>-1</v>
      </c>
      <c r="BP47" s="21" t="str">
        <f t="shared" si="21"/>
        <v>4.5</v>
      </c>
      <c r="BQ47" s="21" t="str">
        <f t="shared" si="21"/>
        <v>-4.7</v>
      </c>
      <c r="BR47" s="21" t="str">
        <f t="shared" si="21"/>
        <v>-33.1**</v>
      </c>
      <c r="BS47" s="22" t="str">
        <f t="shared" si="21"/>
        <v>-9.3*</v>
      </c>
      <c r="BT47" s="21" t="str">
        <f t="shared" si="21"/>
        <v>-4.7***</v>
      </c>
      <c r="BU47" s="21" t="str">
        <f t="shared" si="21"/>
        <v>5.7</v>
      </c>
      <c r="BV47" s="21" t="str">
        <f t="shared" si="21"/>
        <v>-4.7</v>
      </c>
      <c r="BW47" s="21" t="str">
        <f t="shared" si="21"/>
        <v>34.3***</v>
      </c>
      <c r="BX47" s="21" t="str">
        <f t="shared" si="21"/>
        <v>8.3*</v>
      </c>
      <c r="BY47" s="21" t="str">
        <f>VLOOKUP(BM47,WLS!$Z$3:$AA$61,2,FALSE)</f>
        <v>--</v>
      </c>
      <c r="CA47" s="3" t="s">
        <v>218</v>
      </c>
    </row>
    <row r="48" spans="1:79" x14ac:dyDescent="0.25">
      <c r="A48" s="10" t="s">
        <v>331</v>
      </c>
      <c r="B48" s="18">
        <f>VLOOKUP(A48,WLS!$A$3:$S$61,4, FALSE)</f>
        <v>-0.10962569713592529</v>
      </c>
      <c r="C48" s="18">
        <f>VLOOKUP($A48,WLS!$A$3:$S$61,6, FALSE)</f>
        <v>-0.21427685992662301</v>
      </c>
      <c r="D48" s="18">
        <f>VLOOKUP($A48,WLS!$A$3:$S$61,7, FALSE)</f>
        <v>0.20855612104589288</v>
      </c>
      <c r="E48" s="18">
        <f>VLOOKUP($A48,WLS!$A$3:$S$61,5, FALSE)</f>
        <v>-9.3004496201224969E-4</v>
      </c>
      <c r="F48" s="18">
        <f>VLOOKUP($A48,WLS!$A$3:$S$61,2, FALSE)</f>
        <v>0.19037430286407475</v>
      </c>
      <c r="G48" s="18">
        <f>VLOOKUP($A48,WLS!$A$3:$S$61,3, FALSE)</f>
        <v>0.19037430286407475</v>
      </c>
      <c r="H48" s="18">
        <f>VLOOKUP($A48,WLS!$A$3:$S$61,8, FALSE)</f>
        <v>9.0374302864074732E-2</v>
      </c>
      <c r="I48" s="18">
        <f>VLOOKUP($A48,WLS!$A$3:$S$61,9, FALSE)</f>
        <v>0.14037430286407471</v>
      </c>
      <c r="J48" s="18">
        <f>VLOOKUP($A48,WLS!$A$3:$S$61,10, FALSE)</f>
        <v>0.14037430286407471</v>
      </c>
      <c r="K48" s="18">
        <f>VLOOKUP(L48,'Global summary'!$AF$3:$AG$61,2, FALSE)</f>
        <v>0.60309278350515461</v>
      </c>
      <c r="L48" s="3" t="s">
        <v>219</v>
      </c>
      <c r="M48" s="19">
        <f>VLOOKUP(A48,WLS!$A$3:$S$61,13, FALSE)</f>
        <v>0.2139259957339687</v>
      </c>
      <c r="N48" s="19">
        <f>VLOOKUP($A48,WLS!$A$3:$S$61,15, FALSE)</f>
        <v>5.6101132477528615E-3</v>
      </c>
      <c r="O48" s="19">
        <f>VLOOKUP($A48,WLS!$A$3:$S$61,16, FALSE)</f>
        <v>8.1892485151452393E-2</v>
      </c>
      <c r="P48" s="19">
        <f>VLOOKUP($A48,WLS!$A$3:$S$61,14, FALSE)</f>
        <v>0.99289565673563907</v>
      </c>
      <c r="Q48" s="19">
        <f>VLOOKUP($A48,WLS!$A$3:$S$61,11, FALSE)</f>
        <v>0.3005391359537597</v>
      </c>
      <c r="R48" s="19">
        <f>VLOOKUP($A48,WLS!$A$3:$S$61,12, FALSE)</f>
        <v>0.3005391359537597</v>
      </c>
      <c r="S48" s="19">
        <f>VLOOKUP($A48,WLS!$A$3:$S$61,17, FALSE)</f>
        <v>0.54366505551692867</v>
      </c>
      <c r="T48" s="19">
        <f>VLOOKUP($A48,WLS!$A$3:$S$61,18, FALSE)</f>
        <v>0.37221749818550287</v>
      </c>
      <c r="U48" s="19">
        <f>VLOOKUP($A48,WLS!$A$3:$S$61,19, FALSE)</f>
        <v>2.9730634714516813E-2</v>
      </c>
      <c r="W48" s="10" t="str">
        <f t="shared" si="6"/>
        <v/>
      </c>
      <c r="X48" s="10" t="str">
        <f t="shared" si="6"/>
        <v/>
      </c>
      <c r="Y48" s="10" t="str">
        <f t="shared" si="6"/>
        <v/>
      </c>
      <c r="Z48" s="10" t="str">
        <f t="shared" si="6"/>
        <v/>
      </c>
      <c r="AA48" s="10" t="str">
        <f t="shared" si="6"/>
        <v/>
      </c>
      <c r="AB48" s="10" t="str">
        <f t="shared" si="6"/>
        <v/>
      </c>
      <c r="AC48" s="10" t="str">
        <f t="shared" ref="AC48:AE65" si="22">IF(S48&lt;0.001,"***","")</f>
        <v/>
      </c>
      <c r="AD48" s="10" t="str">
        <f t="shared" si="22"/>
        <v/>
      </c>
      <c r="AE48" s="10" t="str">
        <f t="shared" si="22"/>
        <v/>
      </c>
      <c r="AG48" s="10" t="str">
        <f t="shared" si="7"/>
        <v/>
      </c>
      <c r="AH48" s="10" t="str">
        <f t="shared" si="7"/>
        <v>**</v>
      </c>
      <c r="AI48" s="10" t="str">
        <f t="shared" si="7"/>
        <v/>
      </c>
      <c r="AJ48" s="10" t="str">
        <f t="shared" si="7"/>
        <v/>
      </c>
      <c r="AK48" s="10" t="str">
        <f t="shared" si="7"/>
        <v/>
      </c>
      <c r="AL48" s="10" t="str">
        <f t="shared" si="7"/>
        <v/>
      </c>
      <c r="AM48" s="10" t="str">
        <f t="shared" ref="AM48:AO65" si="23">IF(AND(AC48="", S48&lt;0.01), "**", "")</f>
        <v/>
      </c>
      <c r="AN48" s="10" t="str">
        <f t="shared" si="23"/>
        <v/>
      </c>
      <c r="AO48" s="10" t="str">
        <f t="shared" si="23"/>
        <v/>
      </c>
      <c r="AQ48" s="10" t="str">
        <f t="shared" si="15"/>
        <v/>
      </c>
      <c r="AR48" s="10" t="str">
        <f t="shared" si="15"/>
        <v/>
      </c>
      <c r="AS48" s="10" t="str">
        <f t="shared" si="15"/>
        <v/>
      </c>
      <c r="AT48" s="10" t="str">
        <f t="shared" si="15"/>
        <v/>
      </c>
      <c r="AU48" s="10" t="str">
        <f t="shared" si="15"/>
        <v/>
      </c>
      <c r="AV48" s="10" t="str">
        <f t="shared" si="15"/>
        <v/>
      </c>
      <c r="AW48" s="10" t="str">
        <f t="shared" si="15"/>
        <v/>
      </c>
      <c r="AX48" s="10" t="str">
        <f t="shared" si="15"/>
        <v/>
      </c>
      <c r="AY48" s="10" t="str">
        <f t="shared" si="15"/>
        <v>*</v>
      </c>
      <c r="BA48" s="10" t="s">
        <v>331</v>
      </c>
      <c r="BB48" s="18">
        <f t="shared" si="19"/>
        <v>-18.2</v>
      </c>
      <c r="BC48" s="18">
        <f t="shared" si="19"/>
        <v>-35.5</v>
      </c>
      <c r="BD48" s="18">
        <f t="shared" si="19"/>
        <v>34.6</v>
      </c>
      <c r="BE48" s="18">
        <f t="shared" si="19"/>
        <v>-0.2</v>
      </c>
      <c r="BF48" s="18">
        <f t="shared" si="19"/>
        <v>31.6</v>
      </c>
      <c r="BG48" s="18">
        <f t="shared" si="19"/>
        <v>31.6</v>
      </c>
      <c r="BH48" s="18">
        <f t="shared" si="19"/>
        <v>15</v>
      </c>
      <c r="BI48" s="18">
        <f t="shared" si="19"/>
        <v>23.3</v>
      </c>
      <c r="BJ48" s="18">
        <f t="shared" si="19"/>
        <v>23.3</v>
      </c>
      <c r="BM48" s="10" t="s">
        <v>331</v>
      </c>
      <c r="BN48" s="18">
        <f t="shared" si="20"/>
        <v>0.60309278350515461</v>
      </c>
      <c r="BO48" s="20">
        <f>VLOOKUP(CA48,'Coverage + Years_searchable'!$A$2:$N$76,14,FALSE)</f>
        <v>1</v>
      </c>
      <c r="BP48" s="21" t="str">
        <f t="shared" si="21"/>
        <v>-18.2</v>
      </c>
      <c r="BQ48" s="21" t="str">
        <f t="shared" si="21"/>
        <v>-35.5**</v>
      </c>
      <c r="BR48" s="21" t="str">
        <f t="shared" si="21"/>
        <v>34.6</v>
      </c>
      <c r="BS48" s="22" t="str">
        <f t="shared" si="21"/>
        <v>-0.2</v>
      </c>
      <c r="BT48" s="21" t="str">
        <f t="shared" si="21"/>
        <v>31.6</v>
      </c>
      <c r="BU48" s="21" t="str">
        <f t="shared" si="21"/>
        <v>31.6</v>
      </c>
      <c r="BV48" s="21" t="str">
        <f t="shared" si="21"/>
        <v>15</v>
      </c>
      <c r="BW48" s="21" t="str">
        <f t="shared" si="21"/>
        <v>23.3</v>
      </c>
      <c r="BX48" s="21" t="str">
        <f t="shared" si="21"/>
        <v>23.3*</v>
      </c>
      <c r="BY48" s="21" t="str">
        <f>VLOOKUP(BM48,WLS!$Z$3:$AA$61,2,FALSE)</f>
        <v/>
      </c>
      <c r="CA48" s="3" t="s">
        <v>219</v>
      </c>
    </row>
    <row r="49" spans="1:79" x14ac:dyDescent="0.25">
      <c r="A49" s="10" t="s">
        <v>332</v>
      </c>
      <c r="B49" s="18">
        <f>VLOOKUP(A49,WLS!$A$3:$S$61,4, FALSE)</f>
        <v>-0.47620093385685291</v>
      </c>
      <c r="C49" s="18">
        <f>VLOOKUP($A49,WLS!$A$3:$S$61,6, FALSE)</f>
        <v>0.7980598335811665</v>
      </c>
      <c r="D49" s="18">
        <f>VLOOKUP($A49,WLS!$A$3:$S$61,7, FALSE)</f>
        <v>0.85625905979026418</v>
      </c>
      <c r="E49" s="18">
        <f>VLOOKUP($A49,WLS!$A$3:$S$61,5, FALSE)</f>
        <v>-0.68780027069006056</v>
      </c>
      <c r="F49" s="18">
        <f>VLOOKUP($A49,WLS!$A$3:$S$61,2, FALSE)</f>
        <v>-0.54838819745739398</v>
      </c>
      <c r="G49" s="18">
        <f>VLOOKUP($A49,WLS!$A$3:$S$61,3, FALSE)</f>
        <v>0.58514351912955442</v>
      </c>
      <c r="H49" s="18">
        <f>VLOOKUP($A49,WLS!$A$3:$S$61,8, FALSE)</f>
        <v>6.4528801879657149E-2</v>
      </c>
      <c r="I49" s="18">
        <f>VLOOKUP($A49,WLS!$A$3:$S$61,9, FALSE)</f>
        <v>-6.8833985446974916E-2</v>
      </c>
      <c r="J49" s="18">
        <f>VLOOKUP($A49,WLS!$A$3:$S$61,10, FALSE)</f>
        <v>-0.94775583580355915</v>
      </c>
      <c r="K49" s="18">
        <f>VLOOKUP(L49,'Global summary'!$AF$3:$AG$61,2, FALSE)</f>
        <v>0.12520731402017449</v>
      </c>
      <c r="L49" s="3" t="s">
        <v>220</v>
      </c>
      <c r="M49" s="19">
        <f>VLOOKUP(A49,WLS!$A$3:$S$61,13, FALSE)</f>
        <v>7.7259665331867274E-6</v>
      </c>
      <c r="N49" s="19">
        <f>VLOOKUP($A49,WLS!$A$3:$S$61,15, FALSE)</f>
        <v>4.6733294601104946E-5</v>
      </c>
      <c r="O49" s="19">
        <f>VLOOKUP($A49,WLS!$A$3:$S$61,16, FALSE)</f>
        <v>0.1355021613686069</v>
      </c>
      <c r="P49" s="19">
        <f>VLOOKUP($A49,WLS!$A$3:$S$61,14, FALSE)</f>
        <v>4.4558562424637407E-4</v>
      </c>
      <c r="Q49" s="19">
        <f>VLOOKUP($A49,WLS!$A$3:$S$61,11, FALSE)</f>
        <v>1.3646682141250945E-3</v>
      </c>
      <c r="R49" s="19">
        <f>VLOOKUP($A49,WLS!$A$3:$S$61,12, FALSE)</f>
        <v>1.9539757283630753E-8</v>
      </c>
      <c r="S49" s="19">
        <f>VLOOKUP($A49,WLS!$A$3:$S$61,17, FALSE)</f>
        <v>0.63628205311503694</v>
      </c>
      <c r="T49" s="19">
        <f>VLOOKUP($A49,WLS!$A$3:$S$61,18, FALSE)</f>
        <v>0.79736095614589741</v>
      </c>
      <c r="U49" s="19">
        <f>VLOOKUP($A49,WLS!$A$3:$S$61,19, FALSE)</f>
        <v>2.1921140127770979E-13</v>
      </c>
      <c r="W49" s="10" t="str">
        <f t="shared" ref="W49:AB65" si="24">IF(M49&lt;0.001,"***","")</f>
        <v>***</v>
      </c>
      <c r="X49" s="10" t="str">
        <f t="shared" si="24"/>
        <v>***</v>
      </c>
      <c r="Y49" s="10" t="str">
        <f t="shared" si="24"/>
        <v/>
      </c>
      <c r="Z49" s="10" t="str">
        <f t="shared" si="24"/>
        <v>***</v>
      </c>
      <c r="AA49" s="10" t="str">
        <f t="shared" si="24"/>
        <v/>
      </c>
      <c r="AB49" s="10" t="str">
        <f t="shared" si="24"/>
        <v>***</v>
      </c>
      <c r="AC49" s="10" t="str">
        <f t="shared" si="22"/>
        <v/>
      </c>
      <c r="AD49" s="10" t="str">
        <f t="shared" si="22"/>
        <v/>
      </c>
      <c r="AE49" s="10" t="str">
        <f t="shared" si="22"/>
        <v>***</v>
      </c>
      <c r="AG49" s="10" t="str">
        <f t="shared" ref="AG49:AL65" si="25">IF(AND(W49="", M49&lt;0.01), "**", "")</f>
        <v/>
      </c>
      <c r="AH49" s="10" t="str">
        <f t="shared" si="25"/>
        <v/>
      </c>
      <c r="AI49" s="10" t="str">
        <f t="shared" si="25"/>
        <v/>
      </c>
      <c r="AJ49" s="10" t="str">
        <f t="shared" si="25"/>
        <v/>
      </c>
      <c r="AK49" s="10" t="str">
        <f t="shared" si="25"/>
        <v>**</v>
      </c>
      <c r="AL49" s="10" t="str">
        <f t="shared" si="25"/>
        <v/>
      </c>
      <c r="AM49" s="10" t="str">
        <f t="shared" si="23"/>
        <v/>
      </c>
      <c r="AN49" s="10" t="str">
        <f t="shared" si="23"/>
        <v/>
      </c>
      <c r="AO49" s="10" t="str">
        <f t="shared" si="23"/>
        <v/>
      </c>
      <c r="AQ49" s="10" t="str">
        <f t="shared" si="15"/>
        <v/>
      </c>
      <c r="AR49" s="10" t="str">
        <f t="shared" si="15"/>
        <v/>
      </c>
      <c r="AS49" s="10" t="str">
        <f t="shared" si="15"/>
        <v/>
      </c>
      <c r="AT49" s="10" t="str">
        <f t="shared" si="15"/>
        <v/>
      </c>
      <c r="AU49" s="10" t="str">
        <f t="shared" si="15"/>
        <v/>
      </c>
      <c r="AV49" s="10" t="str">
        <f t="shared" si="15"/>
        <v/>
      </c>
      <c r="AW49" s="10" t="str">
        <f t="shared" si="15"/>
        <v/>
      </c>
      <c r="AX49" s="10" t="str">
        <f t="shared" si="15"/>
        <v/>
      </c>
      <c r="AY49" s="10" t="str">
        <f t="shared" si="15"/>
        <v/>
      </c>
      <c r="BA49" s="10" t="s">
        <v>332</v>
      </c>
      <c r="BB49" s="18">
        <f t="shared" si="19"/>
        <v>-380.3</v>
      </c>
      <c r="BC49" s="18">
        <f t="shared" si="19"/>
        <v>637.4</v>
      </c>
      <c r="BD49" s="18">
        <f t="shared" si="19"/>
        <v>683.9</v>
      </c>
      <c r="BE49" s="18">
        <f t="shared" si="19"/>
        <v>-549.29999999999995</v>
      </c>
      <c r="BF49" s="18">
        <f t="shared" si="19"/>
        <v>-438</v>
      </c>
      <c r="BG49" s="18">
        <f t="shared" si="19"/>
        <v>467.3</v>
      </c>
      <c r="BH49" s="18">
        <f t="shared" si="19"/>
        <v>51.5</v>
      </c>
      <c r="BI49" s="18">
        <f t="shared" si="19"/>
        <v>-55</v>
      </c>
      <c r="BJ49" s="18">
        <f t="shared" si="19"/>
        <v>-756.9</v>
      </c>
      <c r="BM49" s="10" t="s">
        <v>332</v>
      </c>
      <c r="BN49" s="18">
        <f t="shared" si="20"/>
        <v>0.12520731402017449</v>
      </c>
      <c r="BO49" s="20">
        <f>VLOOKUP(CA49,'Coverage + Years_searchable'!$A$2:$N$76,14,FALSE)</f>
        <v>1</v>
      </c>
      <c r="BP49" s="21" t="str">
        <f t="shared" si="21"/>
        <v>-380.3***</v>
      </c>
      <c r="BQ49" s="21" t="str">
        <f t="shared" si="21"/>
        <v>637.4***</v>
      </c>
      <c r="BR49" s="21" t="str">
        <f t="shared" si="21"/>
        <v>683.9</v>
      </c>
      <c r="BS49" s="22" t="str">
        <f t="shared" si="21"/>
        <v>-549.3***</v>
      </c>
      <c r="BT49" s="21" t="str">
        <f t="shared" si="21"/>
        <v>-438**</v>
      </c>
      <c r="BU49" s="21" t="str">
        <f t="shared" si="21"/>
        <v>467.3***</v>
      </c>
      <c r="BV49" s="21" t="str">
        <f t="shared" si="21"/>
        <v>51.5</v>
      </c>
      <c r="BW49" s="21" t="str">
        <f t="shared" si="21"/>
        <v>-55</v>
      </c>
      <c r="BX49" s="21" t="str">
        <f t="shared" si="21"/>
        <v>-756.9***</v>
      </c>
      <c r="BY49" s="21" t="str">
        <f>VLOOKUP(BM49,WLS!$Z$3:$AA$61,2,FALSE)</f>
        <v>***</v>
      </c>
      <c r="CA49" s="3" t="s">
        <v>220</v>
      </c>
    </row>
    <row r="50" spans="1:79" x14ac:dyDescent="0.25">
      <c r="A50" s="10" t="s">
        <v>333</v>
      </c>
      <c r="B50" s="18">
        <f>VLOOKUP(A50,WLS!$A$3:$S$61,4, FALSE)</f>
        <v>15.509798448882028</v>
      </c>
      <c r="C50" s="18">
        <f>VLOOKUP($A50,WLS!$A$3:$S$61,6, FALSE)</f>
        <v>19.251757094163345</v>
      </c>
      <c r="D50" s="18">
        <f>VLOOKUP($A50,WLS!$A$3:$S$61,7, FALSE)</f>
        <v>13.075219871004888</v>
      </c>
      <c r="E50" s="18">
        <f>VLOOKUP($A50,WLS!$A$3:$S$61,5, FALSE)</f>
        <v>2.8032946189342911</v>
      </c>
      <c r="F50" s="18">
        <f>VLOOKUP($A50,WLS!$A$3:$S$61,2, FALSE)</f>
        <v>-27.031225121630087</v>
      </c>
      <c r="G50" s="18">
        <f>VLOOKUP($A50,WLS!$A$3:$S$61,3, FALSE)</f>
        <v>12.432815691252651</v>
      </c>
      <c r="H50" s="18">
        <f>VLOOKUP($A50,WLS!$A$3:$S$61,8, FALSE)</f>
        <v>-0.28293073329242513</v>
      </c>
      <c r="I50" s="18">
        <f>VLOOKUP($A50,WLS!$A$3:$S$61,9, FALSE)</f>
        <v>-12.207993975117088</v>
      </c>
      <c r="J50" s="18">
        <f>VLOOKUP($A50,WLS!$A$3:$S$61,10, FALSE)</f>
        <v>-24.540407676553333</v>
      </c>
      <c r="K50" s="18">
        <f>VLOOKUP(L50,'Global summary'!$AF$3:$AG$61,2, FALSE)</f>
        <v>69.439633195192911</v>
      </c>
      <c r="L50" s="3" t="s">
        <v>221</v>
      </c>
      <c r="M50" s="19">
        <f>VLOOKUP(A50,WLS!$A$3:$S$61,13, FALSE)</f>
        <v>5.570298440436188E-3</v>
      </c>
      <c r="N50" s="19">
        <f>VLOOKUP($A50,WLS!$A$3:$S$61,15, FALSE)</f>
        <v>2.9872374272452867E-4</v>
      </c>
      <c r="O50" s="19">
        <f>VLOOKUP($A50,WLS!$A$3:$S$61,16, FALSE)</f>
        <v>0.36462941697253159</v>
      </c>
      <c r="P50" s="19">
        <f>VLOOKUP($A50,WLS!$A$3:$S$61,14, FALSE)</f>
        <v>0.51343694229136094</v>
      </c>
      <c r="Q50" s="19">
        <f>VLOOKUP($A50,WLS!$A$3:$S$61,11, FALSE)</f>
        <v>6.001593492431409E-2</v>
      </c>
      <c r="R50" s="19">
        <f>VLOOKUP($A50,WLS!$A$3:$S$61,12, FALSE)</f>
        <v>2.5001685395864212E-7</v>
      </c>
      <c r="S50" s="19">
        <f>VLOOKUP($A50,WLS!$A$3:$S$61,17, FALSE)</f>
        <v>0.95318318143820813</v>
      </c>
      <c r="T50" s="19">
        <f>VLOOKUP($A50,WLS!$A$3:$S$61,18, FALSE)</f>
        <v>1.5477912716671777E-4</v>
      </c>
      <c r="U50" s="19">
        <f>VLOOKUP($A50,WLS!$A$3:$S$61,19, FALSE)</f>
        <v>2.5064349773137034E-7</v>
      </c>
      <c r="W50" s="10" t="str">
        <f t="shared" si="24"/>
        <v/>
      </c>
      <c r="X50" s="10" t="str">
        <f t="shared" si="24"/>
        <v>***</v>
      </c>
      <c r="Y50" s="10" t="str">
        <f t="shared" si="24"/>
        <v/>
      </c>
      <c r="Z50" s="10" t="str">
        <f t="shared" si="24"/>
        <v/>
      </c>
      <c r="AA50" s="10" t="str">
        <f t="shared" si="24"/>
        <v/>
      </c>
      <c r="AB50" s="10" t="str">
        <f t="shared" si="24"/>
        <v>***</v>
      </c>
      <c r="AC50" s="10" t="str">
        <f t="shared" si="22"/>
        <v/>
      </c>
      <c r="AD50" s="10" t="str">
        <f t="shared" si="22"/>
        <v>***</v>
      </c>
      <c r="AE50" s="10" t="str">
        <f t="shared" si="22"/>
        <v>***</v>
      </c>
      <c r="AG50" s="10" t="str">
        <f t="shared" si="25"/>
        <v>**</v>
      </c>
      <c r="AH50" s="10" t="str">
        <f t="shared" si="25"/>
        <v/>
      </c>
      <c r="AI50" s="10" t="str">
        <f t="shared" si="25"/>
        <v/>
      </c>
      <c r="AJ50" s="10" t="str">
        <f t="shared" si="25"/>
        <v/>
      </c>
      <c r="AK50" s="10" t="str">
        <f t="shared" si="25"/>
        <v/>
      </c>
      <c r="AL50" s="10" t="str">
        <f t="shared" si="25"/>
        <v/>
      </c>
      <c r="AM50" s="10" t="str">
        <f t="shared" si="23"/>
        <v/>
      </c>
      <c r="AN50" s="10" t="str">
        <f t="shared" si="23"/>
        <v/>
      </c>
      <c r="AO50" s="10" t="str">
        <f t="shared" si="23"/>
        <v/>
      </c>
      <c r="AQ50" s="10" t="str">
        <f t="shared" si="15"/>
        <v/>
      </c>
      <c r="AR50" s="10" t="str">
        <f t="shared" si="15"/>
        <v/>
      </c>
      <c r="AS50" s="10" t="str">
        <f t="shared" si="15"/>
        <v/>
      </c>
      <c r="AT50" s="10" t="str">
        <f t="shared" si="15"/>
        <v/>
      </c>
      <c r="AU50" s="10" t="str">
        <f t="shared" si="15"/>
        <v/>
      </c>
      <c r="AV50" s="10" t="str">
        <f t="shared" si="15"/>
        <v/>
      </c>
      <c r="AW50" s="10" t="str">
        <f t="shared" si="15"/>
        <v/>
      </c>
      <c r="AX50" s="10" t="str">
        <f t="shared" si="15"/>
        <v/>
      </c>
      <c r="AY50" s="10" t="str">
        <f t="shared" si="15"/>
        <v/>
      </c>
      <c r="BA50" s="10" t="s">
        <v>333</v>
      </c>
      <c r="BB50" s="18">
        <f t="shared" si="19"/>
        <v>22.3</v>
      </c>
      <c r="BC50" s="18">
        <f t="shared" si="19"/>
        <v>27.7</v>
      </c>
      <c r="BD50" s="18">
        <f t="shared" si="19"/>
        <v>18.8</v>
      </c>
      <c r="BE50" s="18">
        <f t="shared" si="19"/>
        <v>4</v>
      </c>
      <c r="BF50" s="18">
        <f t="shared" si="19"/>
        <v>-38.9</v>
      </c>
      <c r="BG50" s="18">
        <f t="shared" si="19"/>
        <v>17.899999999999999</v>
      </c>
      <c r="BH50" s="18">
        <f t="shared" si="19"/>
        <v>-0.4</v>
      </c>
      <c r="BI50" s="18">
        <f t="shared" si="19"/>
        <v>-17.600000000000001</v>
      </c>
      <c r="BJ50" s="18">
        <f t="shared" si="19"/>
        <v>-35.299999999999997</v>
      </c>
      <c r="BM50" s="10" t="s">
        <v>333</v>
      </c>
      <c r="BN50" s="18">
        <f t="shared" si="20"/>
        <v>69.439633195192911</v>
      </c>
      <c r="BO50" s="20">
        <f>VLOOKUP(CA50,'Coverage + Years_searchable'!$A$2:$N$76,14,FALSE)</f>
        <v>1</v>
      </c>
      <c r="BP50" s="21" t="str">
        <f t="shared" si="21"/>
        <v>22.3**</v>
      </c>
      <c r="BQ50" s="21" t="str">
        <f t="shared" si="21"/>
        <v>27.7***</v>
      </c>
      <c r="BR50" s="21" t="str">
        <f t="shared" si="21"/>
        <v>18.8</v>
      </c>
      <c r="BS50" s="22" t="str">
        <f t="shared" si="21"/>
        <v>4</v>
      </c>
      <c r="BT50" s="21" t="str">
        <f t="shared" si="21"/>
        <v>-38.9</v>
      </c>
      <c r="BU50" s="21" t="str">
        <f t="shared" si="21"/>
        <v>17.9***</v>
      </c>
      <c r="BV50" s="21" t="str">
        <f t="shared" si="21"/>
        <v>-0.4</v>
      </c>
      <c r="BW50" s="21" t="str">
        <f t="shared" si="21"/>
        <v>-17.6***</v>
      </c>
      <c r="BX50" s="21" t="str">
        <f t="shared" si="21"/>
        <v>-35.3***</v>
      </c>
      <c r="BY50" s="21" t="str">
        <f>VLOOKUP(BM50,WLS!$Z$3:$AA$61,2,FALSE)</f>
        <v>***</v>
      </c>
      <c r="CA50" s="3" t="s">
        <v>221</v>
      </c>
    </row>
    <row r="51" spans="1:79" x14ac:dyDescent="0.25">
      <c r="A51" s="10" t="s">
        <v>334</v>
      </c>
      <c r="B51" s="18">
        <f>VLOOKUP(A51,WLS!$A$3:$S$61,4, FALSE)</f>
        <v>3.2047954961790443E-3</v>
      </c>
      <c r="C51" s="18">
        <f>VLOOKUP($A51,WLS!$A$3:$S$61,6, FALSE)</f>
        <v>-5.6917901060481738E-2</v>
      </c>
      <c r="D51" s="18">
        <f>VLOOKUP($A51,WLS!$A$3:$S$61,7, FALSE)</f>
        <v>-0.26556369727942625</v>
      </c>
      <c r="E51" s="18">
        <f>VLOOKUP($A51,WLS!$A$3:$S$61,5, FALSE)</f>
        <v>-0.14472789525444138</v>
      </c>
      <c r="F51" s="18">
        <f>VLOOKUP($A51,WLS!$A$3:$S$61,2, FALSE)</f>
        <v>-0.30431693792343145</v>
      </c>
      <c r="G51" s="18">
        <f>VLOOKUP($A51,WLS!$A$3:$S$61,3, FALSE)</f>
        <v>-0.30431693792343145</v>
      </c>
      <c r="H51" s="18">
        <f>VLOOKUP($A51,WLS!$A$3:$S$61,8, FALSE)</f>
        <v>1.2745097639676087E-2</v>
      </c>
      <c r="I51" s="18">
        <f>VLOOKUP($A51,WLS!$A$3:$S$61,9, FALSE)</f>
        <v>0.41703144967511468</v>
      </c>
      <c r="J51" s="18">
        <f>VLOOKUP($A51,WLS!$A$3:$S$61,10, FALSE)</f>
        <v>-0.14442361202548076</v>
      </c>
      <c r="K51" s="18">
        <f>VLOOKUP(L51,'Global summary'!$AF$3:$AG$61,2, FALSE)</f>
        <v>0.30432903738057915</v>
      </c>
      <c r="L51" s="3" t="s">
        <v>222</v>
      </c>
      <c r="M51" s="19">
        <f>VLOOKUP(A51,WLS!$A$3:$S$61,13, FALSE)</f>
        <v>0.98620925627453215</v>
      </c>
      <c r="N51" s="19">
        <f>VLOOKUP($A51,WLS!$A$3:$S$61,15, FALSE)</f>
        <v>0.63031769939939353</v>
      </c>
      <c r="O51" s="19">
        <f>VLOOKUP($A51,WLS!$A$3:$S$61,16, FALSE)</f>
        <v>1.2119937578434279E-12</v>
      </c>
      <c r="P51" s="19">
        <f>VLOOKUP($A51,WLS!$A$3:$S$61,14, FALSE)</f>
        <v>0.14429137996211749</v>
      </c>
      <c r="Q51" s="19">
        <f>VLOOKUP($A51,WLS!$A$3:$S$61,11, FALSE)</f>
        <v>0</v>
      </c>
      <c r="R51" s="19">
        <f>VLOOKUP($A51,WLS!$A$3:$S$61,12, FALSE)</f>
        <v>0</v>
      </c>
      <c r="S51" s="19">
        <f>VLOOKUP($A51,WLS!$A$3:$S$61,17, FALSE)</f>
        <v>0.94957557177946628</v>
      </c>
      <c r="T51" s="19">
        <f>VLOOKUP($A51,WLS!$A$3:$S$61,18, FALSE)</f>
        <v>7.3501549141581052E-2</v>
      </c>
      <c r="U51" s="19">
        <f>VLOOKUP($A51,WLS!$A$3:$S$61,19, FALSE)</f>
        <v>0.18661231058679961</v>
      </c>
      <c r="W51" s="10" t="str">
        <f t="shared" si="24"/>
        <v/>
      </c>
      <c r="X51" s="10" t="str">
        <f t="shared" si="24"/>
        <v/>
      </c>
      <c r="Y51" s="10" t="str">
        <f t="shared" si="24"/>
        <v>***</v>
      </c>
      <c r="Z51" s="10" t="str">
        <f t="shared" si="24"/>
        <v/>
      </c>
      <c r="AA51" s="10" t="str">
        <f t="shared" si="24"/>
        <v>***</v>
      </c>
      <c r="AB51" s="10" t="str">
        <f t="shared" si="24"/>
        <v>***</v>
      </c>
      <c r="AC51" s="10" t="str">
        <f t="shared" si="22"/>
        <v/>
      </c>
      <c r="AD51" s="10" t="str">
        <f t="shared" si="22"/>
        <v/>
      </c>
      <c r="AE51" s="10" t="str">
        <f t="shared" si="22"/>
        <v/>
      </c>
      <c r="AG51" s="10" t="str">
        <f t="shared" si="25"/>
        <v/>
      </c>
      <c r="AH51" s="10" t="str">
        <f t="shared" si="25"/>
        <v/>
      </c>
      <c r="AI51" s="10" t="str">
        <f t="shared" si="25"/>
        <v/>
      </c>
      <c r="AJ51" s="10" t="str">
        <f t="shared" si="25"/>
        <v/>
      </c>
      <c r="AK51" s="10" t="str">
        <f t="shared" si="25"/>
        <v/>
      </c>
      <c r="AL51" s="10" t="str">
        <f t="shared" si="25"/>
        <v/>
      </c>
      <c r="AM51" s="10" t="str">
        <f t="shared" si="23"/>
        <v/>
      </c>
      <c r="AN51" s="10" t="str">
        <f t="shared" si="23"/>
        <v/>
      </c>
      <c r="AO51" s="10" t="str">
        <f t="shared" si="23"/>
        <v/>
      </c>
      <c r="AQ51" s="10" t="str">
        <f t="shared" si="15"/>
        <v/>
      </c>
      <c r="AR51" s="10" t="str">
        <f t="shared" si="15"/>
        <v/>
      </c>
      <c r="AS51" s="10" t="str">
        <f t="shared" si="15"/>
        <v/>
      </c>
      <c r="AT51" s="10" t="str">
        <f t="shared" si="15"/>
        <v/>
      </c>
      <c r="AU51" s="10" t="str">
        <f t="shared" si="15"/>
        <v/>
      </c>
      <c r="AV51" s="10" t="str">
        <f t="shared" si="15"/>
        <v/>
      </c>
      <c r="AW51" s="10" t="str">
        <f t="shared" si="15"/>
        <v/>
      </c>
      <c r="AX51" s="10" t="str">
        <f t="shared" si="15"/>
        <v/>
      </c>
      <c r="AY51" s="10" t="str">
        <f t="shared" si="15"/>
        <v/>
      </c>
      <c r="BA51" s="10" t="s">
        <v>334</v>
      </c>
      <c r="BB51" s="18">
        <f t="shared" si="19"/>
        <v>1.1000000000000001</v>
      </c>
      <c r="BC51" s="18">
        <f t="shared" si="19"/>
        <v>-18.7</v>
      </c>
      <c r="BD51" s="18">
        <f t="shared" si="19"/>
        <v>-87.3</v>
      </c>
      <c r="BE51" s="18">
        <f t="shared" si="19"/>
        <v>-47.6</v>
      </c>
      <c r="BF51" s="18">
        <f t="shared" si="19"/>
        <v>-100</v>
      </c>
      <c r="BG51" s="18">
        <f t="shared" si="19"/>
        <v>-100</v>
      </c>
      <c r="BH51" s="18">
        <f t="shared" si="19"/>
        <v>4.2</v>
      </c>
      <c r="BI51" s="18">
        <f t="shared" si="19"/>
        <v>137</v>
      </c>
      <c r="BJ51" s="18">
        <f t="shared" si="19"/>
        <v>-47.5</v>
      </c>
      <c r="BM51" s="10" t="s">
        <v>334</v>
      </c>
      <c r="BN51" s="18">
        <f t="shared" si="20"/>
        <v>0.30432903738057915</v>
      </c>
      <c r="BO51" s="20">
        <f>VLOOKUP(CA51,'Coverage + Years_searchable'!$A$2:$N$76,14,FALSE)</f>
        <v>1</v>
      </c>
      <c r="BP51" s="21" t="str">
        <f t="shared" si="21"/>
        <v>1.1</v>
      </c>
      <c r="BQ51" s="21" t="str">
        <f t="shared" si="21"/>
        <v>-18.7</v>
      </c>
      <c r="BR51" s="21" t="str">
        <f t="shared" si="21"/>
        <v>-87.3***</v>
      </c>
      <c r="BS51" s="22" t="str">
        <f t="shared" si="21"/>
        <v>-47.6</v>
      </c>
      <c r="BT51" s="21" t="str">
        <f t="shared" si="21"/>
        <v>-100***</v>
      </c>
      <c r="BU51" s="21" t="str">
        <f t="shared" si="21"/>
        <v>-100***</v>
      </c>
      <c r="BV51" s="21" t="str">
        <f t="shared" si="21"/>
        <v>4.2</v>
      </c>
      <c r="BW51" s="21" t="str">
        <f t="shared" si="21"/>
        <v>137</v>
      </c>
      <c r="BX51" s="21" t="str">
        <f t="shared" si="21"/>
        <v>-47.5</v>
      </c>
      <c r="BY51" s="21" t="str">
        <f>VLOOKUP(BM51,WLS!$Z$3:$AA$61,2,FALSE)</f>
        <v>--</v>
      </c>
      <c r="CA51" s="3" t="s">
        <v>222</v>
      </c>
    </row>
    <row r="52" spans="1:79" x14ac:dyDescent="0.25">
      <c r="A52" s="10" t="s">
        <v>139</v>
      </c>
      <c r="B52" s="18">
        <f>VLOOKUP(A52,WLS!$A$3:$S$61,4, FALSE)</f>
        <v>0.64787823534445166</v>
      </c>
      <c r="C52" s="18">
        <f>VLOOKUP($A52,WLS!$A$3:$S$61,6, FALSE)</f>
        <v>0.95114566220823005</v>
      </c>
      <c r="D52" s="18">
        <f>VLOOKUP($A52,WLS!$A$3:$S$61,7, FALSE)</f>
        <v>1.2066779920084905</v>
      </c>
      <c r="E52" s="18">
        <f>VLOOKUP($A52,WLS!$A$3:$S$61,5, FALSE)</f>
        <v>-0.52798414084610168</v>
      </c>
      <c r="F52" s="18">
        <f>VLOOKUP($A52,WLS!$A$3:$S$61,2, FALSE)</f>
        <v>-0.73122596120061256</v>
      </c>
      <c r="G52" s="18">
        <f>VLOOKUP($A52,WLS!$A$3:$S$61,3, FALSE)</f>
        <v>-1.1000609261058552</v>
      </c>
      <c r="H52" s="18">
        <f>VLOOKUP($A52,WLS!$A$3:$S$61,8, FALSE)</f>
        <v>8.9024678137435573E-2</v>
      </c>
      <c r="I52" s="18">
        <f>VLOOKUP($A52,WLS!$A$3:$S$61,9, FALSE)</f>
        <v>0.16657015707469544</v>
      </c>
      <c r="J52" s="18">
        <f>VLOOKUP($A52,WLS!$A$3:$S$61,10, FALSE)</f>
        <v>0.17634375714879999</v>
      </c>
      <c r="K52" s="18">
        <f>VLOOKUP(L52,'Global summary'!$AF$3:$AG$61,2, FALSE)</f>
        <v>0.28225556880835295</v>
      </c>
      <c r="L52" s="3" t="s">
        <v>223</v>
      </c>
      <c r="M52" s="19">
        <f>VLOOKUP(A52,WLS!$A$3:$S$61,13, FALSE)</f>
        <v>6.4000124669883514E-8</v>
      </c>
      <c r="N52" s="19">
        <f>VLOOKUP($A52,WLS!$A$3:$S$61,15, FALSE)</f>
        <v>8.8455851873892966E-5</v>
      </c>
      <c r="O52" s="19">
        <f>VLOOKUP($A52,WLS!$A$3:$S$61,16, FALSE)</f>
        <v>1.8371594806432768E-6</v>
      </c>
      <c r="P52" s="19">
        <f>VLOOKUP($A52,WLS!$A$3:$S$61,14, FALSE)</f>
        <v>1.8025278884936479E-4</v>
      </c>
      <c r="Q52" s="19">
        <f>VLOOKUP($A52,WLS!$A$3:$S$61,11, FALSE)</f>
        <v>1.824418632486386E-7</v>
      </c>
      <c r="R52" s="19">
        <f>VLOOKUP($A52,WLS!$A$3:$S$61,12, FALSE)</f>
        <v>1.0351059216849123E-3</v>
      </c>
      <c r="S52" s="19">
        <f>VLOOKUP($A52,WLS!$A$3:$S$61,17, FALSE)</f>
        <v>0.76273627231040786</v>
      </c>
      <c r="T52" s="19">
        <f>VLOOKUP($A52,WLS!$A$3:$S$61,18, FALSE)</f>
        <v>0.21842195992972849</v>
      </c>
      <c r="U52" s="19">
        <f>VLOOKUP($A52,WLS!$A$3:$S$61,19, FALSE)</f>
        <v>7.6376005639180469E-2</v>
      </c>
      <c r="W52" s="10" t="str">
        <f t="shared" si="24"/>
        <v>***</v>
      </c>
      <c r="X52" s="10" t="str">
        <f t="shared" si="24"/>
        <v>***</v>
      </c>
      <c r="Y52" s="10" t="str">
        <f t="shared" si="24"/>
        <v>***</v>
      </c>
      <c r="Z52" s="10" t="str">
        <f t="shared" si="24"/>
        <v>***</v>
      </c>
      <c r="AA52" s="10" t="str">
        <f t="shared" si="24"/>
        <v>***</v>
      </c>
      <c r="AB52" s="10" t="str">
        <f t="shared" si="24"/>
        <v/>
      </c>
      <c r="AC52" s="10" t="str">
        <f t="shared" si="22"/>
        <v/>
      </c>
      <c r="AD52" s="10" t="str">
        <f t="shared" si="22"/>
        <v/>
      </c>
      <c r="AE52" s="10" t="str">
        <f t="shared" si="22"/>
        <v/>
      </c>
      <c r="AG52" s="10" t="str">
        <f t="shared" si="25"/>
        <v/>
      </c>
      <c r="AH52" s="10" t="str">
        <f t="shared" si="25"/>
        <v/>
      </c>
      <c r="AI52" s="10" t="str">
        <f t="shared" si="25"/>
        <v/>
      </c>
      <c r="AJ52" s="10" t="str">
        <f t="shared" si="25"/>
        <v/>
      </c>
      <c r="AK52" s="10" t="str">
        <f t="shared" si="25"/>
        <v/>
      </c>
      <c r="AL52" s="10" t="str">
        <f t="shared" si="25"/>
        <v>**</v>
      </c>
      <c r="AM52" s="10" t="str">
        <f t="shared" si="23"/>
        <v/>
      </c>
      <c r="AN52" s="10" t="str">
        <f t="shared" si="23"/>
        <v/>
      </c>
      <c r="AO52" s="10" t="str">
        <f t="shared" si="23"/>
        <v/>
      </c>
      <c r="AQ52" s="10" t="str">
        <f t="shared" si="15"/>
        <v/>
      </c>
      <c r="AR52" s="10" t="str">
        <f t="shared" si="15"/>
        <v/>
      </c>
      <c r="AS52" s="10" t="str">
        <f t="shared" si="15"/>
        <v/>
      </c>
      <c r="AT52" s="10" t="str">
        <f t="shared" si="15"/>
        <v/>
      </c>
      <c r="AU52" s="10" t="str">
        <f t="shared" si="15"/>
        <v/>
      </c>
      <c r="AV52" s="10" t="str">
        <f t="shared" si="15"/>
        <v/>
      </c>
      <c r="AW52" s="10" t="str">
        <f t="shared" si="15"/>
        <v/>
      </c>
      <c r="AX52" s="10" t="str">
        <f t="shared" si="15"/>
        <v/>
      </c>
      <c r="AY52" s="10" t="str">
        <f t="shared" si="15"/>
        <v/>
      </c>
      <c r="BA52" s="10" t="s">
        <v>139</v>
      </c>
      <c r="BB52" s="18">
        <f t="shared" si="19"/>
        <v>229.5</v>
      </c>
      <c r="BC52" s="18">
        <f t="shared" si="19"/>
        <v>337</v>
      </c>
      <c r="BD52" s="18">
        <f t="shared" si="19"/>
        <v>427.5</v>
      </c>
      <c r="BE52" s="18">
        <f t="shared" si="19"/>
        <v>-187.1</v>
      </c>
      <c r="BF52" s="18">
        <f t="shared" si="19"/>
        <v>-259.10000000000002</v>
      </c>
      <c r="BG52" s="18">
        <f t="shared" si="19"/>
        <v>-389.7</v>
      </c>
      <c r="BH52" s="18">
        <f t="shared" si="19"/>
        <v>31.5</v>
      </c>
      <c r="BI52" s="18">
        <f t="shared" si="19"/>
        <v>59</v>
      </c>
      <c r="BJ52" s="18">
        <f t="shared" si="19"/>
        <v>62.5</v>
      </c>
      <c r="BM52" s="10" t="s">
        <v>139</v>
      </c>
      <c r="BN52" s="18">
        <f t="shared" si="20"/>
        <v>0.28225556880835295</v>
      </c>
      <c r="BO52" s="20">
        <f>VLOOKUP(CA52,'Coverage + Years_searchable'!$A$2:$N$76,14,FALSE)</f>
        <v>1</v>
      </c>
      <c r="BP52" s="21" t="str">
        <f t="shared" si="21"/>
        <v>229.5***</v>
      </c>
      <c r="BQ52" s="21" t="str">
        <f t="shared" si="21"/>
        <v>337***</v>
      </c>
      <c r="BR52" s="21" t="str">
        <f t="shared" si="21"/>
        <v>427.5***</v>
      </c>
      <c r="BS52" s="22" t="str">
        <f t="shared" si="21"/>
        <v>-187.1***</v>
      </c>
      <c r="BT52" s="21" t="str">
        <f t="shared" si="21"/>
        <v>-259.1***</v>
      </c>
      <c r="BU52" s="21" t="str">
        <f t="shared" si="21"/>
        <v>-389.7**</v>
      </c>
      <c r="BV52" s="21" t="str">
        <f t="shared" si="21"/>
        <v>31.5</v>
      </c>
      <c r="BW52" s="21" t="str">
        <f t="shared" si="21"/>
        <v>59</v>
      </c>
      <c r="BX52" s="21" t="str">
        <f t="shared" si="21"/>
        <v>62.5</v>
      </c>
      <c r="BY52" s="21" t="str">
        <f>VLOOKUP(BM52,WLS!$Z$3:$AA$61,2,FALSE)</f>
        <v>***</v>
      </c>
      <c r="CA52" s="3" t="s">
        <v>223</v>
      </c>
    </row>
    <row r="53" spans="1:79" x14ac:dyDescent="0.25">
      <c r="A53" s="10" t="s">
        <v>335</v>
      </c>
      <c r="B53" s="18">
        <f>VLOOKUP(A53,WLS!$A$3:$S$61,4, FALSE)</f>
        <v>22.81286133804468</v>
      </c>
      <c r="C53" s="18">
        <f>VLOOKUP($A53,WLS!$A$3:$S$61,6, FALSE)</f>
        <v>24.026236146392968</v>
      </c>
      <c r="D53" s="18">
        <f>VLOOKUP($A53,WLS!$A$3:$S$61,7, FALSE)</f>
        <v>29.305261028911524</v>
      </c>
      <c r="E53" s="18">
        <f>VLOOKUP($A53,WLS!$A$3:$S$61,5, FALSE)</f>
        <v>-12.391809879380766</v>
      </c>
      <c r="F53" s="18">
        <f>VLOOKUP($A53,WLS!$A$3:$S$61,2, FALSE)</f>
        <v>6.8330750652239765</v>
      </c>
      <c r="G53" s="18">
        <f>VLOOKUP($A53,WLS!$A$3:$S$61,3, FALSE)</f>
        <v>-17.978566300847785</v>
      </c>
      <c r="H53" s="18">
        <f>VLOOKUP($A53,WLS!$A$3:$S$61,8, FALSE)</f>
        <v>16.046487584954011</v>
      </c>
      <c r="I53" s="18">
        <f>VLOOKUP($A53,WLS!$A$3:$S$61,9, FALSE)</f>
        <v>-5.5145491652526974</v>
      </c>
      <c r="J53" s="18">
        <f>VLOOKUP($A53,WLS!$A$3:$S$61,10, FALSE)</f>
        <v>-5.4544488026032001</v>
      </c>
      <c r="K53" s="18">
        <f>VLOOKUP(L53,'Global summary'!$AF$3:$AG$61,2, FALSE)</f>
        <v>43.050600898653386</v>
      </c>
      <c r="L53" s="3" t="s">
        <v>224</v>
      </c>
      <c r="M53" s="19">
        <f>VLOOKUP(A53,WLS!$A$3:$S$61,13, FALSE)</f>
        <v>2.2185082477289906E-3</v>
      </c>
      <c r="N53" s="19">
        <f>VLOOKUP($A53,WLS!$A$3:$S$61,15, FALSE)</f>
        <v>6.4909625060068235E-21</v>
      </c>
      <c r="O53" s="19">
        <f>VLOOKUP($A53,WLS!$A$3:$S$61,16, FALSE)</f>
        <v>5.8543710432807423E-5</v>
      </c>
      <c r="P53" s="19">
        <f>VLOOKUP($A53,WLS!$A$3:$S$61,14, FALSE)</f>
        <v>0.10588824831476946</v>
      </c>
      <c r="Q53" s="19">
        <f>VLOOKUP($A53,WLS!$A$3:$S$61,11, FALSE)</f>
        <v>0.58178698060924439</v>
      </c>
      <c r="R53" s="19">
        <f>VLOOKUP($A53,WLS!$A$3:$S$61,12, FALSE)</f>
        <v>2.3302363179092673E-3</v>
      </c>
      <c r="S53" s="19">
        <f>VLOOKUP($A53,WLS!$A$3:$S$61,17, FALSE)</f>
        <v>9.9670113888551057E-3</v>
      </c>
      <c r="T53" s="19">
        <f>VLOOKUP($A53,WLS!$A$3:$S$61,18, FALSE)</f>
        <v>7.3544165883870956E-5</v>
      </c>
      <c r="U53" s="19">
        <f>VLOOKUP($A53,WLS!$A$3:$S$61,19, FALSE)</f>
        <v>0.2841295848541962</v>
      </c>
      <c r="W53" s="10" t="str">
        <f t="shared" si="24"/>
        <v/>
      </c>
      <c r="X53" s="10" t="str">
        <f t="shared" si="24"/>
        <v>***</v>
      </c>
      <c r="Y53" s="10" t="str">
        <f t="shared" si="24"/>
        <v>***</v>
      </c>
      <c r="Z53" s="10" t="str">
        <f t="shared" si="24"/>
        <v/>
      </c>
      <c r="AA53" s="10" t="str">
        <f t="shared" si="24"/>
        <v/>
      </c>
      <c r="AB53" s="10" t="str">
        <f t="shared" si="24"/>
        <v/>
      </c>
      <c r="AC53" s="10" t="str">
        <f t="shared" si="22"/>
        <v/>
      </c>
      <c r="AD53" s="10" t="str">
        <f t="shared" si="22"/>
        <v>***</v>
      </c>
      <c r="AE53" s="10" t="str">
        <f t="shared" si="22"/>
        <v/>
      </c>
      <c r="AG53" s="10" t="str">
        <f t="shared" si="25"/>
        <v>**</v>
      </c>
      <c r="AH53" s="10" t="str">
        <f t="shared" si="25"/>
        <v/>
      </c>
      <c r="AI53" s="10" t="str">
        <f t="shared" si="25"/>
        <v/>
      </c>
      <c r="AJ53" s="10" t="str">
        <f t="shared" si="25"/>
        <v/>
      </c>
      <c r="AK53" s="10" t="str">
        <f t="shared" si="25"/>
        <v/>
      </c>
      <c r="AL53" s="10" t="str">
        <f t="shared" si="25"/>
        <v>**</v>
      </c>
      <c r="AM53" s="10" t="str">
        <f t="shared" si="23"/>
        <v>**</v>
      </c>
      <c r="AN53" s="10" t="str">
        <f t="shared" si="23"/>
        <v/>
      </c>
      <c r="AO53" s="10" t="str">
        <f t="shared" si="23"/>
        <v/>
      </c>
      <c r="AQ53" s="10" t="str">
        <f t="shared" ref="AQ53:AY65" si="26">IF(AND(W53="",AG53="", M53&lt;0.05), "*", "")</f>
        <v/>
      </c>
      <c r="AR53" s="10" t="str">
        <f t="shared" si="26"/>
        <v/>
      </c>
      <c r="AS53" s="10" t="str">
        <f t="shared" si="26"/>
        <v/>
      </c>
      <c r="AT53" s="10" t="str">
        <f t="shared" si="26"/>
        <v/>
      </c>
      <c r="AU53" s="10" t="str">
        <f t="shared" si="26"/>
        <v/>
      </c>
      <c r="AV53" s="10" t="str">
        <f t="shared" si="26"/>
        <v/>
      </c>
      <c r="AW53" s="10" t="str">
        <f t="shared" si="26"/>
        <v/>
      </c>
      <c r="AX53" s="10" t="str">
        <f t="shared" si="26"/>
        <v/>
      </c>
      <c r="AY53" s="10" t="str">
        <f t="shared" si="26"/>
        <v/>
      </c>
      <c r="BA53" s="10" t="s">
        <v>335</v>
      </c>
      <c r="BB53" s="18">
        <f t="shared" si="19"/>
        <v>53</v>
      </c>
      <c r="BC53" s="18">
        <f t="shared" si="19"/>
        <v>55.8</v>
      </c>
      <c r="BD53" s="18">
        <f t="shared" si="19"/>
        <v>68.099999999999994</v>
      </c>
      <c r="BE53" s="18">
        <f t="shared" si="19"/>
        <v>-28.8</v>
      </c>
      <c r="BF53" s="18">
        <f t="shared" si="19"/>
        <v>15.9</v>
      </c>
      <c r="BG53" s="18">
        <f t="shared" si="19"/>
        <v>-41.8</v>
      </c>
      <c r="BH53" s="18">
        <f t="shared" si="19"/>
        <v>37.299999999999997</v>
      </c>
      <c r="BI53" s="18">
        <f t="shared" si="19"/>
        <v>-12.8</v>
      </c>
      <c r="BJ53" s="18">
        <f t="shared" si="19"/>
        <v>-12.7</v>
      </c>
      <c r="BM53" s="10" t="s">
        <v>335</v>
      </c>
      <c r="BN53" s="18">
        <f t="shared" si="20"/>
        <v>43.050600898653386</v>
      </c>
      <c r="BO53" s="20">
        <f>VLOOKUP(CA53,'Coverage + Years_searchable'!$A$2:$N$76,14,FALSE)</f>
        <v>1</v>
      </c>
      <c r="BP53" s="21" t="str">
        <f t="shared" si="21"/>
        <v>53**</v>
      </c>
      <c r="BQ53" s="21" t="str">
        <f t="shared" si="21"/>
        <v>55.8***</v>
      </c>
      <c r="BR53" s="21" t="str">
        <f t="shared" si="21"/>
        <v>68.1***</v>
      </c>
      <c r="BS53" s="22" t="str">
        <f t="shared" si="21"/>
        <v>-28.8</v>
      </c>
      <c r="BT53" s="21" t="str">
        <f t="shared" si="21"/>
        <v>15.9</v>
      </c>
      <c r="BU53" s="21" t="str">
        <f t="shared" si="21"/>
        <v>-41.8**</v>
      </c>
      <c r="BV53" s="21" t="str">
        <f t="shared" si="21"/>
        <v>37.3**</v>
      </c>
      <c r="BW53" s="21" t="str">
        <f t="shared" si="21"/>
        <v>-12.8***</v>
      </c>
      <c r="BX53" s="21" t="str">
        <f t="shared" si="21"/>
        <v>-12.7</v>
      </c>
      <c r="BY53" s="21" t="str">
        <f>VLOOKUP(BM53,WLS!$Z$3:$AA$61,2,FALSE)</f>
        <v>***</v>
      </c>
      <c r="CA53" s="3" t="s">
        <v>224</v>
      </c>
    </row>
    <row r="54" spans="1:79" x14ac:dyDescent="0.25">
      <c r="A54" s="10" t="s">
        <v>496</v>
      </c>
      <c r="B54" s="18">
        <f>VLOOKUP(A54,WLS!$A$3:$S$61,4, FALSE)</f>
        <v>6.4171121400945316E-2</v>
      </c>
      <c r="C54" s="18">
        <f>VLOOKUP($A54,WLS!$A$3:$S$61,6, FALSE)</f>
        <v>0.29946523904800415</v>
      </c>
      <c r="D54" s="18">
        <f>VLOOKUP($A54,WLS!$A$3:$S$61,7, FALSE)</f>
        <v>-0.24598930640654132</v>
      </c>
      <c r="E54" s="18">
        <f>VLOOKUP($A54,WLS!$A$3:$S$61,5, FALSE)</f>
        <v>-9.1839108778082823E-2</v>
      </c>
      <c r="F54" s="18">
        <f>VLOOKUP($A54,WLS!$A$3:$S$61,2, FALSE)</f>
        <v>9.9465239048004167E-2</v>
      </c>
      <c r="G54" s="18">
        <f>VLOOKUP($A54,WLS!$A$3:$S$61,3, FALSE)</f>
        <v>9.9465239048004167E-2</v>
      </c>
      <c r="H54" s="18">
        <f>VLOOKUP($A54,WLS!$A$3:$S$61,8, FALSE)</f>
        <v>-0.20053476095199591</v>
      </c>
      <c r="I54" s="18">
        <f>VLOOKUP($A54,WLS!$A$3:$S$61,9, FALSE)</f>
        <v>0.17446523904800418</v>
      </c>
      <c r="J54" s="18">
        <f>VLOOKUP($A54,WLS!$A$3:$S$61,10, FALSE)</f>
        <v>-0.22136809428532922</v>
      </c>
      <c r="K54" s="18">
        <f>VLOOKUP(L54,'Global summary'!$AF$3:$AG$61,2, FALSE)</f>
        <v>0.69072164948453607</v>
      </c>
      <c r="L54" s="3" t="s">
        <v>225</v>
      </c>
      <c r="M54" s="19">
        <f>VLOOKUP(A54,WLS!$A$3:$S$61,13, FALSE)</f>
        <v>0.39060063326811867</v>
      </c>
      <c r="N54" s="19">
        <f>VLOOKUP($A54,WLS!$A$3:$S$61,15, FALSE)</f>
        <v>0</v>
      </c>
      <c r="O54" s="19">
        <f>VLOOKUP($A54,WLS!$A$3:$S$61,16, FALSE)</f>
        <v>0.11168797534561251</v>
      </c>
      <c r="P54" s="19">
        <f>VLOOKUP($A54,WLS!$A$3:$S$61,14, FALSE)</f>
        <v>0.37978236915891239</v>
      </c>
      <c r="Q54" s="19">
        <f>VLOOKUP($A54,WLS!$A$3:$S$61,11, FALSE)</f>
        <v>0.5881648700103177</v>
      </c>
      <c r="R54" s="19">
        <f>VLOOKUP($A54,WLS!$A$3:$S$61,12, FALSE)</f>
        <v>0.5881648700103177</v>
      </c>
      <c r="S54" s="19">
        <f>VLOOKUP($A54,WLS!$A$3:$S$61,17, FALSE)</f>
        <v>0.21756978916359834</v>
      </c>
      <c r="T54" s="19">
        <f>VLOOKUP($A54,WLS!$A$3:$S$61,18, FALSE)</f>
        <v>0.14722572646159754</v>
      </c>
      <c r="U54" s="19">
        <f>VLOOKUP($A54,WLS!$A$3:$S$61,19, FALSE)</f>
        <v>3.1331434941750062E-3</v>
      </c>
      <c r="W54" s="10" t="str">
        <f t="shared" si="24"/>
        <v/>
      </c>
      <c r="X54" s="10" t="str">
        <f t="shared" si="24"/>
        <v>***</v>
      </c>
      <c r="Y54" s="10" t="str">
        <f t="shared" si="24"/>
        <v/>
      </c>
      <c r="Z54" s="10" t="str">
        <f t="shared" si="24"/>
        <v/>
      </c>
      <c r="AA54" s="10" t="str">
        <f t="shared" si="24"/>
        <v/>
      </c>
      <c r="AB54" s="10" t="str">
        <f t="shared" si="24"/>
        <v/>
      </c>
      <c r="AC54" s="10" t="str">
        <f t="shared" si="22"/>
        <v/>
      </c>
      <c r="AD54" s="10" t="str">
        <f t="shared" si="22"/>
        <v/>
      </c>
      <c r="AE54" s="10" t="str">
        <f t="shared" si="22"/>
        <v/>
      </c>
      <c r="AG54" s="10" t="str">
        <f t="shared" si="25"/>
        <v/>
      </c>
      <c r="AH54" s="10" t="str">
        <f t="shared" si="25"/>
        <v/>
      </c>
      <c r="AI54" s="10" t="str">
        <f t="shared" si="25"/>
        <v/>
      </c>
      <c r="AJ54" s="10" t="str">
        <f t="shared" si="25"/>
        <v/>
      </c>
      <c r="AK54" s="10" t="str">
        <f t="shared" si="25"/>
        <v/>
      </c>
      <c r="AL54" s="10" t="str">
        <f t="shared" si="25"/>
        <v/>
      </c>
      <c r="AM54" s="10" t="str">
        <f t="shared" si="23"/>
        <v/>
      </c>
      <c r="AN54" s="10" t="str">
        <f t="shared" si="23"/>
        <v/>
      </c>
      <c r="AO54" s="10" t="str">
        <f t="shared" si="23"/>
        <v>**</v>
      </c>
      <c r="AQ54" s="10" t="str">
        <f t="shared" si="26"/>
        <v/>
      </c>
      <c r="AR54" s="10" t="str">
        <f t="shared" si="26"/>
        <v/>
      </c>
      <c r="AS54" s="10" t="str">
        <f t="shared" si="26"/>
        <v/>
      </c>
      <c r="AT54" s="10" t="str">
        <f t="shared" si="26"/>
        <v/>
      </c>
      <c r="AU54" s="10" t="str">
        <f t="shared" si="26"/>
        <v/>
      </c>
      <c r="AV54" s="10" t="str">
        <f t="shared" si="26"/>
        <v/>
      </c>
      <c r="AW54" s="10" t="str">
        <f t="shared" si="26"/>
        <v/>
      </c>
      <c r="AX54" s="10" t="str">
        <f t="shared" si="26"/>
        <v/>
      </c>
      <c r="AY54" s="10" t="str">
        <f t="shared" si="26"/>
        <v/>
      </c>
      <c r="BA54" s="10" t="s">
        <v>496</v>
      </c>
      <c r="BB54" s="18">
        <f t="shared" si="19"/>
        <v>9.3000000000000007</v>
      </c>
      <c r="BC54" s="18">
        <f t="shared" si="19"/>
        <v>43.4</v>
      </c>
      <c r="BD54" s="18">
        <f t="shared" si="19"/>
        <v>-35.6</v>
      </c>
      <c r="BE54" s="18">
        <f t="shared" si="19"/>
        <v>-13.3</v>
      </c>
      <c r="BF54" s="18">
        <f t="shared" si="19"/>
        <v>14.4</v>
      </c>
      <c r="BG54" s="18">
        <f t="shared" si="19"/>
        <v>14.4</v>
      </c>
      <c r="BH54" s="18">
        <f t="shared" si="19"/>
        <v>-29</v>
      </c>
      <c r="BI54" s="18">
        <f t="shared" si="19"/>
        <v>25.3</v>
      </c>
      <c r="BJ54" s="18">
        <f t="shared" si="19"/>
        <v>-32</v>
      </c>
      <c r="BM54" s="10" t="s">
        <v>496</v>
      </c>
      <c r="BN54" s="18">
        <f t="shared" si="20"/>
        <v>0.69072164948453607</v>
      </c>
      <c r="BO54" s="20">
        <f>VLOOKUP(CA54,'Coverage + Years_searchable'!$A$2:$N$76,14,FALSE)</f>
        <v>1</v>
      </c>
      <c r="BP54" s="21" t="str">
        <f t="shared" si="21"/>
        <v>9.3</v>
      </c>
      <c r="BQ54" s="21" t="str">
        <f t="shared" si="21"/>
        <v>43.4***</v>
      </c>
      <c r="BR54" s="21" t="str">
        <f t="shared" si="21"/>
        <v>-35.6</v>
      </c>
      <c r="BS54" s="22" t="str">
        <f t="shared" si="21"/>
        <v>-13.3</v>
      </c>
      <c r="BT54" s="21" t="str">
        <f t="shared" si="21"/>
        <v>14.4</v>
      </c>
      <c r="BU54" s="21" t="str">
        <f t="shared" si="21"/>
        <v>14.4</v>
      </c>
      <c r="BV54" s="21" t="str">
        <f t="shared" si="21"/>
        <v>-29</v>
      </c>
      <c r="BW54" s="21" t="str">
        <f t="shared" si="21"/>
        <v>25.3</v>
      </c>
      <c r="BX54" s="21" t="str">
        <f t="shared" si="21"/>
        <v>-32**</v>
      </c>
      <c r="BY54" s="21" t="str">
        <f>VLOOKUP(BM54,WLS!$Z$3:$AA$61,2,FALSE)</f>
        <v>--</v>
      </c>
      <c r="CA54" s="3" t="s">
        <v>225</v>
      </c>
    </row>
    <row r="55" spans="1:79" x14ac:dyDescent="0.25">
      <c r="L55" s="3"/>
      <c r="M55" s="19"/>
      <c r="N55" s="19"/>
      <c r="O55" s="19"/>
      <c r="P55" s="19"/>
      <c r="Q55" s="19"/>
      <c r="R55" s="19"/>
      <c r="S55" s="19"/>
      <c r="T55" s="19"/>
      <c r="U55" s="19"/>
      <c r="BY55" s="21"/>
      <c r="CA55" s="3"/>
    </row>
    <row r="56" spans="1:79" x14ac:dyDescent="0.25">
      <c r="A56" s="10" t="s">
        <v>337</v>
      </c>
      <c r="B56" s="18">
        <f>VLOOKUP(A56,WLS!$A$3:$S$61,4, FALSE)</f>
        <v>5.4857158474747487E-2</v>
      </c>
      <c r="C56" s="18">
        <f>VLOOKUP($A56,WLS!$A$3:$S$61,6, FALSE)</f>
        <v>-0.12190361249386039</v>
      </c>
      <c r="D56" s="18">
        <f>VLOOKUP($A56,WLS!$A$3:$S$61,7, FALSE)</f>
        <v>7.6701268207454695E-2</v>
      </c>
      <c r="E56" s="18">
        <f>VLOOKUP($A56,WLS!$A$3:$S$61,5, FALSE)</f>
        <v>0.24759724082331305</v>
      </c>
      <c r="F56" s="18">
        <f>VLOOKUP($A56,WLS!$A$3:$S$61,2, FALSE)</f>
        <v>0.27805797109450148</v>
      </c>
      <c r="G56" s="18">
        <f>VLOOKUP($A56,WLS!$A$3:$S$61,3, FALSE)</f>
        <v>0.13312766861512229</v>
      </c>
      <c r="H56" s="18">
        <f>VLOOKUP($A56,WLS!$A$3:$S$61,8, FALSE)</f>
        <v>0.15825112849018769</v>
      </c>
      <c r="I56" s="18">
        <f>VLOOKUP($A56,WLS!$A$3:$S$61,9, FALSE)</f>
        <v>4.4742951226832993E-2</v>
      </c>
      <c r="J56" s="18">
        <f>VLOOKUP($A56,WLS!$A$3:$S$61,10, FALSE)</f>
        <v>0.21015919814423276</v>
      </c>
      <c r="K56" s="18">
        <f>VLOOKUP(L56,'Global summary'!$AF$3:$AG$61,2, FALSE)</f>
        <v>0.28083259746475392</v>
      </c>
      <c r="L56" s="3" t="s">
        <v>226</v>
      </c>
      <c r="M56" s="19">
        <f>VLOOKUP(A56,WLS!$A$3:$S$61,13, FALSE)</f>
        <v>0.51902057732105866</v>
      </c>
      <c r="N56" s="19">
        <f>VLOOKUP($A56,WLS!$A$3:$S$61,15, FALSE)</f>
        <v>0.3253098742929682</v>
      </c>
      <c r="O56" s="19">
        <f>VLOOKUP($A56,WLS!$A$3:$S$61,16, FALSE)</f>
        <v>3.6126995314884567E-5</v>
      </c>
      <c r="P56" s="19">
        <f>VLOOKUP($A56,WLS!$A$3:$S$61,14, FALSE)</f>
        <v>8.868803792233641E-32</v>
      </c>
      <c r="Q56" s="19">
        <f>VLOOKUP($A56,WLS!$A$3:$S$61,11, FALSE)</f>
        <v>4.3333316530433484E-142</v>
      </c>
      <c r="R56" s="19">
        <f>VLOOKUP($A56,WLS!$A$3:$S$61,12, FALSE)</f>
        <v>4.867033518698905E-12</v>
      </c>
      <c r="S56" s="19">
        <f>VLOOKUP($A56,WLS!$A$3:$S$61,17, FALSE)</f>
        <v>4.3790887332841884E-4</v>
      </c>
      <c r="T56" s="19">
        <f>VLOOKUP($A56,WLS!$A$3:$S$61,18, FALSE)</f>
        <v>0.40375723345234349</v>
      </c>
      <c r="U56" s="19">
        <f>VLOOKUP($A56,WLS!$A$3:$S$61,19, FALSE)</f>
        <v>4.4478055765781845E-4</v>
      </c>
      <c r="W56" s="10" t="str">
        <f t="shared" si="24"/>
        <v/>
      </c>
      <c r="X56" s="10" t="str">
        <f t="shared" si="24"/>
        <v/>
      </c>
      <c r="Y56" s="10" t="str">
        <f t="shared" si="24"/>
        <v>***</v>
      </c>
      <c r="Z56" s="10" t="str">
        <f t="shared" si="24"/>
        <v>***</v>
      </c>
      <c r="AA56" s="10" t="str">
        <f t="shared" si="24"/>
        <v>***</v>
      </c>
      <c r="AB56" s="10" t="str">
        <f t="shared" si="24"/>
        <v>***</v>
      </c>
      <c r="AC56" s="10" t="str">
        <f t="shared" si="22"/>
        <v>***</v>
      </c>
      <c r="AD56" s="10" t="str">
        <f t="shared" si="22"/>
        <v/>
      </c>
      <c r="AE56" s="10" t="str">
        <f t="shared" si="22"/>
        <v>***</v>
      </c>
      <c r="AG56" s="10" t="str">
        <f t="shared" si="25"/>
        <v/>
      </c>
      <c r="AH56" s="10" t="str">
        <f t="shared" si="25"/>
        <v/>
      </c>
      <c r="AI56" s="10" t="str">
        <f t="shared" si="25"/>
        <v/>
      </c>
      <c r="AJ56" s="10" t="str">
        <f t="shared" si="25"/>
        <v/>
      </c>
      <c r="AK56" s="10" t="str">
        <f t="shared" si="25"/>
        <v/>
      </c>
      <c r="AL56" s="10" t="str">
        <f t="shared" si="25"/>
        <v/>
      </c>
      <c r="AM56" s="10" t="str">
        <f t="shared" si="23"/>
        <v/>
      </c>
      <c r="AN56" s="10" t="str">
        <f t="shared" si="23"/>
        <v/>
      </c>
      <c r="AO56" s="10" t="str">
        <f t="shared" si="23"/>
        <v/>
      </c>
      <c r="AQ56" s="10" t="str">
        <f t="shared" si="26"/>
        <v/>
      </c>
      <c r="AR56" s="10" t="str">
        <f t="shared" si="26"/>
        <v/>
      </c>
      <c r="AS56" s="10" t="str">
        <f t="shared" si="26"/>
        <v/>
      </c>
      <c r="AT56" s="10" t="str">
        <f t="shared" si="26"/>
        <v/>
      </c>
      <c r="AU56" s="10" t="str">
        <f t="shared" si="26"/>
        <v/>
      </c>
      <c r="AV56" s="10" t="str">
        <f t="shared" si="26"/>
        <v/>
      </c>
      <c r="AW56" s="10" t="str">
        <f t="shared" si="26"/>
        <v/>
      </c>
      <c r="AX56" s="10" t="str">
        <f t="shared" si="26"/>
        <v/>
      </c>
      <c r="AY56" s="10" t="str">
        <f t="shared" si="26"/>
        <v/>
      </c>
      <c r="BA56" s="10" t="s">
        <v>337</v>
      </c>
      <c r="BB56" s="18">
        <f t="shared" ref="BB56:BJ65" si="27">ROUND(((B56/$K56)*100),1)</f>
        <v>19.5</v>
      </c>
      <c r="BC56" s="18">
        <f t="shared" si="27"/>
        <v>-43.4</v>
      </c>
      <c r="BD56" s="18">
        <f t="shared" si="27"/>
        <v>27.3</v>
      </c>
      <c r="BE56" s="18">
        <f t="shared" si="27"/>
        <v>88.2</v>
      </c>
      <c r="BF56" s="18">
        <f t="shared" si="27"/>
        <v>99</v>
      </c>
      <c r="BG56" s="18">
        <f t="shared" si="27"/>
        <v>47.4</v>
      </c>
      <c r="BH56" s="18">
        <f t="shared" si="27"/>
        <v>56.4</v>
      </c>
      <c r="BI56" s="18">
        <f t="shared" si="27"/>
        <v>15.9</v>
      </c>
      <c r="BJ56" s="18">
        <f t="shared" si="27"/>
        <v>74.8</v>
      </c>
      <c r="BM56" s="10" t="s">
        <v>337</v>
      </c>
      <c r="BN56" s="18">
        <f t="shared" ref="BN56:BN65" si="28">K56</f>
        <v>0.28083259746475392</v>
      </c>
      <c r="BO56" s="20">
        <f>VLOOKUP(CA56,'Coverage + Years_searchable'!$A$2:$N$76,14,FALSE)</f>
        <v>-1</v>
      </c>
      <c r="BP56" s="21" t="str">
        <f t="shared" ref="BP56:BX65" si="29">_xlfn.TEXTJOIN(,TRUE,BB56,W56,AG56,AQ56)</f>
        <v>19.5</v>
      </c>
      <c r="BQ56" s="21" t="str">
        <f t="shared" si="29"/>
        <v>-43.4</v>
      </c>
      <c r="BR56" s="21" t="str">
        <f t="shared" si="29"/>
        <v>27.3***</v>
      </c>
      <c r="BS56" s="22" t="str">
        <f t="shared" si="29"/>
        <v>88.2***</v>
      </c>
      <c r="BT56" s="21" t="str">
        <f t="shared" si="29"/>
        <v>99***</v>
      </c>
      <c r="BU56" s="21" t="str">
        <f t="shared" si="29"/>
        <v>47.4***</v>
      </c>
      <c r="BV56" s="21" t="str">
        <f t="shared" si="29"/>
        <v>56.4***</v>
      </c>
      <c r="BW56" s="21" t="str">
        <f t="shared" si="29"/>
        <v>15.9</v>
      </c>
      <c r="BX56" s="21" t="str">
        <f t="shared" si="29"/>
        <v>74.8***</v>
      </c>
      <c r="BY56" s="21" t="str">
        <f>VLOOKUP(BM56,WLS!$Z$3:$AA$61,2,FALSE)</f>
        <v>***</v>
      </c>
      <c r="CA56" s="3" t="s">
        <v>226</v>
      </c>
    </row>
    <row r="57" spans="1:79" x14ac:dyDescent="0.25">
      <c r="A57" s="10" t="s">
        <v>338</v>
      </c>
      <c r="B57" s="18">
        <f>VLOOKUP(A57,WLS!$A$3:$S$61,4, FALSE)</f>
        <v>-1.4268896259098461E-2</v>
      </c>
      <c r="C57" s="18">
        <f>VLOOKUP($A57,WLS!$A$3:$S$61,6, FALSE)</f>
        <v>6.5942459624830446E-2</v>
      </c>
      <c r="D57" s="18">
        <f>VLOOKUP($A57,WLS!$A$3:$S$61,7, FALSE)</f>
        <v>-2.6492308888172486E-2</v>
      </c>
      <c r="E57" s="18">
        <f>VLOOKUP($A57,WLS!$A$3:$S$61,5, FALSE)</f>
        <v>6.6727689797099837E-2</v>
      </c>
      <c r="F57" s="18">
        <f>VLOOKUP($A57,WLS!$A$3:$S$61,2, FALSE)</f>
        <v>-5.5305760310056302E-2</v>
      </c>
      <c r="G57" s="18">
        <f>VLOOKUP($A57,WLS!$A$3:$S$61,3, FALSE)</f>
        <v>-8.3532216650918645E-3</v>
      </c>
      <c r="H57" s="18">
        <f>VLOOKUP($A57,WLS!$A$3:$S$61,8, FALSE)</f>
        <v>-6.4700949293206189E-2</v>
      </c>
      <c r="I57" s="18">
        <f>VLOOKUP($A57,WLS!$A$3:$S$61,9, FALSE)</f>
        <v>-1.1007169569150304E-2</v>
      </c>
      <c r="J57" s="18">
        <f>VLOOKUP($A57,WLS!$A$3:$S$61,10, FALSE)</f>
        <v>-2.4286822955944119E-2</v>
      </c>
      <c r="K57" s="18">
        <f>VLOOKUP(L57,'Global summary'!$AF$3:$AG$61,2, FALSE)</f>
        <v>0.67609464567142563</v>
      </c>
      <c r="L57" s="3" t="s">
        <v>227</v>
      </c>
      <c r="M57" s="19">
        <f>VLOOKUP(A57,WLS!$A$3:$S$61,13, FALSE)</f>
        <v>0.62143948003154148</v>
      </c>
      <c r="N57" s="19">
        <f>VLOOKUP($A57,WLS!$A$3:$S$61,15, FALSE)</f>
        <v>0.1309673019238636</v>
      </c>
      <c r="O57" s="19">
        <f>VLOOKUP($A57,WLS!$A$3:$S$61,16, FALSE)</f>
        <v>8.9750675618877257E-2</v>
      </c>
      <c r="P57" s="19">
        <f>VLOOKUP($A57,WLS!$A$3:$S$61,14, FALSE)</f>
        <v>8.8475755989718604E-10</v>
      </c>
      <c r="Q57" s="19">
        <f>VLOOKUP($A57,WLS!$A$3:$S$61,11, FALSE)</f>
        <v>9.3018771618392292E-5</v>
      </c>
      <c r="R57" s="19">
        <f>VLOOKUP($A57,WLS!$A$3:$S$61,12, FALSE)</f>
        <v>0.6918348795285858</v>
      </c>
      <c r="S57" s="19">
        <f>VLOOKUP($A57,WLS!$A$3:$S$61,17, FALSE)</f>
        <v>6.4179333292954707E-2</v>
      </c>
      <c r="T57" s="19">
        <f>VLOOKUP($A57,WLS!$A$3:$S$61,18, FALSE)</f>
        <v>0.61614129978542409</v>
      </c>
      <c r="U57" s="19">
        <f>VLOOKUP($A57,WLS!$A$3:$S$61,19, FALSE)</f>
        <v>4.3877484206888667E-2</v>
      </c>
      <c r="W57" s="10" t="str">
        <f t="shared" si="24"/>
        <v/>
      </c>
      <c r="X57" s="10" t="str">
        <f t="shared" si="24"/>
        <v/>
      </c>
      <c r="Y57" s="10" t="str">
        <f t="shared" si="24"/>
        <v/>
      </c>
      <c r="Z57" s="10" t="str">
        <f t="shared" si="24"/>
        <v>***</v>
      </c>
      <c r="AA57" s="10" t="str">
        <f t="shared" si="24"/>
        <v>***</v>
      </c>
      <c r="AB57" s="10" t="str">
        <f t="shared" si="24"/>
        <v/>
      </c>
      <c r="AC57" s="10" t="str">
        <f t="shared" si="22"/>
        <v/>
      </c>
      <c r="AD57" s="10" t="str">
        <f t="shared" si="22"/>
        <v/>
      </c>
      <c r="AE57" s="10" t="str">
        <f t="shared" si="22"/>
        <v/>
      </c>
      <c r="AG57" s="10" t="str">
        <f t="shared" si="25"/>
        <v/>
      </c>
      <c r="AH57" s="10" t="str">
        <f t="shared" si="25"/>
        <v/>
      </c>
      <c r="AI57" s="10" t="str">
        <f t="shared" si="25"/>
        <v/>
      </c>
      <c r="AJ57" s="10" t="str">
        <f t="shared" si="25"/>
        <v/>
      </c>
      <c r="AK57" s="10" t="str">
        <f t="shared" si="25"/>
        <v/>
      </c>
      <c r="AL57" s="10" t="str">
        <f t="shared" si="25"/>
        <v/>
      </c>
      <c r="AM57" s="10" t="str">
        <f t="shared" si="23"/>
        <v/>
      </c>
      <c r="AN57" s="10" t="str">
        <f t="shared" si="23"/>
        <v/>
      </c>
      <c r="AO57" s="10" t="str">
        <f t="shared" si="23"/>
        <v/>
      </c>
      <c r="AQ57" s="10" t="str">
        <f t="shared" si="26"/>
        <v/>
      </c>
      <c r="AR57" s="10" t="str">
        <f t="shared" si="26"/>
        <v/>
      </c>
      <c r="AS57" s="10" t="str">
        <f t="shared" si="26"/>
        <v/>
      </c>
      <c r="AT57" s="10" t="str">
        <f t="shared" si="26"/>
        <v/>
      </c>
      <c r="AU57" s="10" t="str">
        <f t="shared" si="26"/>
        <v/>
      </c>
      <c r="AV57" s="10" t="str">
        <f t="shared" si="26"/>
        <v/>
      </c>
      <c r="AW57" s="10" t="str">
        <f t="shared" si="26"/>
        <v/>
      </c>
      <c r="AX57" s="10" t="str">
        <f t="shared" si="26"/>
        <v/>
      </c>
      <c r="AY57" s="10" t="str">
        <f t="shared" si="26"/>
        <v>*</v>
      </c>
      <c r="BA57" s="10" t="s">
        <v>338</v>
      </c>
      <c r="BB57" s="18">
        <f t="shared" si="27"/>
        <v>-2.1</v>
      </c>
      <c r="BC57" s="18">
        <f t="shared" si="27"/>
        <v>9.8000000000000007</v>
      </c>
      <c r="BD57" s="18">
        <f t="shared" si="27"/>
        <v>-3.9</v>
      </c>
      <c r="BE57" s="18">
        <f t="shared" si="27"/>
        <v>9.9</v>
      </c>
      <c r="BF57" s="18">
        <f t="shared" si="27"/>
        <v>-8.1999999999999993</v>
      </c>
      <c r="BG57" s="18">
        <f t="shared" si="27"/>
        <v>-1.2</v>
      </c>
      <c r="BH57" s="18">
        <f t="shared" si="27"/>
        <v>-9.6</v>
      </c>
      <c r="BI57" s="18">
        <f t="shared" si="27"/>
        <v>-1.6</v>
      </c>
      <c r="BJ57" s="18">
        <f t="shared" si="27"/>
        <v>-3.6</v>
      </c>
      <c r="BM57" s="10" t="s">
        <v>338</v>
      </c>
      <c r="BN57" s="18">
        <f t="shared" si="28"/>
        <v>0.67609464567142563</v>
      </c>
      <c r="BO57" s="20">
        <f>VLOOKUP(CA57,'Coverage + Years_searchable'!$A$2:$N$76,14,FALSE)</f>
        <v>1</v>
      </c>
      <c r="BP57" s="21" t="str">
        <f t="shared" si="29"/>
        <v>-2.1</v>
      </c>
      <c r="BQ57" s="21" t="str">
        <f t="shared" si="29"/>
        <v>9.8</v>
      </c>
      <c r="BR57" s="21" t="str">
        <f t="shared" si="29"/>
        <v>-3.9</v>
      </c>
      <c r="BS57" s="22" t="str">
        <f t="shared" si="29"/>
        <v>9.9***</v>
      </c>
      <c r="BT57" s="21" t="str">
        <f t="shared" si="29"/>
        <v>-8.2***</v>
      </c>
      <c r="BU57" s="21" t="str">
        <f t="shared" si="29"/>
        <v>-1.2</v>
      </c>
      <c r="BV57" s="21" t="str">
        <f t="shared" si="29"/>
        <v>-9.6</v>
      </c>
      <c r="BW57" s="21" t="str">
        <f t="shared" si="29"/>
        <v>-1.6</v>
      </c>
      <c r="BX57" s="21" t="str">
        <f t="shared" si="29"/>
        <v>-3.6*</v>
      </c>
      <c r="BY57" s="21" t="str">
        <f>VLOOKUP(BM57,WLS!$Z$3:$AA$61,2,FALSE)</f>
        <v>***</v>
      </c>
      <c r="CA57" s="3" t="s">
        <v>227</v>
      </c>
    </row>
    <row r="58" spans="1:79" x14ac:dyDescent="0.25">
      <c r="A58" s="10" t="s">
        <v>339</v>
      </c>
      <c r="B58" s="18">
        <f>VLOOKUP(A58,WLS!$A$3:$S$61,4, FALSE)</f>
        <v>4.6380048809629502</v>
      </c>
      <c r="C58" s="18">
        <f>VLOOKUP($A58,WLS!$A$3:$S$61,6, FALSE)</f>
        <v>14.195501105729926</v>
      </c>
      <c r="D58" s="18">
        <f>VLOOKUP($A58,WLS!$A$3:$S$61,7, FALSE)</f>
        <v>-29.647068717262965</v>
      </c>
      <c r="E58" s="18">
        <f>VLOOKUP($A58,WLS!$A$3:$S$61,5, FALSE)</f>
        <v>3.2857156836468246</v>
      </c>
      <c r="F58" s="18">
        <f>VLOOKUP($A58,WLS!$A$3:$S$61,2, FALSE)</f>
        <v>21.31668853759766</v>
      </c>
      <c r="G58" s="18">
        <f>VLOOKUP($A58,WLS!$A$3:$S$61,3, FALSE)</f>
        <v>7.5203643798828157</v>
      </c>
      <c r="H58" s="18">
        <f>VLOOKUP($A58,WLS!$A$3:$S$61,8, FALSE)</f>
        <v>22.677572631835947</v>
      </c>
      <c r="I58" s="18">
        <f>VLOOKUP($A58,WLS!$A$3:$S$61,9, FALSE)</f>
        <v>-0.12369632720947268</v>
      </c>
      <c r="J58" s="18">
        <f>VLOOKUP($A58,WLS!$A$3:$S$61,10, FALSE)</f>
        <v>-18.393462260564171</v>
      </c>
      <c r="K58" s="18">
        <f>VLOOKUP(L58,'Global summary'!$AF$3:$AG$61,2, FALSE)</f>
        <v>105.54512602059953</v>
      </c>
      <c r="L58" s="3" t="s">
        <v>228</v>
      </c>
      <c r="M58" s="19">
        <f>VLOOKUP(A58,WLS!$A$3:$S$61,13, FALSE)</f>
        <v>0.39074581498371108</v>
      </c>
      <c r="N58" s="19">
        <f>VLOOKUP($A58,WLS!$A$3:$S$61,15, FALSE)</f>
        <v>7.0284016557971568E-7</v>
      </c>
      <c r="O58" s="19">
        <f>VLOOKUP($A58,WLS!$A$3:$S$61,16, FALSE)</f>
        <v>9.6057188850179349E-3</v>
      </c>
      <c r="P58" s="19">
        <f>VLOOKUP($A58,WLS!$A$3:$S$61,14, FALSE)</f>
        <v>0.65053288714566826</v>
      </c>
      <c r="Q58" s="19">
        <f>VLOOKUP($A58,WLS!$A$3:$S$61,11, FALSE)</f>
        <v>1.0152618965548817E-2</v>
      </c>
      <c r="R58" s="19">
        <f>VLOOKUP($A58,WLS!$A$3:$S$61,12, FALSE)</f>
        <v>0.72448939341413632</v>
      </c>
      <c r="S58" s="19">
        <f>VLOOKUP($A58,WLS!$A$3:$S$61,17, FALSE)</f>
        <v>1.4651848097113415E-2</v>
      </c>
      <c r="T58" s="19">
        <f>VLOOKUP($A58,WLS!$A$3:$S$61,18, FALSE)</f>
        <v>0.99105624281402194</v>
      </c>
      <c r="U58" s="19">
        <f>VLOOKUP($A58,WLS!$A$3:$S$61,19, FALSE)</f>
        <v>1.3965122145857597E-3</v>
      </c>
      <c r="W58" s="10" t="str">
        <f t="shared" si="24"/>
        <v/>
      </c>
      <c r="X58" s="10" t="str">
        <f t="shared" si="24"/>
        <v>***</v>
      </c>
      <c r="Y58" s="10" t="str">
        <f t="shared" si="24"/>
        <v/>
      </c>
      <c r="Z58" s="10" t="str">
        <f t="shared" si="24"/>
        <v/>
      </c>
      <c r="AA58" s="10" t="str">
        <f t="shared" si="24"/>
        <v/>
      </c>
      <c r="AB58" s="10" t="str">
        <f t="shared" si="24"/>
        <v/>
      </c>
      <c r="AC58" s="10" t="str">
        <f t="shared" si="22"/>
        <v/>
      </c>
      <c r="AD58" s="10" t="str">
        <f t="shared" si="22"/>
        <v/>
      </c>
      <c r="AE58" s="10" t="str">
        <f t="shared" si="22"/>
        <v/>
      </c>
      <c r="AG58" s="10" t="str">
        <f t="shared" si="25"/>
        <v/>
      </c>
      <c r="AH58" s="10" t="str">
        <f t="shared" si="25"/>
        <v/>
      </c>
      <c r="AI58" s="10" t="str">
        <f t="shared" si="25"/>
        <v>**</v>
      </c>
      <c r="AJ58" s="10" t="str">
        <f t="shared" si="25"/>
        <v/>
      </c>
      <c r="AK58" s="10" t="str">
        <f t="shared" si="25"/>
        <v/>
      </c>
      <c r="AL58" s="10" t="str">
        <f t="shared" si="25"/>
        <v/>
      </c>
      <c r="AM58" s="10" t="str">
        <f t="shared" si="23"/>
        <v/>
      </c>
      <c r="AN58" s="10" t="str">
        <f t="shared" si="23"/>
        <v/>
      </c>
      <c r="AO58" s="10" t="str">
        <f t="shared" si="23"/>
        <v>**</v>
      </c>
      <c r="AQ58" s="10" t="str">
        <f t="shared" si="26"/>
        <v/>
      </c>
      <c r="AR58" s="10" t="str">
        <f t="shared" si="26"/>
        <v/>
      </c>
      <c r="AS58" s="10" t="str">
        <f t="shared" si="26"/>
        <v/>
      </c>
      <c r="AT58" s="10" t="str">
        <f t="shared" si="26"/>
        <v/>
      </c>
      <c r="AU58" s="10" t="str">
        <f t="shared" si="26"/>
        <v>*</v>
      </c>
      <c r="AV58" s="10" t="str">
        <f t="shared" si="26"/>
        <v/>
      </c>
      <c r="AW58" s="10" t="str">
        <f t="shared" si="26"/>
        <v>*</v>
      </c>
      <c r="AX58" s="10" t="str">
        <f t="shared" si="26"/>
        <v/>
      </c>
      <c r="AY58" s="10" t="str">
        <f t="shared" si="26"/>
        <v/>
      </c>
      <c r="BA58" s="10" t="s">
        <v>339</v>
      </c>
      <c r="BB58" s="18">
        <f t="shared" si="27"/>
        <v>4.4000000000000004</v>
      </c>
      <c r="BC58" s="18">
        <f t="shared" si="27"/>
        <v>13.4</v>
      </c>
      <c r="BD58" s="18">
        <f t="shared" si="27"/>
        <v>-28.1</v>
      </c>
      <c r="BE58" s="18">
        <f t="shared" si="27"/>
        <v>3.1</v>
      </c>
      <c r="BF58" s="18">
        <f t="shared" si="27"/>
        <v>20.2</v>
      </c>
      <c r="BG58" s="18">
        <f t="shared" si="27"/>
        <v>7.1</v>
      </c>
      <c r="BH58" s="18">
        <f t="shared" si="27"/>
        <v>21.5</v>
      </c>
      <c r="BI58" s="18">
        <f t="shared" si="27"/>
        <v>-0.1</v>
      </c>
      <c r="BJ58" s="18">
        <f t="shared" si="27"/>
        <v>-17.399999999999999</v>
      </c>
      <c r="BM58" s="10" t="s">
        <v>339</v>
      </c>
      <c r="BN58" s="18">
        <f t="shared" si="28"/>
        <v>105.54512602059953</v>
      </c>
      <c r="BO58" s="20">
        <f>VLOOKUP(CA58,'Coverage + Years_searchable'!$A$2:$N$76,14,FALSE)</f>
        <v>1</v>
      </c>
      <c r="BP58" s="21" t="str">
        <f t="shared" si="29"/>
        <v>4.4</v>
      </c>
      <c r="BQ58" s="21" t="str">
        <f t="shared" si="29"/>
        <v>13.4***</v>
      </c>
      <c r="BR58" s="21" t="str">
        <f t="shared" si="29"/>
        <v>-28.1**</v>
      </c>
      <c r="BS58" s="22" t="str">
        <f t="shared" si="29"/>
        <v>3.1</v>
      </c>
      <c r="BT58" s="21" t="str">
        <f t="shared" si="29"/>
        <v>20.2*</v>
      </c>
      <c r="BU58" s="21" t="str">
        <f t="shared" si="29"/>
        <v>7.1</v>
      </c>
      <c r="BV58" s="21" t="str">
        <f t="shared" si="29"/>
        <v>21.5*</v>
      </c>
      <c r="BW58" s="21" t="str">
        <f t="shared" si="29"/>
        <v>-0.1</v>
      </c>
      <c r="BX58" s="21" t="str">
        <f t="shared" si="29"/>
        <v>-17.4**</v>
      </c>
      <c r="BY58" s="21" t="str">
        <f>VLOOKUP(BM58,WLS!$Z$3:$AA$61,2,FALSE)</f>
        <v>***</v>
      </c>
      <c r="CA58" s="3" t="s">
        <v>228</v>
      </c>
    </row>
    <row r="59" spans="1:79" s="17" customFormat="1" x14ac:dyDescent="0.25">
      <c r="A59" s="10" t="s">
        <v>340</v>
      </c>
      <c r="B59" s="18">
        <f>VLOOKUP(A59,WLS!$A$3:$S$61,4, FALSE)</f>
        <v>-0.225246443076494</v>
      </c>
      <c r="C59" s="18">
        <f>VLOOKUP($A59,WLS!$A$3:$S$61,6, FALSE)</f>
        <v>7.9602731702694302E-2</v>
      </c>
      <c r="D59" s="18">
        <f>VLOOKUP($A59,WLS!$A$3:$S$61,7, FALSE)</f>
        <v>0.1408717606099619</v>
      </c>
      <c r="E59" s="18">
        <f>VLOOKUP($A59,WLS!$A$3:$S$61,5, FALSE)</f>
        <v>-8.7049210853745868E-2</v>
      </c>
      <c r="F59" s="18">
        <f>VLOOKUP($A59,WLS!$A$3:$S$61,2, FALSE)</f>
        <v>1.46580531954847E-2</v>
      </c>
      <c r="G59" s="18">
        <f>VLOOKUP($A59,WLS!$A$3:$S$61,3, FALSE)</f>
        <v>0.22473832895286908</v>
      </c>
      <c r="H59" s="18">
        <f>VLOOKUP($A59,WLS!$A$3:$S$61,8, FALSE)</f>
        <v>-7.9849126988922672E-2</v>
      </c>
      <c r="I59" s="18">
        <f>VLOOKUP($A59,WLS!$A$3:$S$61,9, FALSE)</f>
        <v>-3.9603044355727188E-2</v>
      </c>
      <c r="J59" s="18">
        <f>VLOOKUP($A59,WLS!$A$3:$S$61,10, FALSE)</f>
        <v>-0.11487636714099546</v>
      </c>
      <c r="K59" s="18">
        <f>VLOOKUP(L59,'Global summary'!$AF$3:$AG$61,2, FALSE)</f>
        <v>0.48765612886414456</v>
      </c>
      <c r="L59" s="3" t="s">
        <v>229</v>
      </c>
      <c r="M59" s="19">
        <f>VLOOKUP(A59,WLS!$A$3:$S$61,13, FALSE)</f>
        <v>2.6892737044743726E-13</v>
      </c>
      <c r="N59" s="19">
        <f>VLOOKUP($A59,WLS!$A$3:$S$61,15, FALSE)</f>
        <v>6.7952672318125129E-2</v>
      </c>
      <c r="O59" s="19">
        <f>VLOOKUP($A59,WLS!$A$3:$S$61,16, FALSE)</f>
        <v>1.8728071300528743E-2</v>
      </c>
      <c r="P59" s="19">
        <f>VLOOKUP($A59,WLS!$A$3:$S$61,14, FALSE)</f>
        <v>1.1497478727157912E-4</v>
      </c>
      <c r="Q59" s="19">
        <f>VLOOKUP($A59,WLS!$A$3:$S$61,11, FALSE)</f>
        <v>0.28606149843501272</v>
      </c>
      <c r="R59" s="19">
        <f>VLOOKUP($A59,WLS!$A$3:$S$61,12, FALSE)</f>
        <v>8.3239416110693316E-30</v>
      </c>
      <c r="S59" s="19">
        <f>VLOOKUP($A59,WLS!$A$3:$S$61,17, FALSE)</f>
        <v>1.6468335621365779E-2</v>
      </c>
      <c r="T59" s="19">
        <f>VLOOKUP($A59,WLS!$A$3:$S$61,18, FALSE)</f>
        <v>2.8338012112690349E-2</v>
      </c>
      <c r="U59" s="19">
        <f>VLOOKUP($A59,WLS!$A$3:$S$61,19, FALSE)</f>
        <v>5.9588431313086684E-7</v>
      </c>
      <c r="W59" s="10" t="str">
        <f t="shared" si="24"/>
        <v>***</v>
      </c>
      <c r="X59" s="10" t="str">
        <f t="shared" si="24"/>
        <v/>
      </c>
      <c r="Y59" s="10" t="str">
        <f t="shared" si="24"/>
        <v/>
      </c>
      <c r="Z59" s="10" t="str">
        <f t="shared" si="24"/>
        <v>***</v>
      </c>
      <c r="AA59" s="10" t="str">
        <f t="shared" si="24"/>
        <v/>
      </c>
      <c r="AB59" s="10" t="str">
        <f t="shared" si="24"/>
        <v>***</v>
      </c>
      <c r="AC59" s="10" t="str">
        <f t="shared" si="22"/>
        <v/>
      </c>
      <c r="AD59" s="10" t="str">
        <f t="shared" si="22"/>
        <v/>
      </c>
      <c r="AE59" s="10" t="str">
        <f t="shared" si="22"/>
        <v>***</v>
      </c>
      <c r="AG59" s="10" t="str">
        <f t="shared" si="25"/>
        <v/>
      </c>
      <c r="AH59" s="10" t="str">
        <f t="shared" si="25"/>
        <v/>
      </c>
      <c r="AI59" s="10" t="str">
        <f t="shared" si="25"/>
        <v/>
      </c>
      <c r="AJ59" s="10" t="str">
        <f t="shared" si="25"/>
        <v/>
      </c>
      <c r="AK59" s="10" t="str">
        <f t="shared" si="25"/>
        <v/>
      </c>
      <c r="AL59" s="10" t="str">
        <f t="shared" si="25"/>
        <v/>
      </c>
      <c r="AM59" s="10" t="str">
        <f t="shared" si="23"/>
        <v/>
      </c>
      <c r="AN59" s="10" t="str">
        <f t="shared" si="23"/>
        <v/>
      </c>
      <c r="AO59" s="10" t="str">
        <f t="shared" si="23"/>
        <v/>
      </c>
      <c r="AQ59" s="10" t="str">
        <f t="shared" si="26"/>
        <v/>
      </c>
      <c r="AR59" s="10" t="str">
        <f t="shared" si="26"/>
        <v/>
      </c>
      <c r="AS59" s="10" t="str">
        <f t="shared" si="26"/>
        <v>*</v>
      </c>
      <c r="AT59" s="10" t="str">
        <f t="shared" si="26"/>
        <v/>
      </c>
      <c r="AU59" s="10" t="str">
        <f t="shared" si="26"/>
        <v/>
      </c>
      <c r="AV59" s="10" t="str">
        <f t="shared" si="26"/>
        <v/>
      </c>
      <c r="AW59" s="10" t="str">
        <f t="shared" si="26"/>
        <v>*</v>
      </c>
      <c r="AX59" s="10" t="str">
        <f t="shared" si="26"/>
        <v>*</v>
      </c>
      <c r="AY59" s="10" t="str">
        <f t="shared" si="26"/>
        <v/>
      </c>
      <c r="BA59" s="10" t="s">
        <v>340</v>
      </c>
      <c r="BB59" s="18">
        <f t="shared" si="27"/>
        <v>-46.2</v>
      </c>
      <c r="BC59" s="18">
        <f t="shared" si="27"/>
        <v>16.3</v>
      </c>
      <c r="BD59" s="18">
        <f t="shared" si="27"/>
        <v>28.9</v>
      </c>
      <c r="BE59" s="18">
        <f t="shared" si="27"/>
        <v>-17.899999999999999</v>
      </c>
      <c r="BF59" s="18">
        <f t="shared" si="27"/>
        <v>3</v>
      </c>
      <c r="BG59" s="18">
        <f t="shared" si="27"/>
        <v>46.1</v>
      </c>
      <c r="BH59" s="18">
        <f t="shared" si="27"/>
        <v>-16.399999999999999</v>
      </c>
      <c r="BI59" s="18">
        <f t="shared" si="27"/>
        <v>-8.1</v>
      </c>
      <c r="BJ59" s="18">
        <f t="shared" si="27"/>
        <v>-23.6</v>
      </c>
      <c r="BM59" s="10" t="s">
        <v>340</v>
      </c>
      <c r="BN59" s="18">
        <f t="shared" si="28"/>
        <v>0.48765612886414456</v>
      </c>
      <c r="BO59" s="20">
        <f>VLOOKUP(CA59,'Coverage + Years_searchable'!$A$2:$N$76,14,FALSE)</f>
        <v>1</v>
      </c>
      <c r="BP59" s="21" t="str">
        <f t="shared" si="29"/>
        <v>-46.2***</v>
      </c>
      <c r="BQ59" s="21" t="str">
        <f t="shared" si="29"/>
        <v>16.3</v>
      </c>
      <c r="BR59" s="21" t="str">
        <f t="shared" si="29"/>
        <v>28.9*</v>
      </c>
      <c r="BS59" s="22" t="str">
        <f t="shared" si="29"/>
        <v>-17.9***</v>
      </c>
      <c r="BT59" s="21" t="str">
        <f t="shared" si="29"/>
        <v>3</v>
      </c>
      <c r="BU59" s="21" t="str">
        <f t="shared" si="29"/>
        <v>46.1***</v>
      </c>
      <c r="BV59" s="21" t="str">
        <f t="shared" si="29"/>
        <v>-16.4*</v>
      </c>
      <c r="BW59" s="21" t="str">
        <f t="shared" si="29"/>
        <v>-8.1*</v>
      </c>
      <c r="BX59" s="21" t="str">
        <f t="shared" si="29"/>
        <v>-23.6***</v>
      </c>
      <c r="BY59" s="21" t="str">
        <f>VLOOKUP(BM59,WLS!$Z$3:$AA$61,2,FALSE)</f>
        <v>***</v>
      </c>
      <c r="CA59" s="3" t="s">
        <v>229</v>
      </c>
    </row>
    <row r="60" spans="1:79" x14ac:dyDescent="0.25">
      <c r="A60" s="10" t="s">
        <v>341</v>
      </c>
      <c r="B60" s="18">
        <f>VLOOKUP(A60,WLS!$A$3:$S$61,4, FALSE)</f>
        <v>-13.576719535884337</v>
      </c>
      <c r="C60" s="18">
        <f>VLOOKUP($A60,WLS!$A$3:$S$61,6, FALSE)</f>
        <v>-2.8993029269832911</v>
      </c>
      <c r="D60" s="18">
        <f>VLOOKUP($A60,WLS!$A$3:$S$61,7, FALSE)</f>
        <v>-7.4352670559244558</v>
      </c>
      <c r="E60" s="18">
        <f>VLOOKUP($A60,WLS!$A$3:$S$61,5, FALSE)</f>
        <v>-13.278910804330632</v>
      </c>
      <c r="F60" s="18">
        <f>VLOOKUP($A60,WLS!$A$3:$S$61,2, FALSE)</f>
        <v>-16.030338160120255</v>
      </c>
      <c r="G60" s="18">
        <f>VLOOKUP($A60,WLS!$A$3:$S$61,3, FALSE)</f>
        <v>10.279324723287338</v>
      </c>
      <c r="H60" s="18">
        <f>VLOOKUP($A60,WLS!$A$3:$S$61,8, FALSE)</f>
        <v>20.730042696396289</v>
      </c>
      <c r="I60" s="18">
        <f>VLOOKUP($A60,WLS!$A$3:$S$61,9, FALSE)</f>
        <v>21.812657234050086</v>
      </c>
      <c r="J60" s="18">
        <f>VLOOKUP($A60,WLS!$A$3:$S$61,10, FALSE)</f>
        <v>9.0248199393168811</v>
      </c>
      <c r="K60" s="18">
        <f>VLOOKUP(L60,'Global summary'!$AF$3:$AG$61,2, FALSE)</f>
        <v>22.509307559043137</v>
      </c>
      <c r="L60" s="3" t="s">
        <v>230</v>
      </c>
      <c r="M60" s="19">
        <f>VLOOKUP(A60,WLS!$A$3:$S$61,13, FALSE)</f>
        <v>2.0364550630292528E-6</v>
      </c>
      <c r="N60" s="19">
        <f>VLOOKUP($A60,WLS!$A$3:$S$61,15, FALSE)</f>
        <v>0.77961025889039792</v>
      </c>
      <c r="O60" s="19">
        <f>VLOOKUP($A60,WLS!$A$3:$S$61,16, FALSE)</f>
        <v>5.1945577893217237E-24</v>
      </c>
      <c r="P60" s="19">
        <f>VLOOKUP($A60,WLS!$A$3:$S$61,14, FALSE)</f>
        <v>3.9927901131411161E-2</v>
      </c>
      <c r="Q60" s="19">
        <f>VLOOKUP($A60,WLS!$A$3:$S$61,11, FALSE)</f>
        <v>3.5996127115767775E-4</v>
      </c>
      <c r="R60" s="19">
        <f>VLOOKUP($A60,WLS!$A$3:$S$61,12, FALSE)</f>
        <v>0.22219390757029656</v>
      </c>
      <c r="S60" s="19">
        <f>VLOOKUP($A60,WLS!$A$3:$S$61,17, FALSE)</f>
        <v>1.0993280543076807E-2</v>
      </c>
      <c r="T60" s="19">
        <f>VLOOKUP($A60,WLS!$A$3:$S$61,18, FALSE)</f>
        <v>0.14267684582822693</v>
      </c>
      <c r="U60" s="19">
        <f>VLOOKUP($A60,WLS!$A$3:$S$61,19, FALSE)</f>
        <v>4.3767108352629577E-2</v>
      </c>
      <c r="W60" s="10" t="str">
        <f t="shared" si="24"/>
        <v>***</v>
      </c>
      <c r="X60" s="10" t="str">
        <f t="shared" si="24"/>
        <v/>
      </c>
      <c r="Y60" s="10" t="str">
        <f t="shared" si="24"/>
        <v>***</v>
      </c>
      <c r="Z60" s="10" t="str">
        <f t="shared" si="24"/>
        <v/>
      </c>
      <c r="AA60" s="10" t="str">
        <f t="shared" si="24"/>
        <v>***</v>
      </c>
      <c r="AB60" s="10" t="str">
        <f t="shared" si="24"/>
        <v/>
      </c>
      <c r="AC60" s="10" t="str">
        <f t="shared" si="22"/>
        <v/>
      </c>
      <c r="AD60" s="10" t="str">
        <f t="shared" si="22"/>
        <v/>
      </c>
      <c r="AE60" s="10" t="str">
        <f t="shared" si="22"/>
        <v/>
      </c>
      <c r="AG60" s="10" t="str">
        <f t="shared" si="25"/>
        <v/>
      </c>
      <c r="AH60" s="10" t="str">
        <f t="shared" si="25"/>
        <v/>
      </c>
      <c r="AI60" s="10" t="str">
        <f t="shared" si="25"/>
        <v/>
      </c>
      <c r="AJ60" s="10" t="str">
        <f t="shared" si="25"/>
        <v/>
      </c>
      <c r="AK60" s="10" t="str">
        <f t="shared" si="25"/>
        <v/>
      </c>
      <c r="AL60" s="10" t="str">
        <f t="shared" si="25"/>
        <v/>
      </c>
      <c r="AM60" s="10" t="str">
        <f t="shared" si="23"/>
        <v/>
      </c>
      <c r="AN60" s="10" t="str">
        <f t="shared" si="23"/>
        <v/>
      </c>
      <c r="AO60" s="10" t="str">
        <f t="shared" si="23"/>
        <v/>
      </c>
      <c r="AQ60" s="10" t="str">
        <f t="shared" si="26"/>
        <v/>
      </c>
      <c r="AR60" s="10" t="str">
        <f t="shared" si="26"/>
        <v/>
      </c>
      <c r="AS60" s="10" t="str">
        <f t="shared" si="26"/>
        <v/>
      </c>
      <c r="AT60" s="10" t="str">
        <f t="shared" si="26"/>
        <v>*</v>
      </c>
      <c r="AU60" s="10" t="str">
        <f t="shared" si="26"/>
        <v/>
      </c>
      <c r="AV60" s="10" t="str">
        <f t="shared" si="26"/>
        <v/>
      </c>
      <c r="AW60" s="10" t="str">
        <f t="shared" si="26"/>
        <v>*</v>
      </c>
      <c r="AX60" s="10" t="str">
        <f t="shared" si="26"/>
        <v/>
      </c>
      <c r="AY60" s="10" t="str">
        <f t="shared" si="26"/>
        <v>*</v>
      </c>
      <c r="BA60" s="10" t="s">
        <v>341</v>
      </c>
      <c r="BB60" s="18">
        <f t="shared" si="27"/>
        <v>-60.3</v>
      </c>
      <c r="BC60" s="18">
        <f t="shared" si="27"/>
        <v>-12.9</v>
      </c>
      <c r="BD60" s="18">
        <f t="shared" si="27"/>
        <v>-33</v>
      </c>
      <c r="BE60" s="18">
        <f t="shared" si="27"/>
        <v>-59</v>
      </c>
      <c r="BF60" s="18">
        <f t="shared" si="27"/>
        <v>-71.2</v>
      </c>
      <c r="BG60" s="18">
        <f t="shared" si="27"/>
        <v>45.7</v>
      </c>
      <c r="BH60" s="18">
        <f t="shared" si="27"/>
        <v>92.1</v>
      </c>
      <c r="BI60" s="18">
        <f t="shared" si="27"/>
        <v>96.9</v>
      </c>
      <c r="BJ60" s="18">
        <f t="shared" si="27"/>
        <v>40.1</v>
      </c>
      <c r="BM60" s="10" t="s">
        <v>341</v>
      </c>
      <c r="BN60" s="18">
        <f t="shared" si="28"/>
        <v>22.509307559043137</v>
      </c>
      <c r="BO60" s="20">
        <f>VLOOKUP(CA60,'Coverage + Years_searchable'!$A$2:$N$76,14,FALSE)</f>
        <v>1</v>
      </c>
      <c r="BP60" s="21" t="str">
        <f t="shared" si="29"/>
        <v>-60.3***</v>
      </c>
      <c r="BQ60" s="21" t="str">
        <f t="shared" si="29"/>
        <v>-12.9</v>
      </c>
      <c r="BR60" s="21" t="str">
        <f t="shared" si="29"/>
        <v>-33***</v>
      </c>
      <c r="BS60" s="22" t="str">
        <f t="shared" si="29"/>
        <v>-59*</v>
      </c>
      <c r="BT60" s="21" t="str">
        <f t="shared" si="29"/>
        <v>-71.2***</v>
      </c>
      <c r="BU60" s="21" t="str">
        <f t="shared" si="29"/>
        <v>45.7</v>
      </c>
      <c r="BV60" s="21" t="str">
        <f t="shared" si="29"/>
        <v>92.1*</v>
      </c>
      <c r="BW60" s="21" t="str">
        <f t="shared" si="29"/>
        <v>96.9</v>
      </c>
      <c r="BX60" s="21" t="str">
        <f t="shared" si="29"/>
        <v>40.1*</v>
      </c>
      <c r="BY60" s="21" t="str">
        <f>VLOOKUP(BM60,WLS!$Z$3:$AA$61,2,FALSE)</f>
        <v>***</v>
      </c>
      <c r="CA60" s="3" t="s">
        <v>230</v>
      </c>
    </row>
    <row r="61" spans="1:79" x14ac:dyDescent="0.25">
      <c r="A61" s="10" t="s">
        <v>342</v>
      </c>
      <c r="B61" s="18">
        <f>VLOOKUP(A61,WLS!$A$3:$S$61,4, FALSE)</f>
        <v>-56.489054348372612</v>
      </c>
      <c r="C61" s="18">
        <f>VLOOKUP($A61,WLS!$A$3:$S$61,6, FALSE)</f>
        <v>90.185595734946304</v>
      </c>
      <c r="D61" s="18">
        <f>VLOOKUP($A61,WLS!$A$3:$S$61,7, FALSE)</f>
        <v>67.630331789011549</v>
      </c>
      <c r="E61" s="18">
        <f>VLOOKUP($A61,WLS!$A$3:$S$61,5, FALSE)</f>
        <v>-142.74574273685829</v>
      </c>
      <c r="F61" s="18">
        <f>VLOOKUP($A61,WLS!$A$3:$S$61,2, FALSE)</f>
        <v>-120.98323780135428</v>
      </c>
      <c r="G61" s="18">
        <f>VLOOKUP($A61,WLS!$A$3:$S$61,3, FALSE)</f>
        <v>-103.02229285288325</v>
      </c>
      <c r="H61" s="18">
        <f>VLOOKUP($A61,WLS!$A$3:$S$61,8, FALSE)</f>
        <v>-150.37850096921093</v>
      </c>
      <c r="I61" s="18">
        <f>VLOOKUP($A61,WLS!$A$3:$S$61,9, FALSE)</f>
        <v>101.24112684988529</v>
      </c>
      <c r="J61" s="18">
        <f>VLOOKUP($A61,WLS!$A$3:$S$61,10, FALSE)</f>
        <v>-148.66268584388794</v>
      </c>
      <c r="K61" s="18">
        <f>VLOOKUP(L61,'Global summary'!$AF$3:$AG$61,2, FALSE)</f>
        <v>161.44711082652731</v>
      </c>
      <c r="L61" s="3" t="s">
        <v>231</v>
      </c>
      <c r="M61" s="19">
        <f>VLOOKUP(A61,WLS!$A$3:$S$61,13, FALSE)</f>
        <v>0.25799225146879134</v>
      </c>
      <c r="N61" s="19">
        <f>VLOOKUP($A61,WLS!$A$3:$S$61,15, FALSE)</f>
        <v>0.31120835000132108</v>
      </c>
      <c r="O61" s="19">
        <f>VLOOKUP($A61,WLS!$A$3:$S$61,16, FALSE)</f>
        <v>5.3304137852233655E-3</v>
      </c>
      <c r="P61" s="19">
        <f>VLOOKUP($A61,WLS!$A$3:$S$61,14, FALSE)</f>
        <v>3.2434542288489986E-40</v>
      </c>
      <c r="Q61" s="19">
        <f>VLOOKUP($A61,WLS!$A$3:$S$61,11, FALSE)</f>
        <v>3.513529524051005E-8</v>
      </c>
      <c r="R61" s="19">
        <f>VLOOKUP($A61,WLS!$A$3:$S$61,12, FALSE)</f>
        <v>2.8445831917560088E-2</v>
      </c>
      <c r="S61" s="19">
        <f>VLOOKUP($A61,WLS!$A$3:$S$61,17, FALSE)</f>
        <v>5.2740085522066608E-58</v>
      </c>
      <c r="T61" s="19">
        <f>VLOOKUP($A61,WLS!$A$3:$S$61,18, FALSE)</f>
        <v>0.36212624433197405</v>
      </c>
      <c r="U61" s="19">
        <f>VLOOKUP($A61,WLS!$A$3:$S$61,19, FALSE)</f>
        <v>8.9332833853476383E-44</v>
      </c>
      <c r="W61" s="10" t="str">
        <f t="shared" si="24"/>
        <v/>
      </c>
      <c r="X61" s="10" t="str">
        <f t="shared" si="24"/>
        <v/>
      </c>
      <c r="Y61" s="10" t="str">
        <f t="shared" si="24"/>
        <v/>
      </c>
      <c r="Z61" s="10" t="str">
        <f t="shared" si="24"/>
        <v>***</v>
      </c>
      <c r="AA61" s="10" t="str">
        <f t="shared" si="24"/>
        <v>***</v>
      </c>
      <c r="AB61" s="10" t="str">
        <f t="shared" si="24"/>
        <v/>
      </c>
      <c r="AC61" s="10" t="str">
        <f t="shared" si="22"/>
        <v>***</v>
      </c>
      <c r="AD61" s="10" t="str">
        <f t="shared" si="22"/>
        <v/>
      </c>
      <c r="AE61" s="10" t="str">
        <f t="shared" si="22"/>
        <v>***</v>
      </c>
      <c r="AG61" s="10" t="str">
        <f t="shared" si="25"/>
        <v/>
      </c>
      <c r="AH61" s="10" t="str">
        <f t="shared" si="25"/>
        <v/>
      </c>
      <c r="AI61" s="10" t="str">
        <f t="shared" si="25"/>
        <v>**</v>
      </c>
      <c r="AJ61" s="10" t="str">
        <f t="shared" si="25"/>
        <v/>
      </c>
      <c r="AK61" s="10" t="str">
        <f t="shared" si="25"/>
        <v/>
      </c>
      <c r="AL61" s="10" t="str">
        <f t="shared" si="25"/>
        <v/>
      </c>
      <c r="AM61" s="10" t="str">
        <f t="shared" si="23"/>
        <v/>
      </c>
      <c r="AN61" s="10" t="str">
        <f t="shared" si="23"/>
        <v/>
      </c>
      <c r="AO61" s="10" t="str">
        <f t="shared" si="23"/>
        <v/>
      </c>
      <c r="AQ61" s="10" t="str">
        <f t="shared" si="26"/>
        <v/>
      </c>
      <c r="AR61" s="10" t="str">
        <f t="shared" si="26"/>
        <v/>
      </c>
      <c r="AS61" s="10" t="str">
        <f t="shared" si="26"/>
        <v/>
      </c>
      <c r="AT61" s="10" t="str">
        <f t="shared" si="26"/>
        <v/>
      </c>
      <c r="AU61" s="10" t="str">
        <f t="shared" si="26"/>
        <v/>
      </c>
      <c r="AV61" s="10" t="str">
        <f t="shared" si="26"/>
        <v>*</v>
      </c>
      <c r="AW61" s="10" t="str">
        <f t="shared" si="26"/>
        <v/>
      </c>
      <c r="AX61" s="10" t="str">
        <f t="shared" si="26"/>
        <v/>
      </c>
      <c r="AY61" s="10" t="str">
        <f t="shared" si="26"/>
        <v/>
      </c>
      <c r="BA61" s="10" t="s">
        <v>342</v>
      </c>
      <c r="BB61" s="18">
        <f t="shared" si="27"/>
        <v>-35</v>
      </c>
      <c r="BC61" s="18">
        <f t="shared" si="27"/>
        <v>55.9</v>
      </c>
      <c r="BD61" s="18">
        <f t="shared" si="27"/>
        <v>41.9</v>
      </c>
      <c r="BE61" s="18">
        <f t="shared" si="27"/>
        <v>-88.4</v>
      </c>
      <c r="BF61" s="18">
        <f t="shared" si="27"/>
        <v>-74.900000000000006</v>
      </c>
      <c r="BG61" s="18">
        <f t="shared" si="27"/>
        <v>-63.8</v>
      </c>
      <c r="BH61" s="18">
        <f t="shared" si="27"/>
        <v>-93.1</v>
      </c>
      <c r="BI61" s="18">
        <f t="shared" si="27"/>
        <v>62.7</v>
      </c>
      <c r="BJ61" s="18">
        <f t="shared" si="27"/>
        <v>-92.1</v>
      </c>
      <c r="BM61" s="10" t="s">
        <v>342</v>
      </c>
      <c r="BN61" s="18">
        <f t="shared" si="28"/>
        <v>161.44711082652731</v>
      </c>
      <c r="BO61" s="20">
        <f>VLOOKUP(CA61,'Coverage + Years_searchable'!$A$2:$N$76,14,FALSE)</f>
        <v>1</v>
      </c>
      <c r="BP61" s="21" t="str">
        <f t="shared" si="29"/>
        <v>-35</v>
      </c>
      <c r="BQ61" s="21" t="str">
        <f t="shared" si="29"/>
        <v>55.9</v>
      </c>
      <c r="BR61" s="21" t="str">
        <f t="shared" si="29"/>
        <v>41.9**</v>
      </c>
      <c r="BS61" s="22" t="str">
        <f t="shared" si="29"/>
        <v>-88.4***</v>
      </c>
      <c r="BT61" s="21" t="str">
        <f t="shared" si="29"/>
        <v>-74.9***</v>
      </c>
      <c r="BU61" s="21" t="str">
        <f t="shared" si="29"/>
        <v>-63.8*</v>
      </c>
      <c r="BV61" s="21" t="str">
        <f t="shared" si="29"/>
        <v>-93.1***</v>
      </c>
      <c r="BW61" s="21" t="str">
        <f t="shared" si="29"/>
        <v>62.7</v>
      </c>
      <c r="BX61" s="21" t="str">
        <f t="shared" si="29"/>
        <v>-92.1***</v>
      </c>
      <c r="BY61" s="21" t="str">
        <f>VLOOKUP(BM61,WLS!$Z$3:$AA$61,2,FALSE)</f>
        <v>***</v>
      </c>
      <c r="CA61" s="3" t="s">
        <v>231</v>
      </c>
    </row>
    <row r="62" spans="1:79" x14ac:dyDescent="0.25">
      <c r="A62" s="10" t="s">
        <v>343</v>
      </c>
      <c r="B62" s="18">
        <f>VLOOKUP(A62,WLS!$A$3:$S$61,4, FALSE)</f>
        <v>-3.818979505676944</v>
      </c>
      <c r="C62" s="18">
        <f>VLOOKUP($A62,WLS!$A$3:$S$61,6, FALSE)</f>
        <v>1.3287685337051267</v>
      </c>
      <c r="D62" s="18">
        <f>VLOOKUP($A62,WLS!$A$3:$S$61,7, FALSE)</f>
        <v>-4.3964037895202646</v>
      </c>
      <c r="E62" s="18">
        <f>VLOOKUP($A62,WLS!$A$3:$S$61,5, FALSE)</f>
        <v>-4.1821442489738159</v>
      </c>
      <c r="F62" s="18">
        <f>VLOOKUP($A62,WLS!$A$3:$S$61,2, FALSE)</f>
        <v>-4.3964037895202628</v>
      </c>
      <c r="G62" s="18">
        <f>VLOOKUP($A62,WLS!$A$3:$S$61,3, FALSE)</f>
        <v>-3.139921651239558</v>
      </c>
      <c r="H62" s="18">
        <f>VLOOKUP($A62,WLS!$A$3:$S$61,8, FALSE)</f>
        <v>0.31646023334411855</v>
      </c>
      <c r="I62" s="18">
        <f>VLOOKUP($A62,WLS!$A$3:$S$61,9, FALSE)</f>
        <v>32.147637739389097</v>
      </c>
      <c r="J62" s="18">
        <f>VLOOKUP($A62,WLS!$A$3:$S$61,10, FALSE)</f>
        <v>-3.0865503077342198</v>
      </c>
      <c r="K62" s="18">
        <f>VLOOKUP(L62,'Global summary'!$AF$3:$AG$61,2, FALSE)</f>
        <v>4.3964038936427263</v>
      </c>
      <c r="L62" s="3" t="s">
        <v>232</v>
      </c>
      <c r="M62" s="19">
        <f>VLOOKUP(A62,WLS!$A$3:$S$61,13, FALSE)</f>
        <v>1.1931929262285288E-22</v>
      </c>
      <c r="N62" s="19">
        <f>VLOOKUP($A62,WLS!$A$3:$S$61,15, FALSE)</f>
        <v>0.65862103535084715</v>
      </c>
      <c r="O62" s="19">
        <f>VLOOKUP($A62,WLS!$A$3:$S$61,16, FALSE)</f>
        <v>0</v>
      </c>
      <c r="P62" s="19">
        <f>VLOOKUP($A62,WLS!$A$3:$S$61,14, FALSE)</f>
        <v>6.6319141264463138E-40</v>
      </c>
      <c r="Q62" s="19">
        <f>VLOOKUP($A62,WLS!$A$3:$S$61,11, FALSE)</f>
        <v>0</v>
      </c>
      <c r="R62" s="19">
        <f>VLOOKUP($A62,WLS!$A$3:$S$61,12, FALSE)</f>
        <v>5.7788238670412787E-2</v>
      </c>
      <c r="S62" s="19">
        <f>VLOOKUP($A62,WLS!$A$3:$S$61,17, FALSE)</f>
        <v>0.89592876262609955</v>
      </c>
      <c r="T62" s="19">
        <f>VLOOKUP($A62,WLS!$A$3:$S$61,18, FALSE)</f>
        <v>5.6925388765441559E-65</v>
      </c>
      <c r="U62" s="19">
        <f>VLOOKUP($A62,WLS!$A$3:$S$61,19, FALSE)</f>
        <v>2.5292244670465383E-4</v>
      </c>
      <c r="W62" s="10" t="str">
        <f t="shared" si="24"/>
        <v>***</v>
      </c>
      <c r="X62" s="10" t="str">
        <f t="shared" si="24"/>
        <v/>
      </c>
      <c r="Y62" s="10" t="str">
        <f t="shared" si="24"/>
        <v>***</v>
      </c>
      <c r="Z62" s="10" t="str">
        <f t="shared" si="24"/>
        <v>***</v>
      </c>
      <c r="AA62" s="10" t="str">
        <f t="shared" si="24"/>
        <v>***</v>
      </c>
      <c r="AB62" s="10" t="str">
        <f t="shared" si="24"/>
        <v/>
      </c>
      <c r="AC62" s="10" t="str">
        <f t="shared" si="22"/>
        <v/>
      </c>
      <c r="AD62" s="10" t="str">
        <f t="shared" si="22"/>
        <v>***</v>
      </c>
      <c r="AE62" s="10" t="str">
        <f t="shared" si="22"/>
        <v>***</v>
      </c>
      <c r="AG62" s="10" t="str">
        <f t="shared" si="25"/>
        <v/>
      </c>
      <c r="AH62" s="10" t="str">
        <f t="shared" si="25"/>
        <v/>
      </c>
      <c r="AI62" s="10" t="str">
        <f t="shared" si="25"/>
        <v/>
      </c>
      <c r="AJ62" s="10" t="str">
        <f t="shared" si="25"/>
        <v/>
      </c>
      <c r="AK62" s="10" t="str">
        <f t="shared" si="25"/>
        <v/>
      </c>
      <c r="AL62" s="10" t="str">
        <f t="shared" si="25"/>
        <v/>
      </c>
      <c r="AM62" s="10" t="str">
        <f t="shared" si="23"/>
        <v/>
      </c>
      <c r="AN62" s="10" t="str">
        <f t="shared" si="23"/>
        <v/>
      </c>
      <c r="AO62" s="10" t="str">
        <f t="shared" si="23"/>
        <v/>
      </c>
      <c r="AQ62" s="10" t="str">
        <f t="shared" si="26"/>
        <v/>
      </c>
      <c r="AR62" s="10" t="str">
        <f t="shared" si="26"/>
        <v/>
      </c>
      <c r="AS62" s="10" t="str">
        <f t="shared" si="26"/>
        <v/>
      </c>
      <c r="AT62" s="10" t="str">
        <f t="shared" si="26"/>
        <v/>
      </c>
      <c r="AU62" s="10" t="str">
        <f t="shared" si="26"/>
        <v/>
      </c>
      <c r="AV62" s="10" t="str">
        <f t="shared" si="26"/>
        <v/>
      </c>
      <c r="AW62" s="10" t="str">
        <f t="shared" si="26"/>
        <v/>
      </c>
      <c r="AX62" s="10" t="str">
        <f t="shared" si="26"/>
        <v/>
      </c>
      <c r="AY62" s="10" t="str">
        <f t="shared" si="26"/>
        <v/>
      </c>
      <c r="BA62" s="10" t="s">
        <v>343</v>
      </c>
      <c r="BB62" s="18">
        <f t="shared" si="27"/>
        <v>-86.9</v>
      </c>
      <c r="BC62" s="18">
        <f t="shared" si="27"/>
        <v>30.2</v>
      </c>
      <c r="BD62" s="18">
        <f t="shared" si="27"/>
        <v>-100</v>
      </c>
      <c r="BE62" s="18">
        <f t="shared" si="27"/>
        <v>-95.1</v>
      </c>
      <c r="BF62" s="18">
        <f t="shared" si="27"/>
        <v>-100</v>
      </c>
      <c r="BG62" s="18">
        <f t="shared" si="27"/>
        <v>-71.400000000000006</v>
      </c>
      <c r="BH62" s="18">
        <f t="shared" si="27"/>
        <v>7.2</v>
      </c>
      <c r="BI62" s="18">
        <f t="shared" si="27"/>
        <v>731.2</v>
      </c>
      <c r="BJ62" s="18">
        <f t="shared" si="27"/>
        <v>-70.2</v>
      </c>
      <c r="BM62" s="10" t="s">
        <v>343</v>
      </c>
      <c r="BN62" s="18">
        <f t="shared" si="28"/>
        <v>4.3964038936427263</v>
      </c>
      <c r="BO62" s="20">
        <f>VLOOKUP(CA62,'Coverage + Years_searchable'!$A$2:$N$76,14,FALSE)</f>
        <v>1</v>
      </c>
      <c r="BP62" s="21" t="str">
        <f t="shared" si="29"/>
        <v>-86.9***</v>
      </c>
      <c r="BQ62" s="21" t="str">
        <f t="shared" si="29"/>
        <v>30.2</v>
      </c>
      <c r="BR62" s="21" t="str">
        <f t="shared" si="29"/>
        <v>-100***</v>
      </c>
      <c r="BS62" s="22" t="str">
        <f t="shared" si="29"/>
        <v>-95.1***</v>
      </c>
      <c r="BT62" s="21" t="str">
        <f t="shared" si="29"/>
        <v>-100***</v>
      </c>
      <c r="BU62" s="21" t="str">
        <f t="shared" si="29"/>
        <v>-71.4</v>
      </c>
      <c r="BV62" s="21" t="str">
        <f t="shared" si="29"/>
        <v>7.2</v>
      </c>
      <c r="BW62" s="21" t="str">
        <f t="shared" si="29"/>
        <v>731.2***</v>
      </c>
      <c r="BX62" s="21" t="str">
        <f t="shared" si="29"/>
        <v>-70.2***</v>
      </c>
      <c r="BY62" s="21" t="str">
        <f>VLOOKUP(BM62,WLS!$Z$3:$AA$61,2,FALSE)</f>
        <v>--</v>
      </c>
      <c r="CA62" s="3" t="s">
        <v>232</v>
      </c>
    </row>
    <row r="63" spans="1:79" x14ac:dyDescent="0.25">
      <c r="A63" s="10" t="s">
        <v>344</v>
      </c>
      <c r="B63" s="18">
        <f>VLOOKUP(A63,WLS!$A$3:$S$61,4, FALSE)</f>
        <v>-7.6673790630471945</v>
      </c>
      <c r="C63" s="18">
        <f>VLOOKUP($A63,WLS!$A$3:$S$61,6, FALSE)</f>
        <v>0</v>
      </c>
      <c r="D63" s="18">
        <f>VLOOKUP($A63,WLS!$A$3:$S$61,7, FALSE)</f>
        <v>0</v>
      </c>
      <c r="E63" s="18">
        <f>VLOOKUP($A63,WLS!$A$3:$S$61,5, FALSE)</f>
        <v>2.0662109545063831</v>
      </c>
      <c r="F63" s="18">
        <f>VLOOKUP($A63,WLS!$A$3:$S$61,2, FALSE)</f>
        <v>0</v>
      </c>
      <c r="G63" s="18">
        <f>VLOOKUP($A63,WLS!$A$3:$S$61,3, FALSE)</f>
        <v>0</v>
      </c>
      <c r="H63" s="18">
        <f>VLOOKUP($A63,WLS!$A$3:$S$61,8, FALSE)</f>
        <v>0</v>
      </c>
      <c r="I63" s="18">
        <f>VLOOKUP($A63,WLS!$A$3:$S$61,9, FALSE)</f>
        <v>5.7594110142540522</v>
      </c>
      <c r="J63" s="18">
        <f>VLOOKUP($A63,WLS!$A$3:$S$61,10, FALSE)</f>
        <v>-0.90746854650642184</v>
      </c>
      <c r="K63" s="18">
        <f>VLOOKUP(L63,'Global summary'!$AF$3:$AG$61,2, FALSE)</f>
        <v>38.458326878333253</v>
      </c>
      <c r="L63" s="3" t="s">
        <v>233</v>
      </c>
      <c r="M63" s="19">
        <f>VLOOKUP(A63,WLS!$A$3:$S$61,13, FALSE)</f>
        <v>0.16132911901907249</v>
      </c>
      <c r="N63" s="19">
        <f>VLOOKUP($A63,WLS!$A$3:$S$61,15, FALSE)</f>
        <v>0</v>
      </c>
      <c r="O63" s="19">
        <f>VLOOKUP($A63,WLS!$A$3:$S$61,16, FALSE)</f>
        <v>0</v>
      </c>
      <c r="P63" s="19">
        <f>VLOOKUP($A63,WLS!$A$3:$S$61,14, FALSE)</f>
        <v>0.88801209466028974</v>
      </c>
      <c r="Q63" s="19">
        <f>VLOOKUP($A63,WLS!$A$3:$S$61,11, FALSE)</f>
        <v>0</v>
      </c>
      <c r="R63" s="19">
        <f>VLOOKUP($A63,WLS!$A$3:$S$61,12, FALSE)</f>
        <v>0</v>
      </c>
      <c r="S63" s="19">
        <f>VLOOKUP($A63,WLS!$A$3:$S$61,17, FALSE)</f>
        <v>0</v>
      </c>
      <c r="T63" s="19">
        <f>VLOOKUP($A63,WLS!$A$3:$S$61,18, FALSE)</f>
        <v>0.16132911901907249</v>
      </c>
      <c r="U63" s="19">
        <f>VLOOKUP($A63,WLS!$A$3:$S$61,19, FALSE)</f>
        <v>0.88801209466028974</v>
      </c>
      <c r="W63" s="10" t="str">
        <f t="shared" si="24"/>
        <v/>
      </c>
      <c r="X63" s="10" t="str">
        <f t="shared" si="24"/>
        <v>***</v>
      </c>
      <c r="Y63" s="10" t="str">
        <f t="shared" si="24"/>
        <v>***</v>
      </c>
      <c r="Z63" s="10" t="str">
        <f t="shared" si="24"/>
        <v/>
      </c>
      <c r="AA63" s="10" t="str">
        <f t="shared" si="24"/>
        <v>***</v>
      </c>
      <c r="AB63" s="10" t="str">
        <f t="shared" si="24"/>
        <v>***</v>
      </c>
      <c r="AC63" s="10" t="str">
        <f t="shared" si="22"/>
        <v>***</v>
      </c>
      <c r="AD63" s="10" t="str">
        <f t="shared" si="22"/>
        <v/>
      </c>
      <c r="AE63" s="10" t="str">
        <f t="shared" si="22"/>
        <v/>
      </c>
      <c r="AG63" s="10" t="str">
        <f t="shared" si="25"/>
        <v/>
      </c>
      <c r="AH63" s="10" t="str">
        <f t="shared" si="25"/>
        <v/>
      </c>
      <c r="AI63" s="10" t="str">
        <f t="shared" si="25"/>
        <v/>
      </c>
      <c r="AJ63" s="10" t="str">
        <f t="shared" si="25"/>
        <v/>
      </c>
      <c r="AK63" s="10" t="str">
        <f t="shared" si="25"/>
        <v/>
      </c>
      <c r="AL63" s="10" t="str">
        <f t="shared" si="25"/>
        <v/>
      </c>
      <c r="AM63" s="10" t="str">
        <f t="shared" si="23"/>
        <v/>
      </c>
      <c r="AN63" s="10" t="str">
        <f t="shared" si="23"/>
        <v/>
      </c>
      <c r="AO63" s="10" t="str">
        <f t="shared" si="23"/>
        <v/>
      </c>
      <c r="AQ63" s="10" t="str">
        <f t="shared" si="26"/>
        <v/>
      </c>
      <c r="AR63" s="10" t="str">
        <f t="shared" si="26"/>
        <v/>
      </c>
      <c r="AS63" s="10" t="str">
        <f t="shared" si="26"/>
        <v/>
      </c>
      <c r="AT63" s="10" t="str">
        <f t="shared" si="26"/>
        <v/>
      </c>
      <c r="AU63" s="10" t="str">
        <f t="shared" si="26"/>
        <v/>
      </c>
      <c r="AV63" s="10" t="str">
        <f t="shared" si="26"/>
        <v/>
      </c>
      <c r="AW63" s="10" t="str">
        <f t="shared" si="26"/>
        <v/>
      </c>
      <c r="AX63" s="10" t="str">
        <f t="shared" si="26"/>
        <v/>
      </c>
      <c r="AY63" s="10" t="str">
        <f t="shared" si="26"/>
        <v/>
      </c>
      <c r="BA63" s="10" t="s">
        <v>344</v>
      </c>
      <c r="BB63" s="18">
        <f t="shared" si="27"/>
        <v>-19.899999999999999</v>
      </c>
      <c r="BC63" s="18">
        <f t="shared" si="27"/>
        <v>0</v>
      </c>
      <c r="BD63" s="18">
        <f t="shared" si="27"/>
        <v>0</v>
      </c>
      <c r="BE63" s="18">
        <f t="shared" si="27"/>
        <v>5.4</v>
      </c>
      <c r="BF63" s="18">
        <f t="shared" si="27"/>
        <v>0</v>
      </c>
      <c r="BG63" s="18">
        <f t="shared" si="27"/>
        <v>0</v>
      </c>
      <c r="BH63" s="18">
        <f t="shared" si="27"/>
        <v>0</v>
      </c>
      <c r="BI63" s="18">
        <f t="shared" si="27"/>
        <v>15</v>
      </c>
      <c r="BJ63" s="18">
        <f t="shared" si="27"/>
        <v>-2.4</v>
      </c>
      <c r="BM63" s="10" t="s">
        <v>344</v>
      </c>
      <c r="BN63" s="18">
        <f t="shared" si="28"/>
        <v>38.458326878333253</v>
      </c>
      <c r="BO63" s="20">
        <f>VLOOKUP(CA63,'Coverage + Years_searchable'!$A$2:$N$76,14,FALSE)</f>
        <v>-1</v>
      </c>
      <c r="BP63" s="21" t="str">
        <f t="shared" si="29"/>
        <v>-19.9</v>
      </c>
      <c r="BQ63" s="21"/>
      <c r="BR63" s="21"/>
      <c r="BS63" s="22" t="str">
        <f t="shared" si="29"/>
        <v>5.4</v>
      </c>
      <c r="BT63" s="21"/>
      <c r="BU63" s="21"/>
      <c r="BV63" s="21"/>
      <c r="BW63" s="21" t="str">
        <f t="shared" si="29"/>
        <v>15</v>
      </c>
      <c r="BX63" s="21" t="str">
        <f t="shared" si="29"/>
        <v>-2.4</v>
      </c>
      <c r="BY63" s="21" t="str">
        <f>VLOOKUP(BM63,WLS!$Z$3:$AA$61,2,FALSE)</f>
        <v>--</v>
      </c>
      <c r="CA63" s="3" t="s">
        <v>233</v>
      </c>
    </row>
    <row r="64" spans="1:79" x14ac:dyDescent="0.25">
      <c r="A64" s="10" t="s">
        <v>345</v>
      </c>
      <c r="B64" s="18">
        <f>VLOOKUP(A64,WLS!$A$3:$S$61,4, FALSE)</f>
        <v>-1.3474687453239195E-2</v>
      </c>
      <c r="C64" s="18">
        <f>VLOOKUP($A64,WLS!$A$3:$S$61,6, FALSE)</f>
        <v>-1.380915017355056E-2</v>
      </c>
      <c r="D64" s="18">
        <f>VLOOKUP($A64,WLS!$A$3:$S$61,7, FALSE)</f>
        <v>0.14176451347090982</v>
      </c>
      <c r="E64" s="18">
        <f>VLOOKUP($A64,WLS!$A$3:$S$61,5, FALSE)</f>
        <v>-1.5280168989430305E-2</v>
      </c>
      <c r="F64" s="18">
        <f>VLOOKUP($A64,WLS!$A$3:$S$61,2, FALSE)</f>
        <v>0.15762634575366974</v>
      </c>
      <c r="G64" s="18">
        <f>VLOOKUP($A64,WLS!$A$3:$S$61,3, FALSE)</f>
        <v>2.943989634513855E-2</v>
      </c>
      <c r="H64" s="18">
        <f>VLOOKUP($A64,WLS!$A$3:$S$61,8, FALSE)</f>
        <v>-2.9587191343307503E-2</v>
      </c>
      <c r="I64" s="18">
        <f>VLOOKUP($A64,WLS!$A$3:$S$61,9, FALSE)</f>
        <v>-4.3214708566665658E-3</v>
      </c>
      <c r="J64" s="18">
        <f>VLOOKUP($A64,WLS!$A$3:$S$61,10, FALSE)</f>
        <v>-1.3957539531919694E-2</v>
      </c>
      <c r="K64" s="18">
        <f>VLOOKUP(L64,'Global summary'!$AF$3:$AG$61,2, FALSE)</f>
        <v>0.74369263973534727</v>
      </c>
      <c r="L64" s="3" t="s">
        <v>234</v>
      </c>
      <c r="M64" s="19">
        <f>VLOOKUP(A64,WLS!$A$3:$S$61,13, FALSE)</f>
        <v>0.70206662135664266</v>
      </c>
      <c r="N64" s="19">
        <f>VLOOKUP($A64,WLS!$A$3:$S$61,15, FALSE)</f>
        <v>0.67226410985282226</v>
      </c>
      <c r="O64" s="19">
        <f>VLOOKUP($A64,WLS!$A$3:$S$61,16, FALSE)</f>
        <v>0.24060006308404683</v>
      </c>
      <c r="P64" s="19">
        <f>VLOOKUP($A64,WLS!$A$3:$S$61,14, FALSE)</f>
        <v>0.79536274557619735</v>
      </c>
      <c r="Q64" s="19">
        <f>VLOOKUP($A64,WLS!$A$3:$S$61,11, FALSE)</f>
        <v>4.0510960383360275E-8</v>
      </c>
      <c r="R64" s="19">
        <f>VLOOKUP($A64,WLS!$A$3:$S$61,12, FALSE)</f>
        <v>0.64504388991489692</v>
      </c>
      <c r="S64" s="19">
        <f>VLOOKUP($A64,WLS!$A$3:$S$61,17, FALSE)</f>
        <v>0.54516619038989989</v>
      </c>
      <c r="T64" s="19">
        <f>VLOOKUP($A64,WLS!$A$3:$S$61,18, FALSE)</f>
        <v>0.94823754761127388</v>
      </c>
      <c r="U64" s="19">
        <f>VLOOKUP($A64,WLS!$A$3:$S$61,19, FALSE)</f>
        <v>0.78797473555314279</v>
      </c>
      <c r="W64" s="10" t="str">
        <f t="shared" si="24"/>
        <v/>
      </c>
      <c r="X64" s="10" t="str">
        <f t="shared" si="24"/>
        <v/>
      </c>
      <c r="Y64" s="10" t="str">
        <f t="shared" si="24"/>
        <v/>
      </c>
      <c r="Z64" s="10" t="str">
        <f t="shared" si="24"/>
        <v/>
      </c>
      <c r="AA64" s="10" t="str">
        <f t="shared" si="24"/>
        <v>***</v>
      </c>
      <c r="AB64" s="10" t="str">
        <f t="shared" si="24"/>
        <v/>
      </c>
      <c r="AC64" s="10" t="str">
        <f t="shared" si="22"/>
        <v/>
      </c>
      <c r="AD64" s="10" t="str">
        <f t="shared" si="22"/>
        <v/>
      </c>
      <c r="AE64" s="10" t="str">
        <f t="shared" si="22"/>
        <v/>
      </c>
      <c r="AG64" s="10" t="str">
        <f t="shared" si="25"/>
        <v/>
      </c>
      <c r="AH64" s="10" t="str">
        <f t="shared" si="25"/>
        <v/>
      </c>
      <c r="AI64" s="10" t="str">
        <f t="shared" si="25"/>
        <v/>
      </c>
      <c r="AJ64" s="10" t="str">
        <f t="shared" si="25"/>
        <v/>
      </c>
      <c r="AK64" s="10" t="str">
        <f t="shared" si="25"/>
        <v/>
      </c>
      <c r="AL64" s="10" t="str">
        <f t="shared" si="25"/>
        <v/>
      </c>
      <c r="AM64" s="10" t="str">
        <f t="shared" si="23"/>
        <v/>
      </c>
      <c r="AN64" s="10" t="str">
        <f t="shared" si="23"/>
        <v/>
      </c>
      <c r="AO64" s="10" t="str">
        <f t="shared" si="23"/>
        <v/>
      </c>
      <c r="AQ64" s="10" t="str">
        <f t="shared" si="26"/>
        <v/>
      </c>
      <c r="AR64" s="10" t="str">
        <f t="shared" si="26"/>
        <v/>
      </c>
      <c r="AS64" s="10" t="str">
        <f t="shared" si="26"/>
        <v/>
      </c>
      <c r="AT64" s="10" t="str">
        <f t="shared" si="26"/>
        <v/>
      </c>
      <c r="AU64" s="10" t="str">
        <f t="shared" si="26"/>
        <v/>
      </c>
      <c r="AV64" s="10" t="str">
        <f t="shared" si="26"/>
        <v/>
      </c>
      <c r="AW64" s="10" t="str">
        <f t="shared" si="26"/>
        <v/>
      </c>
      <c r="AX64" s="10" t="str">
        <f t="shared" si="26"/>
        <v/>
      </c>
      <c r="AY64" s="10" t="str">
        <f t="shared" si="26"/>
        <v/>
      </c>
      <c r="BA64" s="10" t="s">
        <v>345</v>
      </c>
      <c r="BB64" s="18">
        <f t="shared" si="27"/>
        <v>-1.8</v>
      </c>
      <c r="BC64" s="18">
        <f t="shared" si="27"/>
        <v>-1.9</v>
      </c>
      <c r="BD64" s="18">
        <f t="shared" si="27"/>
        <v>19.100000000000001</v>
      </c>
      <c r="BE64" s="18">
        <f t="shared" si="27"/>
        <v>-2.1</v>
      </c>
      <c r="BF64" s="18">
        <f t="shared" si="27"/>
        <v>21.2</v>
      </c>
      <c r="BG64" s="18">
        <f t="shared" si="27"/>
        <v>4</v>
      </c>
      <c r="BH64" s="18">
        <f t="shared" si="27"/>
        <v>-4</v>
      </c>
      <c r="BI64" s="18">
        <f t="shared" si="27"/>
        <v>-0.6</v>
      </c>
      <c r="BJ64" s="18">
        <f t="shared" si="27"/>
        <v>-1.9</v>
      </c>
      <c r="BM64" s="10" t="s">
        <v>345</v>
      </c>
      <c r="BN64" s="18">
        <f t="shared" si="28"/>
        <v>0.74369263973534727</v>
      </c>
      <c r="BO64" s="20">
        <f>VLOOKUP(CA64,'Coverage + Years_searchable'!$A$2:$N$76,14,FALSE)</f>
        <v>-1</v>
      </c>
      <c r="BP64" s="21" t="str">
        <f t="shared" si="29"/>
        <v>-1.8</v>
      </c>
      <c r="BQ64" s="21" t="str">
        <f t="shared" si="29"/>
        <v>-1.9</v>
      </c>
      <c r="BR64" s="21" t="str">
        <f t="shared" si="29"/>
        <v>19.1</v>
      </c>
      <c r="BS64" s="22" t="str">
        <f t="shared" si="29"/>
        <v>-2.1</v>
      </c>
      <c r="BT64" s="21" t="str">
        <f t="shared" si="29"/>
        <v>21.2***</v>
      </c>
      <c r="BU64" s="21" t="str">
        <f t="shared" si="29"/>
        <v>4</v>
      </c>
      <c r="BV64" s="21" t="str">
        <f t="shared" si="29"/>
        <v>-4</v>
      </c>
      <c r="BW64" s="21" t="str">
        <f t="shared" si="29"/>
        <v>-0.6</v>
      </c>
      <c r="BX64" s="21" t="str">
        <f t="shared" si="29"/>
        <v>-1.9</v>
      </c>
      <c r="BY64" s="21" t="str">
        <f>VLOOKUP(BM64,WLS!$Z$3:$AA$61,2,FALSE)</f>
        <v>***</v>
      </c>
      <c r="CA64" s="3" t="s">
        <v>234</v>
      </c>
    </row>
    <row r="65" spans="1:79" x14ac:dyDescent="0.25">
      <c r="A65" s="10" t="s">
        <v>346</v>
      </c>
      <c r="B65" s="18">
        <f>VLOOKUP(A65,WLS!$A$3:$S$61,4, FALSE)</f>
        <v>-0.97232356215968274</v>
      </c>
      <c r="C65" s="18">
        <f>VLOOKUP($A65,WLS!$A$3:$S$61,6, FALSE)</f>
        <v>-2.454954752107946</v>
      </c>
      <c r="D65" s="18">
        <f>VLOOKUP($A65,WLS!$A$3:$S$61,7, FALSE)</f>
        <v>-6.6958084106445321</v>
      </c>
      <c r="E65" s="18">
        <f>VLOOKUP($A65,WLS!$A$3:$S$61,5, FALSE)</f>
        <v>2.0363344464983264</v>
      </c>
      <c r="F65" s="18">
        <f>VLOOKUP($A65,WLS!$A$3:$S$61,2, FALSE)</f>
        <v>8.3791915893554698</v>
      </c>
      <c r="G65" s="18">
        <f>VLOOKUP($A65,WLS!$A$3:$S$61,3, FALSE)</f>
        <v>-4.820808410644533</v>
      </c>
      <c r="H65" s="18">
        <f>VLOOKUP($A65,WLS!$A$3:$S$61,8, FALSE)</f>
        <v>-3.5985861884223094</v>
      </c>
      <c r="I65" s="18">
        <f>VLOOKUP($A65,WLS!$A$3:$S$61,9, FALSE)</f>
        <v>-0.96366555350167438</v>
      </c>
      <c r="J65" s="18">
        <f>VLOOKUP($A65,WLS!$A$3:$S$61,10, FALSE)</f>
        <v>3.7473734075372871</v>
      </c>
      <c r="K65" s="18">
        <f>VLOOKUP(L65,'Global summary'!$AF$3:$AG$61,2, FALSE)</f>
        <v>29.925714285714285</v>
      </c>
      <c r="L65" s="3" t="s">
        <v>235</v>
      </c>
      <c r="M65" s="19">
        <f>VLOOKUP(A65,WLS!$A$3:$S$61,13, FALSE)</f>
        <v>0.77706911051934258</v>
      </c>
      <c r="N65" s="19">
        <f>VLOOKUP($A65,WLS!$A$3:$S$61,15, FALSE)</f>
        <v>0.30693282507856501</v>
      </c>
      <c r="O65" s="19">
        <f>VLOOKUP($A65,WLS!$A$3:$S$61,16, FALSE)</f>
        <v>0.11124552439937836</v>
      </c>
      <c r="P65" s="19">
        <f>VLOOKUP($A65,WLS!$A$3:$S$61,14, FALSE)</f>
        <v>0.53588494304192236</v>
      </c>
      <c r="Q65" s="19">
        <f>VLOOKUP($A65,WLS!$A$3:$S$61,11, FALSE)</f>
        <v>0.37135299745422568</v>
      </c>
      <c r="R65" s="19">
        <f>VLOOKUP($A65,WLS!$A$3:$S$61,12, FALSE)</f>
        <v>0.45771099823948858</v>
      </c>
      <c r="S65" s="19">
        <f>VLOOKUP($A65,WLS!$A$3:$S$61,17, FALSE)</f>
        <v>0.45582570219723784</v>
      </c>
      <c r="T65" s="19">
        <f>VLOOKUP($A65,WLS!$A$3:$S$61,18, FALSE)</f>
        <v>0.8344860529305429</v>
      </c>
      <c r="U65" s="19">
        <f>VLOOKUP($A65,WLS!$A$3:$S$61,19, FALSE)</f>
        <v>0.21206221944129686</v>
      </c>
      <c r="W65" s="10" t="str">
        <f t="shared" si="24"/>
        <v/>
      </c>
      <c r="X65" s="10" t="str">
        <f t="shared" si="24"/>
        <v/>
      </c>
      <c r="Y65" s="10" t="str">
        <f t="shared" si="24"/>
        <v/>
      </c>
      <c r="Z65" s="10" t="str">
        <f t="shared" si="24"/>
        <v/>
      </c>
      <c r="AA65" s="10" t="str">
        <f t="shared" si="24"/>
        <v/>
      </c>
      <c r="AB65" s="10" t="str">
        <f t="shared" si="24"/>
        <v/>
      </c>
      <c r="AC65" s="10" t="str">
        <f t="shared" si="22"/>
        <v/>
      </c>
      <c r="AD65" s="10" t="str">
        <f t="shared" si="22"/>
        <v/>
      </c>
      <c r="AE65" s="10" t="str">
        <f t="shared" si="22"/>
        <v/>
      </c>
      <c r="AG65" s="10" t="str">
        <f t="shared" si="25"/>
        <v/>
      </c>
      <c r="AH65" s="10" t="str">
        <f t="shared" si="25"/>
        <v/>
      </c>
      <c r="AI65" s="10" t="str">
        <f t="shared" si="25"/>
        <v/>
      </c>
      <c r="AJ65" s="10" t="str">
        <f t="shared" si="25"/>
        <v/>
      </c>
      <c r="AK65" s="10" t="str">
        <f t="shared" si="25"/>
        <v/>
      </c>
      <c r="AL65" s="10" t="str">
        <f t="shared" si="25"/>
        <v/>
      </c>
      <c r="AM65" s="10" t="str">
        <f t="shared" si="23"/>
        <v/>
      </c>
      <c r="AN65" s="10" t="str">
        <f t="shared" si="23"/>
        <v/>
      </c>
      <c r="AO65" s="10" t="str">
        <f t="shared" si="23"/>
        <v/>
      </c>
      <c r="AQ65" s="10" t="str">
        <f t="shared" si="26"/>
        <v/>
      </c>
      <c r="AR65" s="10" t="str">
        <f t="shared" si="26"/>
        <v/>
      </c>
      <c r="AS65" s="10" t="str">
        <f t="shared" si="26"/>
        <v/>
      </c>
      <c r="AT65" s="10" t="str">
        <f t="shared" si="26"/>
        <v/>
      </c>
      <c r="AU65" s="10" t="str">
        <f t="shared" si="26"/>
        <v/>
      </c>
      <c r="AV65" s="10" t="str">
        <f t="shared" si="26"/>
        <v/>
      </c>
      <c r="AW65" s="10" t="str">
        <f t="shared" si="26"/>
        <v/>
      </c>
      <c r="AX65" s="10" t="str">
        <f t="shared" si="26"/>
        <v/>
      </c>
      <c r="AY65" s="10" t="str">
        <f t="shared" si="26"/>
        <v/>
      </c>
      <c r="BA65" s="10" t="s">
        <v>346</v>
      </c>
      <c r="BB65" s="18">
        <f t="shared" si="27"/>
        <v>-3.2</v>
      </c>
      <c r="BC65" s="18">
        <f t="shared" si="27"/>
        <v>-8.1999999999999993</v>
      </c>
      <c r="BD65" s="18">
        <f t="shared" si="27"/>
        <v>-22.4</v>
      </c>
      <c r="BE65" s="18">
        <f t="shared" si="27"/>
        <v>6.8</v>
      </c>
      <c r="BF65" s="18">
        <f t="shared" si="27"/>
        <v>28</v>
      </c>
      <c r="BG65" s="18">
        <f t="shared" si="27"/>
        <v>-16.100000000000001</v>
      </c>
      <c r="BH65" s="18">
        <f t="shared" si="27"/>
        <v>-12</v>
      </c>
      <c r="BI65" s="18">
        <f t="shared" si="27"/>
        <v>-3.2</v>
      </c>
      <c r="BJ65" s="18">
        <f t="shared" si="27"/>
        <v>12.5</v>
      </c>
      <c r="BM65" s="10" t="s">
        <v>346</v>
      </c>
      <c r="BN65" s="18">
        <f t="shared" si="28"/>
        <v>29.925714285714285</v>
      </c>
      <c r="BO65" s="20">
        <f>VLOOKUP(CA65,'Coverage + Years_searchable'!$A$2:$N$76,14,FALSE)</f>
        <v>1</v>
      </c>
      <c r="BP65" s="21" t="str">
        <f t="shared" si="29"/>
        <v>-3.2</v>
      </c>
      <c r="BQ65" s="21" t="str">
        <f t="shared" si="29"/>
        <v>-8.2</v>
      </c>
      <c r="BR65" s="21" t="str">
        <f t="shared" si="29"/>
        <v>-22.4</v>
      </c>
      <c r="BS65" s="22" t="str">
        <f t="shared" si="29"/>
        <v>6.8</v>
      </c>
      <c r="BT65" s="21" t="str">
        <f t="shared" si="29"/>
        <v>28</v>
      </c>
      <c r="BU65" s="21" t="str">
        <f t="shared" si="29"/>
        <v>-16.1</v>
      </c>
      <c r="BV65" s="21" t="str">
        <f t="shared" si="29"/>
        <v>-12</v>
      </c>
      <c r="BW65" s="21" t="str">
        <f t="shared" si="29"/>
        <v>-3.2</v>
      </c>
      <c r="BX65" s="21" t="str">
        <f t="shared" si="29"/>
        <v>12.5</v>
      </c>
      <c r="BY65" s="21" t="str">
        <f>VLOOKUP(BM65,WLS!$Z$3:$AA$61,2,FALSE)</f>
        <v>--</v>
      </c>
      <c r="CA65" s="3" t="s">
        <v>235</v>
      </c>
    </row>
    <row r="66" spans="1:79" x14ac:dyDescent="0.25">
      <c r="CA66" s="3"/>
    </row>
    <row r="67" spans="1:79" ht="15.75" thickBot="1" x14ac:dyDescent="0.3">
      <c r="CA67" s="3"/>
    </row>
    <row r="68" spans="1:79" ht="32.25" thickBot="1" x14ac:dyDescent="0.3">
      <c r="B68" s="13" t="s">
        <v>281</v>
      </c>
      <c r="C68" s="13" t="s">
        <v>282</v>
      </c>
      <c r="D68" s="13" t="s">
        <v>283</v>
      </c>
      <c r="E68" s="13" t="s">
        <v>284</v>
      </c>
      <c r="F68" s="13"/>
      <c r="G68" s="13"/>
      <c r="H68" s="13"/>
      <c r="I68" s="13"/>
      <c r="J68" s="13"/>
      <c r="K68" s="13" t="s">
        <v>280</v>
      </c>
      <c r="L68" s="13"/>
      <c r="M68" s="13" t="s">
        <v>281</v>
      </c>
      <c r="N68" s="13" t="s">
        <v>282</v>
      </c>
      <c r="O68" s="13" t="s">
        <v>283</v>
      </c>
      <c r="P68" s="13" t="s">
        <v>284</v>
      </c>
      <c r="W68" s="13" t="s">
        <v>281</v>
      </c>
      <c r="X68" s="13" t="s">
        <v>282</v>
      </c>
      <c r="Y68" s="13" t="s">
        <v>283</v>
      </c>
      <c r="Z68" s="13" t="s">
        <v>284</v>
      </c>
      <c r="AG68" s="13" t="s">
        <v>281</v>
      </c>
      <c r="AH68" s="13" t="s">
        <v>282</v>
      </c>
      <c r="AI68" s="13" t="s">
        <v>283</v>
      </c>
      <c r="AJ68" s="13" t="s">
        <v>284</v>
      </c>
      <c r="AQ68" s="13" t="s">
        <v>281</v>
      </c>
      <c r="AR68" s="13" t="s">
        <v>282</v>
      </c>
      <c r="AS68" s="13" t="s">
        <v>283</v>
      </c>
      <c r="AT68" s="13" t="s">
        <v>284</v>
      </c>
      <c r="BA68" s="17" t="s">
        <v>390</v>
      </c>
      <c r="BB68" s="13" t="s">
        <v>281</v>
      </c>
      <c r="BC68" s="13" t="s">
        <v>282</v>
      </c>
      <c r="BD68" s="13" t="s">
        <v>283</v>
      </c>
      <c r="BE68" s="13" t="s">
        <v>284</v>
      </c>
      <c r="BN68" s="15" t="s">
        <v>280</v>
      </c>
      <c r="BO68" s="15" t="s">
        <v>391</v>
      </c>
      <c r="BP68" s="13" t="s">
        <v>281</v>
      </c>
      <c r="BQ68" s="13" t="s">
        <v>282</v>
      </c>
      <c r="BR68" s="13" t="s">
        <v>283</v>
      </c>
      <c r="BS68" s="13" t="s">
        <v>284</v>
      </c>
      <c r="BT68" s="13" t="s">
        <v>392</v>
      </c>
      <c r="CA68" s="3"/>
    </row>
    <row r="69" spans="1:79" x14ac:dyDescent="0.25">
      <c r="M69" s="19"/>
      <c r="CA69" s="3"/>
    </row>
    <row r="70" spans="1:79" x14ac:dyDescent="0.25">
      <c r="A70" s="10" t="s">
        <v>292</v>
      </c>
      <c r="B70" s="18">
        <f>VLOOKUP(A70,WLS!$A$66:$E$125,2, FALSE)</f>
        <v>0.24901827358802459</v>
      </c>
      <c r="C70" s="18">
        <f>VLOOKUP(A70,WLS!$A$66:$E$125,3, FALSE)</f>
        <v>-0.10293700027870317</v>
      </c>
      <c r="D70" s="18">
        <f>VLOOKUP(A70,WLS!$A$66:$E$125,4, FALSE)</f>
        <v>0.16504198465633174</v>
      </c>
      <c r="E70" s="18">
        <f>VLOOKUP(A70,WLS!$A$66:$E$125,5, FALSE)</f>
        <v>-0.17147136642703509</v>
      </c>
      <c r="K70" s="18">
        <f>VLOOKUP(R70,'Global summary'!$AF$3:$AG$61,2, FALSE)</f>
        <v>3.3261145044143028</v>
      </c>
      <c r="M70" s="19">
        <f>VLOOKUP(A70,WLS!$A$66:$N$125,11, FALSE)</f>
        <v>0.24907745234905984</v>
      </c>
      <c r="N70" s="19">
        <f>VLOOKUP(A70,WLS!$A$66:$N$125,12, FALSE)</f>
        <v>0.65234843954327126</v>
      </c>
      <c r="O70" s="19">
        <f>VLOOKUP(A70,WLS!$A$66:$N$125,13, FALSE)</f>
        <v>0.15316370127822901</v>
      </c>
      <c r="P70" s="19">
        <f>VLOOKUP(A70,WLS!$A$66:$N$125,14, FALSE)</f>
        <v>0.54048628819318401</v>
      </c>
      <c r="R70" s="3" t="s">
        <v>177</v>
      </c>
      <c r="W70" s="10" t="str">
        <f>IF(M70&lt;0.001,"***","")</f>
        <v/>
      </c>
      <c r="X70" s="10" t="str">
        <f t="shared" ref="X70:Z85" si="30">IF(N70&lt;0.001,"***","")</f>
        <v/>
      </c>
      <c r="Y70" s="10" t="str">
        <f t="shared" si="30"/>
        <v/>
      </c>
      <c r="Z70" s="10" t="str">
        <f t="shared" si="30"/>
        <v/>
      </c>
      <c r="AG70" s="10" t="str">
        <f>IF(AND(W70="", M70&lt;0.01), "**", "")</f>
        <v/>
      </c>
      <c r="AH70" s="10" t="str">
        <f t="shared" ref="AH70:AJ85" si="31">IF(AND(X70="", N70&lt;0.01), "**", "")</f>
        <v/>
      </c>
      <c r="AI70" s="10" t="str">
        <f t="shared" si="31"/>
        <v/>
      </c>
      <c r="AJ70" s="10" t="str">
        <f t="shared" si="31"/>
        <v/>
      </c>
      <c r="AQ70" s="10" t="str">
        <f>IF(AND(W70="",AG70="", M70&lt;0.05), "*", "")</f>
        <v/>
      </c>
      <c r="AR70" s="10" t="str">
        <f t="shared" ref="AR70:AT85" si="32">IF(AND(X70="",AH70="", N70&lt;0.05), "*", "")</f>
        <v/>
      </c>
      <c r="AS70" s="10" t="str">
        <f t="shared" si="32"/>
        <v/>
      </c>
      <c r="AT70" s="10" t="str">
        <f t="shared" si="32"/>
        <v/>
      </c>
      <c r="BA70" s="10" t="s">
        <v>292</v>
      </c>
      <c r="BB70" s="18">
        <f>ROUND(((B70/$K70)*100),1)</f>
        <v>7.5</v>
      </c>
      <c r="BC70" s="18">
        <f t="shared" ref="BC70:BE85" si="33">ROUND(((C70/$K70)*100),1)</f>
        <v>-3.1</v>
      </c>
      <c r="BD70" s="18">
        <f t="shared" si="33"/>
        <v>5</v>
      </c>
      <c r="BE70" s="18">
        <f t="shared" si="33"/>
        <v>-5.2</v>
      </c>
      <c r="BM70" s="10" t="s">
        <v>292</v>
      </c>
      <c r="BN70" s="18">
        <f t="shared" ref="BN70:BN85" si="34">K70</f>
        <v>3.3261145044143028</v>
      </c>
      <c r="BO70" s="20">
        <f>VLOOKUP(CA70,'Coverage + Years_searchable'!$A$2:$N$76,14,FALSE)</f>
        <v>-1</v>
      </c>
      <c r="BP70" s="21" t="str">
        <f>_xlfn.TEXTJOIN(,TRUE,BB70,W70,AG70,AQ70)</f>
        <v>7.5</v>
      </c>
      <c r="BQ70" s="21" t="str">
        <f t="shared" ref="BQ70:BS85" si="35">_xlfn.TEXTJOIN(,TRUE,BC70,X70,AH70,AR70)</f>
        <v>-3.1</v>
      </c>
      <c r="BR70" s="21" t="str">
        <f t="shared" si="35"/>
        <v>5</v>
      </c>
      <c r="BS70" s="22" t="str">
        <f t="shared" si="35"/>
        <v>-5.2</v>
      </c>
      <c r="BT70" s="21" t="str">
        <f>VLOOKUP(BM70,WLS!$Z$66:$AA$126,2,FALSE)</f>
        <v/>
      </c>
      <c r="CA70" s="3" t="s">
        <v>177</v>
      </c>
    </row>
    <row r="71" spans="1:79" x14ac:dyDescent="0.25">
      <c r="A71" s="10" t="s">
        <v>293</v>
      </c>
      <c r="B71" s="18">
        <f>VLOOKUP(A71,WLS!$A$66:$E$125,2, FALSE)</f>
        <v>-61.154698181152341</v>
      </c>
      <c r="C71" s="18">
        <f>VLOOKUP(A71,WLS!$A$66:$E$125,3, FALSE)</f>
        <v>-21.315411287195548</v>
      </c>
      <c r="D71" s="18">
        <f>VLOOKUP(A71,WLS!$A$66:$E$125,4, FALSE)</f>
        <v>57.529419111168899</v>
      </c>
      <c r="E71" s="18">
        <f>VLOOKUP(A71,WLS!$A$66:$E$125,5, FALSE)</f>
        <v>-1.4231954956054693</v>
      </c>
      <c r="K71" s="18">
        <f>VLOOKUP(R71,'Global summary'!$AF$3:$AG$61,2, FALSE)</f>
        <v>223.76192712783813</v>
      </c>
      <c r="M71" s="19">
        <f>VLOOKUP(A71,WLS!$A$66:$N$125,11, FALSE)</f>
        <v>3.9715484651939949E-2</v>
      </c>
      <c r="N71" s="19">
        <f>VLOOKUP(A71,WLS!$A$66:$N$125,12, FALSE)</f>
        <v>0.29488731840759597</v>
      </c>
      <c r="O71" s="19">
        <f>VLOOKUP(A71,WLS!$A$66:$N$125,13, FALSE)</f>
        <v>3.8768936610332039E-2</v>
      </c>
      <c r="P71" s="19">
        <f>VLOOKUP(A71,WLS!$A$66:$N$125,14, FALSE)</f>
        <v>0.88914334285739471</v>
      </c>
      <c r="R71" s="3" t="s">
        <v>178</v>
      </c>
      <c r="W71" s="10" t="str">
        <f t="shared" ref="W71:W85" si="36">IF(M71&lt;0.001,"***","")</f>
        <v/>
      </c>
      <c r="X71" s="10" t="str">
        <f t="shared" si="30"/>
        <v/>
      </c>
      <c r="Y71" s="10" t="str">
        <f t="shared" si="30"/>
        <v/>
      </c>
      <c r="Z71" s="10" t="str">
        <f t="shared" si="30"/>
        <v/>
      </c>
      <c r="AG71" s="10" t="str">
        <f t="shared" ref="AG71:AG85" si="37">IF(AND(W71="", M71&lt;0.01), "**", "")</f>
        <v/>
      </c>
      <c r="AH71" s="10" t="str">
        <f t="shared" si="31"/>
        <v/>
      </c>
      <c r="AI71" s="10" t="str">
        <f t="shared" si="31"/>
        <v/>
      </c>
      <c r="AJ71" s="10" t="str">
        <f t="shared" si="31"/>
        <v/>
      </c>
      <c r="AQ71" s="10" t="str">
        <f t="shared" ref="AQ71:AQ85" si="38">IF(AND(W71="",AG71="", M71&lt;0.05), "*", "")</f>
        <v>*</v>
      </c>
      <c r="AR71" s="10" t="str">
        <f t="shared" si="32"/>
        <v/>
      </c>
      <c r="AS71" s="10" t="str">
        <f t="shared" si="32"/>
        <v>*</v>
      </c>
      <c r="AT71" s="10" t="str">
        <f t="shared" si="32"/>
        <v/>
      </c>
      <c r="BA71" s="10" t="s">
        <v>293</v>
      </c>
      <c r="BB71" s="18">
        <f t="shared" ref="BB71:BB85" si="39">ROUND(((B71/$K71)*100),1)</f>
        <v>-27.3</v>
      </c>
      <c r="BC71" s="18">
        <f t="shared" si="33"/>
        <v>-9.5</v>
      </c>
      <c r="BD71" s="18">
        <f t="shared" si="33"/>
        <v>25.7</v>
      </c>
      <c r="BE71" s="18">
        <f t="shared" si="33"/>
        <v>-0.6</v>
      </c>
      <c r="BM71" s="10" t="s">
        <v>293</v>
      </c>
      <c r="BN71" s="18">
        <f t="shared" si="34"/>
        <v>223.76192712783813</v>
      </c>
      <c r="BO71" s="20">
        <f>VLOOKUP(CA71,'Coverage + Years_searchable'!$A$2:$N$76,14,FALSE)</f>
        <v>1</v>
      </c>
      <c r="BP71" s="21" t="str">
        <f t="shared" ref="BP71:BP85" si="40">_xlfn.TEXTJOIN(,TRUE,BB71,W71,AG71,AQ71)</f>
        <v>-27.3*</v>
      </c>
      <c r="BQ71" s="21" t="str">
        <f t="shared" si="35"/>
        <v>-9.5</v>
      </c>
      <c r="BR71" s="21" t="str">
        <f t="shared" si="35"/>
        <v>25.7*</v>
      </c>
      <c r="BS71" s="22" t="str">
        <f t="shared" si="35"/>
        <v>-0.6</v>
      </c>
      <c r="BT71" s="21" t="str">
        <f>VLOOKUP(BM71,WLS!$Z$66:$AA$126,2,FALSE)</f>
        <v/>
      </c>
      <c r="CA71" s="3" t="s">
        <v>178</v>
      </c>
    </row>
    <row r="72" spans="1:79" x14ac:dyDescent="0.25">
      <c r="A72" s="10" t="s">
        <v>294</v>
      </c>
      <c r="B72" s="18">
        <f>VLOOKUP(A72,WLS!$A$66:$E$125,2, FALSE)</f>
        <v>-119.54689849853517</v>
      </c>
      <c r="C72" s="18">
        <f>VLOOKUP(A72,WLS!$A$66:$E$125,3, FALSE)</f>
        <v>-23.372010174919581</v>
      </c>
      <c r="D72" s="18">
        <f>VLOOKUP(A72,WLS!$A$66:$E$125,4, FALSE)</f>
        <v>64.251054017440126</v>
      </c>
      <c r="E72" s="18">
        <f>VLOOKUP(A72,WLS!$A$66:$E$125,5, FALSE)</f>
        <v>27.062962341308598</v>
      </c>
      <c r="K72" s="18">
        <f>VLOOKUP(R72,'Global summary'!$AF$3:$AG$61,2, FALSE)</f>
        <v>246.79593729698794</v>
      </c>
      <c r="M72" s="19">
        <f>VLOOKUP(A72,WLS!$A$66:$N$125,11, FALSE)</f>
        <v>4.0385891657254868E-8</v>
      </c>
      <c r="N72" s="19">
        <f>VLOOKUP(A72,WLS!$A$66:$N$125,12, FALSE)</f>
        <v>0.37800416241956003</v>
      </c>
      <c r="O72" s="19">
        <f>VLOOKUP(A72,WLS!$A$66:$N$125,13, FALSE)</f>
        <v>7.4123064287447318E-2</v>
      </c>
      <c r="P72" s="19">
        <f>VLOOKUP(A72,WLS!$A$66:$N$125,14, FALSE)</f>
        <v>0.11330416780101341</v>
      </c>
      <c r="R72" s="3" t="s">
        <v>179</v>
      </c>
      <c r="W72" s="10" t="str">
        <f t="shared" si="36"/>
        <v>***</v>
      </c>
      <c r="X72" s="10" t="str">
        <f t="shared" si="30"/>
        <v/>
      </c>
      <c r="Y72" s="10" t="str">
        <f t="shared" si="30"/>
        <v/>
      </c>
      <c r="Z72" s="10" t="str">
        <f t="shared" si="30"/>
        <v/>
      </c>
      <c r="AG72" s="10" t="str">
        <f t="shared" si="37"/>
        <v/>
      </c>
      <c r="AH72" s="10" t="str">
        <f t="shared" si="31"/>
        <v/>
      </c>
      <c r="AI72" s="10" t="str">
        <f t="shared" si="31"/>
        <v/>
      </c>
      <c r="AJ72" s="10" t="str">
        <f t="shared" si="31"/>
        <v/>
      </c>
      <c r="AQ72" s="10" t="str">
        <f t="shared" si="38"/>
        <v/>
      </c>
      <c r="AR72" s="10" t="str">
        <f t="shared" si="32"/>
        <v/>
      </c>
      <c r="AS72" s="10" t="str">
        <f t="shared" si="32"/>
        <v/>
      </c>
      <c r="AT72" s="10" t="str">
        <f t="shared" si="32"/>
        <v/>
      </c>
      <c r="BA72" s="10" t="s">
        <v>294</v>
      </c>
      <c r="BB72" s="18">
        <f t="shared" si="39"/>
        <v>-48.4</v>
      </c>
      <c r="BC72" s="18">
        <f t="shared" si="33"/>
        <v>-9.5</v>
      </c>
      <c r="BD72" s="18">
        <f t="shared" si="33"/>
        <v>26</v>
      </c>
      <c r="BE72" s="18">
        <f t="shared" si="33"/>
        <v>11</v>
      </c>
      <c r="BM72" s="10" t="s">
        <v>294</v>
      </c>
      <c r="BN72" s="18">
        <f t="shared" si="34"/>
        <v>246.79593729698794</v>
      </c>
      <c r="BO72" s="20">
        <f>VLOOKUP(CA72,'Coverage + Years_searchable'!$A$2:$N$76,14,FALSE)</f>
        <v>1</v>
      </c>
      <c r="BP72" s="21" t="str">
        <f t="shared" si="40"/>
        <v>-48.4***</v>
      </c>
      <c r="BQ72" s="21" t="str">
        <f t="shared" si="35"/>
        <v>-9.5</v>
      </c>
      <c r="BR72" s="21" t="str">
        <f t="shared" si="35"/>
        <v>26</v>
      </c>
      <c r="BS72" s="22" t="str">
        <f t="shared" si="35"/>
        <v>11</v>
      </c>
      <c r="BT72" s="21" t="str">
        <f>VLOOKUP(BM72,WLS!$Z$66:$AA$126,2,FALSE)</f>
        <v>***</v>
      </c>
      <c r="CA72" s="3" t="s">
        <v>179</v>
      </c>
    </row>
    <row r="73" spans="1:79" x14ac:dyDescent="0.25">
      <c r="A73" s="10" t="s">
        <v>295</v>
      </c>
      <c r="B73" s="18">
        <f>VLOOKUP(A73,WLS!$A$66:$E$125,2, FALSE)</f>
        <v>179.62726688824108</v>
      </c>
      <c r="C73" s="18">
        <f>VLOOKUP(A73,WLS!$A$66:$E$125,3, FALSE)</f>
        <v>158.77613773580887</v>
      </c>
      <c r="D73" s="18">
        <f>VLOOKUP(A73,WLS!$A$66:$E$125,4, FALSE)</f>
        <v>22.585486606757893</v>
      </c>
      <c r="E73" s="18">
        <f>VLOOKUP(A73,WLS!$A$66:$E$125,5, FALSE)</f>
        <v>-597.64183998603767</v>
      </c>
      <c r="K73" s="18">
        <f>VLOOKUP(R73,'Global summary'!$AF$3:$AG$61,2, FALSE)</f>
        <v>203.99644620620634</v>
      </c>
      <c r="M73" s="19">
        <f>VLOOKUP(A73,WLS!$A$66:$N$125,11, FALSE)</f>
        <v>7.6463882546287469E-125</v>
      </c>
      <c r="N73" s="19">
        <f>VLOOKUP(A73,WLS!$A$66:$N$125,12, FALSE)</f>
        <v>6.435183986727105E-28</v>
      </c>
      <c r="O73" s="19">
        <f>VLOOKUP(A73,WLS!$A$66:$N$125,13, FALSE)</f>
        <v>0.39339484272650038</v>
      </c>
      <c r="P73" s="19">
        <f>VLOOKUP(A73,WLS!$A$66:$N$125,14, FALSE)</f>
        <v>2.1499663701657074E-9</v>
      </c>
      <c r="R73" s="3" t="s">
        <v>180</v>
      </c>
      <c r="W73" s="10" t="str">
        <f t="shared" si="36"/>
        <v>***</v>
      </c>
      <c r="X73" s="10" t="str">
        <f t="shared" si="30"/>
        <v>***</v>
      </c>
      <c r="Y73" s="10" t="str">
        <f t="shared" si="30"/>
        <v/>
      </c>
      <c r="Z73" s="10" t="str">
        <f t="shared" si="30"/>
        <v>***</v>
      </c>
      <c r="AG73" s="10" t="str">
        <f t="shared" si="37"/>
        <v/>
      </c>
      <c r="AH73" s="10" t="str">
        <f t="shared" si="31"/>
        <v/>
      </c>
      <c r="AI73" s="10" t="str">
        <f t="shared" si="31"/>
        <v/>
      </c>
      <c r="AJ73" s="10" t="str">
        <f t="shared" si="31"/>
        <v/>
      </c>
      <c r="AQ73" s="10" t="str">
        <f t="shared" si="38"/>
        <v/>
      </c>
      <c r="AR73" s="10" t="str">
        <f t="shared" si="32"/>
        <v/>
      </c>
      <c r="AS73" s="10" t="str">
        <f t="shared" si="32"/>
        <v/>
      </c>
      <c r="AT73" s="10" t="str">
        <f t="shared" si="32"/>
        <v/>
      </c>
      <c r="BA73" s="10" t="s">
        <v>295</v>
      </c>
      <c r="BB73" s="18">
        <f t="shared" si="39"/>
        <v>88.1</v>
      </c>
      <c r="BC73" s="18">
        <f t="shared" si="33"/>
        <v>77.8</v>
      </c>
      <c r="BD73" s="18">
        <f t="shared" si="33"/>
        <v>11.1</v>
      </c>
      <c r="BE73" s="18">
        <f t="shared" si="33"/>
        <v>-293</v>
      </c>
      <c r="BM73" s="10" t="s">
        <v>295</v>
      </c>
      <c r="BN73" s="18">
        <f t="shared" si="34"/>
        <v>203.99644620620634</v>
      </c>
      <c r="BO73" s="20">
        <f>VLOOKUP(CA73,'Coverage + Years_searchable'!$A$2:$N$76,14,FALSE)</f>
        <v>-1</v>
      </c>
      <c r="BP73" s="21" t="str">
        <f t="shared" si="40"/>
        <v>88.1***</v>
      </c>
      <c r="BQ73" s="21" t="str">
        <f t="shared" si="35"/>
        <v>77.8***</v>
      </c>
      <c r="BR73" s="21" t="str">
        <f t="shared" si="35"/>
        <v>11.1</v>
      </c>
      <c r="BS73" s="22" t="str">
        <f t="shared" si="35"/>
        <v>-293***</v>
      </c>
      <c r="BT73" s="21" t="str">
        <f>VLOOKUP(BM73,WLS!$Z$66:$AA$126,2,FALSE)</f>
        <v>***</v>
      </c>
      <c r="CA73" s="3" t="s">
        <v>180</v>
      </c>
    </row>
    <row r="74" spans="1:79" x14ac:dyDescent="0.25">
      <c r="A74" s="10" t="s">
        <v>296</v>
      </c>
      <c r="B74" s="18">
        <f>VLOOKUP(A74,WLS!$A$66:$E$125,2, FALSE)</f>
        <v>-46.399775782801044</v>
      </c>
      <c r="C74" s="18">
        <f>VLOOKUP(A74,WLS!$A$66:$E$125,3, FALSE)</f>
        <v>-17.854083243672953</v>
      </c>
      <c r="D74" s="18">
        <f>VLOOKUP(A74,WLS!$A$66:$E$125,4, FALSE)</f>
        <v>5.9602773507050628</v>
      </c>
      <c r="E74" s="18">
        <f>VLOOKUP(A74,WLS!$A$66:$E$125,5, FALSE)</f>
        <v>31.729854269421374</v>
      </c>
      <c r="K74" s="18">
        <f>VLOOKUP(R74,'Global summary'!$AF$3:$AG$61,2, FALSE)</f>
        <v>66.315733643413736</v>
      </c>
      <c r="M74" s="19">
        <f>VLOOKUP(A74,WLS!$A$66:$N$125,11, FALSE)</f>
        <v>1.0929694548081508E-21</v>
      </c>
      <c r="N74" s="19">
        <f>VLOOKUP(A74,WLS!$A$66:$N$125,12, FALSE)</f>
        <v>1.0815686394160985E-2</v>
      </c>
      <c r="O74" s="19">
        <f>VLOOKUP(A74,WLS!$A$66:$N$125,13, FALSE)</f>
        <v>0.36004529492537962</v>
      </c>
      <c r="P74" s="19">
        <f>VLOOKUP(A74,WLS!$A$66:$N$125,14, FALSE)</f>
        <v>7.7111938250057616E-92</v>
      </c>
      <c r="R74" s="3" t="s">
        <v>181</v>
      </c>
      <c r="W74" s="10" t="str">
        <f t="shared" si="36"/>
        <v>***</v>
      </c>
      <c r="X74" s="10" t="str">
        <f t="shared" si="30"/>
        <v/>
      </c>
      <c r="Y74" s="10" t="str">
        <f t="shared" si="30"/>
        <v/>
      </c>
      <c r="Z74" s="10" t="str">
        <f t="shared" si="30"/>
        <v>***</v>
      </c>
      <c r="AG74" s="10" t="str">
        <f t="shared" si="37"/>
        <v/>
      </c>
      <c r="AH74" s="10" t="str">
        <f t="shared" si="31"/>
        <v/>
      </c>
      <c r="AI74" s="10" t="str">
        <f t="shared" si="31"/>
        <v/>
      </c>
      <c r="AJ74" s="10" t="str">
        <f t="shared" si="31"/>
        <v/>
      </c>
      <c r="AQ74" s="10" t="str">
        <f t="shared" si="38"/>
        <v/>
      </c>
      <c r="AR74" s="10" t="str">
        <f t="shared" si="32"/>
        <v>*</v>
      </c>
      <c r="AS74" s="10" t="str">
        <f t="shared" si="32"/>
        <v/>
      </c>
      <c r="AT74" s="10" t="str">
        <f t="shared" si="32"/>
        <v/>
      </c>
      <c r="BA74" s="10" t="s">
        <v>296</v>
      </c>
      <c r="BB74" s="18">
        <f t="shared" si="39"/>
        <v>-70</v>
      </c>
      <c r="BC74" s="18">
        <f t="shared" si="33"/>
        <v>-26.9</v>
      </c>
      <c r="BD74" s="18">
        <f t="shared" si="33"/>
        <v>9</v>
      </c>
      <c r="BE74" s="18">
        <f t="shared" si="33"/>
        <v>47.8</v>
      </c>
      <c r="BM74" s="10" t="s">
        <v>296</v>
      </c>
      <c r="BN74" s="18">
        <f t="shared" si="34"/>
        <v>66.315733643413736</v>
      </c>
      <c r="BO74" s="20">
        <f>VLOOKUP(CA74,'Coverage + Years_searchable'!$A$2:$N$76,14,FALSE)</f>
        <v>1</v>
      </c>
      <c r="BP74" s="21" t="str">
        <f t="shared" si="40"/>
        <v>-70***</v>
      </c>
      <c r="BQ74" s="21" t="str">
        <f t="shared" si="35"/>
        <v>-26.9*</v>
      </c>
      <c r="BR74" s="21" t="str">
        <f t="shared" si="35"/>
        <v>9</v>
      </c>
      <c r="BS74" s="22" t="str">
        <f t="shared" si="35"/>
        <v>47.8***</v>
      </c>
      <c r="BT74" s="21" t="str">
        <f>VLOOKUP(BM74,WLS!$Z$66:$AA$126,2,FALSE)</f>
        <v>***</v>
      </c>
      <c r="CA74" s="3" t="s">
        <v>181</v>
      </c>
    </row>
    <row r="75" spans="1:79" x14ac:dyDescent="0.25">
      <c r="A75" s="10" t="s">
        <v>297</v>
      </c>
      <c r="B75" s="18">
        <f>VLOOKUP(A75,WLS!$A$66:$E$125,2, FALSE)</f>
        <v>-19.967484961339768</v>
      </c>
      <c r="C75" s="18">
        <f>VLOOKUP(A75,WLS!$A$66:$E$125,3, FALSE)</f>
        <v>-3.1513417244582977</v>
      </c>
      <c r="D75" s="18">
        <f>VLOOKUP(A75,WLS!$A$66:$E$125,4, FALSE)</f>
        <v>5.536063536158168</v>
      </c>
      <c r="E75" s="18">
        <f>VLOOKUP(A75,WLS!$A$66:$E$125,5, FALSE)</f>
        <v>6.7551664722527054</v>
      </c>
      <c r="K75" s="18">
        <f>VLOOKUP(R75,'Global summary'!$AF$3:$AG$61,2, FALSE)</f>
        <v>9.4486190232461187</v>
      </c>
      <c r="M75" s="19">
        <f>VLOOKUP(A75,WLS!$A$66:$N$125,11, FALSE)</f>
        <v>5.7097745229199137E-10</v>
      </c>
      <c r="N75" s="19">
        <f>VLOOKUP(A75,WLS!$A$66:$N$125,12, FALSE)</f>
        <v>8.098153671613445E-2</v>
      </c>
      <c r="O75" s="19">
        <f>VLOOKUP(A75,WLS!$A$66:$N$125,13, FALSE)</f>
        <v>3.2278851589800963E-9</v>
      </c>
      <c r="P75" s="19">
        <f>VLOOKUP(A75,WLS!$A$66:$N$125,14, FALSE)</f>
        <v>6.9076317030604721E-119</v>
      </c>
      <c r="R75" s="3" t="s">
        <v>182</v>
      </c>
      <c r="W75" s="10" t="str">
        <f t="shared" si="36"/>
        <v>***</v>
      </c>
      <c r="X75" s="10" t="str">
        <f t="shared" si="30"/>
        <v/>
      </c>
      <c r="Y75" s="10" t="str">
        <f t="shared" si="30"/>
        <v>***</v>
      </c>
      <c r="Z75" s="10" t="str">
        <f t="shared" si="30"/>
        <v>***</v>
      </c>
      <c r="AG75" s="10" t="str">
        <f t="shared" si="37"/>
        <v/>
      </c>
      <c r="AH75" s="10" t="str">
        <f t="shared" si="31"/>
        <v/>
      </c>
      <c r="AI75" s="10" t="str">
        <f t="shared" si="31"/>
        <v/>
      </c>
      <c r="AJ75" s="10" t="str">
        <f t="shared" si="31"/>
        <v/>
      </c>
      <c r="AQ75" s="10" t="str">
        <f t="shared" si="38"/>
        <v/>
      </c>
      <c r="AR75" s="10" t="str">
        <f t="shared" si="32"/>
        <v/>
      </c>
      <c r="AS75" s="10" t="str">
        <f t="shared" si="32"/>
        <v/>
      </c>
      <c r="AT75" s="10" t="str">
        <f t="shared" si="32"/>
        <v/>
      </c>
      <c r="BA75" s="10" t="s">
        <v>297</v>
      </c>
      <c r="BB75" s="18">
        <f t="shared" si="39"/>
        <v>-211.3</v>
      </c>
      <c r="BC75" s="18">
        <f t="shared" si="33"/>
        <v>-33.4</v>
      </c>
      <c r="BD75" s="18">
        <f t="shared" si="33"/>
        <v>58.6</v>
      </c>
      <c r="BE75" s="18">
        <f t="shared" si="33"/>
        <v>71.5</v>
      </c>
      <c r="BM75" s="10" t="s">
        <v>297</v>
      </c>
      <c r="BN75" s="18">
        <f t="shared" si="34"/>
        <v>9.4486190232461187</v>
      </c>
      <c r="BO75" s="20">
        <f>VLOOKUP(CA75,'Coverage + Years_searchable'!$A$2:$N$76,14,FALSE)</f>
        <v>-1</v>
      </c>
      <c r="BP75" s="21" t="str">
        <f t="shared" si="40"/>
        <v>-211.3***</v>
      </c>
      <c r="BQ75" s="21" t="str">
        <f t="shared" si="35"/>
        <v>-33.4</v>
      </c>
      <c r="BR75" s="21" t="str">
        <f t="shared" si="35"/>
        <v>58.6***</v>
      </c>
      <c r="BS75" s="22" t="str">
        <f t="shared" si="35"/>
        <v>71.5***</v>
      </c>
      <c r="BT75" s="21" t="str">
        <f>VLOOKUP(BM75,WLS!$Z$66:$AA$126,2,FALSE)</f>
        <v>***</v>
      </c>
      <c r="CA75" s="3" t="s">
        <v>182</v>
      </c>
    </row>
    <row r="76" spans="1:79" x14ac:dyDescent="0.25">
      <c r="A76" s="10" t="s">
        <v>21</v>
      </c>
      <c r="B76" s="18">
        <f>VLOOKUP(A76,WLS!$A$66:$E$125,2, FALSE)</f>
        <v>-36.37091474451843</v>
      </c>
      <c r="C76" s="18">
        <f>VLOOKUP(A76,WLS!$A$66:$E$125,3, FALSE)</f>
        <v>-5.0024830608627173</v>
      </c>
      <c r="D76" s="18">
        <f>VLOOKUP(A76,WLS!$A$66:$E$125,4, FALSE)</f>
        <v>4.5559205712363831</v>
      </c>
      <c r="E76" s="18">
        <f>VLOOKUP(A76,WLS!$A$66:$E$125,5, FALSE)</f>
        <v>22.596873234139288</v>
      </c>
      <c r="K76" s="18">
        <f>VLOOKUP(R76,'Global summary'!$AF$3:$AG$61,2, FALSE)</f>
        <v>29.549355269459522</v>
      </c>
      <c r="M76" s="19">
        <f>VLOOKUP(A76,WLS!$A$66:$N$125,11, FALSE)</f>
        <v>5.9534609805355034E-24</v>
      </c>
      <c r="N76" s="19">
        <f>VLOOKUP(A76,WLS!$A$66:$N$125,12, FALSE)</f>
        <v>0.36287196527643417</v>
      </c>
      <c r="O76" s="19">
        <f>VLOOKUP(A76,WLS!$A$66:$N$125,13, FALSE)</f>
        <v>0.23755772575160478</v>
      </c>
      <c r="P76" s="19">
        <f>VLOOKUP(A76,WLS!$A$66:$N$125,14, FALSE)</f>
        <v>5.2970866335770871E-70</v>
      </c>
      <c r="R76" s="3" t="s">
        <v>183</v>
      </c>
      <c r="W76" s="10" t="str">
        <f t="shared" si="36"/>
        <v>***</v>
      </c>
      <c r="X76" s="10" t="str">
        <f t="shared" si="30"/>
        <v/>
      </c>
      <c r="Y76" s="10" t="str">
        <f t="shared" si="30"/>
        <v/>
      </c>
      <c r="Z76" s="10" t="str">
        <f t="shared" si="30"/>
        <v>***</v>
      </c>
      <c r="AG76" s="10" t="str">
        <f t="shared" si="37"/>
        <v/>
      </c>
      <c r="AH76" s="10" t="str">
        <f t="shared" si="31"/>
        <v/>
      </c>
      <c r="AI76" s="10" t="str">
        <f t="shared" si="31"/>
        <v/>
      </c>
      <c r="AJ76" s="10" t="str">
        <f t="shared" si="31"/>
        <v/>
      </c>
      <c r="AQ76" s="10" t="str">
        <f t="shared" si="38"/>
        <v/>
      </c>
      <c r="AR76" s="10" t="str">
        <f t="shared" si="32"/>
        <v/>
      </c>
      <c r="AS76" s="10" t="str">
        <f t="shared" si="32"/>
        <v/>
      </c>
      <c r="AT76" s="10" t="str">
        <f t="shared" si="32"/>
        <v/>
      </c>
      <c r="BA76" s="10" t="s">
        <v>21</v>
      </c>
      <c r="BB76" s="18">
        <f t="shared" si="39"/>
        <v>-123.1</v>
      </c>
      <c r="BC76" s="18">
        <f t="shared" si="33"/>
        <v>-16.899999999999999</v>
      </c>
      <c r="BD76" s="18">
        <f t="shared" si="33"/>
        <v>15.4</v>
      </c>
      <c r="BE76" s="18">
        <f t="shared" si="33"/>
        <v>76.5</v>
      </c>
      <c r="BM76" s="10" t="s">
        <v>21</v>
      </c>
      <c r="BN76" s="18">
        <f t="shared" si="34"/>
        <v>29.549355269459522</v>
      </c>
      <c r="BO76" s="20">
        <f>VLOOKUP(CA76,'Coverage + Years_searchable'!$A$2:$N$76,14,FALSE)</f>
        <v>-1</v>
      </c>
      <c r="BP76" s="21" t="str">
        <f t="shared" si="40"/>
        <v>-123.1***</v>
      </c>
      <c r="BQ76" s="21" t="str">
        <f t="shared" si="35"/>
        <v>-16.9</v>
      </c>
      <c r="BR76" s="21" t="str">
        <f t="shared" si="35"/>
        <v>15.4</v>
      </c>
      <c r="BS76" s="22" t="str">
        <f t="shared" si="35"/>
        <v>76.5***</v>
      </c>
      <c r="BT76" s="21" t="str">
        <f>VLOOKUP(BM76,WLS!$Z$66:$AA$126,2,FALSE)</f>
        <v>***</v>
      </c>
      <c r="CA76" s="3" t="s">
        <v>183</v>
      </c>
    </row>
    <row r="77" spans="1:79" x14ac:dyDescent="0.25">
      <c r="A77" s="10" t="s">
        <v>298</v>
      </c>
      <c r="B77" s="18">
        <f>VLOOKUP(A77,WLS!$A$66:$E$125,2, FALSE)</f>
        <v>-46.04419606615204</v>
      </c>
      <c r="C77" s="18">
        <f>VLOOKUP(A77,WLS!$A$66:$E$125,3, FALSE)</f>
        <v>-27.023366786863612</v>
      </c>
      <c r="D77" s="18">
        <f>VLOOKUP(A77,WLS!$A$66:$E$125,4, FALSE)</f>
        <v>26.970694403506492</v>
      </c>
      <c r="E77" s="18">
        <f>VLOOKUP(A77,WLS!$A$66:$E$125,5, FALSE)</f>
        <v>40.720355984688354</v>
      </c>
      <c r="K77" s="18">
        <f>VLOOKUP(R77,'Global summary'!$AF$3:$AG$61,2, FALSE)</f>
        <v>42.276148323715312</v>
      </c>
      <c r="M77" s="19">
        <f>VLOOKUP(A77,WLS!$A$66:$N$125,11, FALSE)</f>
        <v>2.8756627640450248E-75</v>
      </c>
      <c r="N77" s="19">
        <f>VLOOKUP(A77,WLS!$A$66:$N$125,12, FALSE)</f>
        <v>6.8661501301378561E-16</v>
      </c>
      <c r="O77" s="19">
        <f>VLOOKUP(A77,WLS!$A$66:$N$125,13, FALSE)</f>
        <v>6.3668206895760809E-19</v>
      </c>
      <c r="P77" s="19">
        <f>VLOOKUP(A77,WLS!$A$66:$N$125,14, FALSE)</f>
        <v>1.1562146949188935E-157</v>
      </c>
      <c r="R77" s="3" t="s">
        <v>184</v>
      </c>
      <c r="W77" s="10" t="str">
        <f t="shared" si="36"/>
        <v>***</v>
      </c>
      <c r="X77" s="10" t="str">
        <f t="shared" si="30"/>
        <v>***</v>
      </c>
      <c r="Y77" s="10" t="str">
        <f t="shared" si="30"/>
        <v>***</v>
      </c>
      <c r="Z77" s="10" t="str">
        <f t="shared" si="30"/>
        <v>***</v>
      </c>
      <c r="AG77" s="10" t="str">
        <f t="shared" si="37"/>
        <v/>
      </c>
      <c r="AH77" s="10" t="str">
        <f t="shared" si="31"/>
        <v/>
      </c>
      <c r="AI77" s="10" t="str">
        <f t="shared" si="31"/>
        <v/>
      </c>
      <c r="AJ77" s="10" t="str">
        <f t="shared" si="31"/>
        <v/>
      </c>
      <c r="AQ77" s="10" t="str">
        <f t="shared" si="38"/>
        <v/>
      </c>
      <c r="AR77" s="10" t="str">
        <f t="shared" si="32"/>
        <v/>
      </c>
      <c r="AS77" s="10" t="str">
        <f t="shared" si="32"/>
        <v/>
      </c>
      <c r="AT77" s="10" t="str">
        <f t="shared" si="32"/>
        <v/>
      </c>
      <c r="BA77" s="10" t="s">
        <v>298</v>
      </c>
      <c r="BB77" s="18">
        <f t="shared" si="39"/>
        <v>-108.9</v>
      </c>
      <c r="BC77" s="18">
        <f t="shared" si="33"/>
        <v>-63.9</v>
      </c>
      <c r="BD77" s="18">
        <f t="shared" si="33"/>
        <v>63.8</v>
      </c>
      <c r="BE77" s="18">
        <f t="shared" si="33"/>
        <v>96.3</v>
      </c>
      <c r="BM77" s="10" t="s">
        <v>298</v>
      </c>
      <c r="BN77" s="18">
        <f t="shared" si="34"/>
        <v>42.276148323715312</v>
      </c>
      <c r="BO77" s="20">
        <f>VLOOKUP(CA77,'Coverage + Years_searchable'!$A$2:$N$76,14,FALSE)</f>
        <v>-1</v>
      </c>
      <c r="BP77" s="21" t="str">
        <f t="shared" si="40"/>
        <v>-108.9***</v>
      </c>
      <c r="BQ77" s="21" t="str">
        <f t="shared" si="35"/>
        <v>-63.9***</v>
      </c>
      <c r="BR77" s="21" t="str">
        <f t="shared" si="35"/>
        <v>63.8***</v>
      </c>
      <c r="BS77" s="22" t="str">
        <f t="shared" si="35"/>
        <v>96.3***</v>
      </c>
      <c r="BT77" s="21" t="str">
        <f>VLOOKUP(BM77,WLS!$Z$66:$AA$126,2,FALSE)</f>
        <v>***</v>
      </c>
      <c r="CA77" s="3" t="s">
        <v>184</v>
      </c>
    </row>
    <row r="78" spans="1:79" x14ac:dyDescent="0.25">
      <c r="A78" s="10" t="s">
        <v>299</v>
      </c>
      <c r="B78" s="18">
        <f>VLOOKUP(A78,WLS!$A$66:$E$125,2, FALSE)</f>
        <v>-14.681185029318895</v>
      </c>
      <c r="C78" s="18">
        <f>VLOOKUP(A78,WLS!$A$66:$E$125,3, FALSE)</f>
        <v>-11.286457258550904</v>
      </c>
      <c r="D78" s="18">
        <f>VLOOKUP(A78,WLS!$A$66:$E$125,4, FALSE)</f>
        <v>18.002878023172396</v>
      </c>
      <c r="E78" s="18">
        <f>VLOOKUP(A78,WLS!$A$66:$E$125,5, FALSE)</f>
        <v>0</v>
      </c>
      <c r="K78" s="18">
        <f>VLOOKUP(R78,'Global summary'!$AF$3:$AG$61,2, FALSE)</f>
        <v>65.69072154630085</v>
      </c>
      <c r="M78" s="19">
        <f>VLOOKUP(A78,WLS!$A$66:$N$125,11, FALSE)</f>
        <v>2.1828057750578203E-3</v>
      </c>
      <c r="N78" s="19">
        <f>VLOOKUP(A78,WLS!$A$66:$N$125,12, FALSE)</f>
        <v>0.14952074455580536</v>
      </c>
      <c r="O78" s="19">
        <f>VLOOKUP(A78,WLS!$A$66:$N$125,13, FALSE)</f>
        <v>2.3640426718750953E-9</v>
      </c>
      <c r="P78" s="19">
        <f>VLOOKUP(A78,WLS!$A$66:$N$125,14, FALSE)</f>
        <v>0</v>
      </c>
      <c r="R78" s="3" t="s">
        <v>185</v>
      </c>
      <c r="W78" s="10" t="str">
        <f t="shared" si="36"/>
        <v/>
      </c>
      <c r="X78" s="10" t="str">
        <f t="shared" si="30"/>
        <v/>
      </c>
      <c r="Y78" s="10" t="str">
        <f t="shared" si="30"/>
        <v>***</v>
      </c>
      <c r="Z78" s="10" t="str">
        <f t="shared" si="30"/>
        <v>***</v>
      </c>
      <c r="AG78" s="10" t="str">
        <f t="shared" si="37"/>
        <v>**</v>
      </c>
      <c r="AH78" s="10" t="str">
        <f t="shared" si="31"/>
        <v/>
      </c>
      <c r="AI78" s="10" t="str">
        <f t="shared" si="31"/>
        <v/>
      </c>
      <c r="AJ78" s="10" t="str">
        <f t="shared" si="31"/>
        <v/>
      </c>
      <c r="AQ78" s="10" t="str">
        <f t="shared" si="38"/>
        <v/>
      </c>
      <c r="AR78" s="10" t="str">
        <f t="shared" si="32"/>
        <v/>
      </c>
      <c r="AS78" s="10" t="str">
        <f t="shared" si="32"/>
        <v/>
      </c>
      <c r="AT78" s="10" t="str">
        <f t="shared" si="32"/>
        <v/>
      </c>
      <c r="BA78" s="10" t="s">
        <v>299</v>
      </c>
      <c r="BB78" s="18">
        <f t="shared" si="39"/>
        <v>-22.3</v>
      </c>
      <c r="BC78" s="18">
        <f t="shared" si="33"/>
        <v>-17.2</v>
      </c>
      <c r="BD78" s="18">
        <f t="shared" si="33"/>
        <v>27.4</v>
      </c>
      <c r="BE78" s="18">
        <f t="shared" si="33"/>
        <v>0</v>
      </c>
      <c r="BM78" s="10" t="s">
        <v>299</v>
      </c>
      <c r="BN78" s="18">
        <f t="shared" si="34"/>
        <v>65.69072154630085</v>
      </c>
      <c r="BO78" s="20">
        <f>VLOOKUP(CA78,'Coverage + Years_searchable'!$A$2:$N$76,14,FALSE)</f>
        <v>1</v>
      </c>
      <c r="BP78" s="21" t="str">
        <f t="shared" si="40"/>
        <v>-22.3**</v>
      </c>
      <c r="BQ78" s="21" t="str">
        <f t="shared" si="35"/>
        <v>-17.2</v>
      </c>
      <c r="BR78" s="21" t="str">
        <f t="shared" si="35"/>
        <v>27.4***</v>
      </c>
      <c r="BS78" s="22"/>
      <c r="BT78" s="21" t="str">
        <f>VLOOKUP(BM78,WLS!$Z$66:$AA$126,2,FALSE)</f>
        <v>***</v>
      </c>
      <c r="CA78" s="3" t="s">
        <v>185</v>
      </c>
    </row>
    <row r="79" spans="1:79" x14ac:dyDescent="0.25">
      <c r="A79" s="10" t="s">
        <v>300</v>
      </c>
      <c r="B79" s="18">
        <f>VLOOKUP(A79,WLS!$A$66:$E$125,2, FALSE)</f>
        <v>-10.323842339255318</v>
      </c>
      <c r="C79" s="18">
        <f>VLOOKUP(A79,WLS!$A$66:$E$125,3, FALSE)</f>
        <v>-4.6804824401253908</v>
      </c>
      <c r="D79" s="18">
        <f>VLOOKUP(A79,WLS!$A$66:$E$125,4, FALSE)</f>
        <v>11.00082267495339</v>
      </c>
      <c r="E79" s="18">
        <f>VLOOKUP(A79,WLS!$A$66:$E$125,5, FALSE)</f>
        <v>38.04480361938478</v>
      </c>
      <c r="K79" s="18">
        <f>VLOOKUP(R79,'Global summary'!$AF$3:$AG$61,2, FALSE)</f>
        <v>31.770735084467596</v>
      </c>
      <c r="M79" s="19">
        <f>VLOOKUP(A79,WLS!$A$66:$N$125,11, FALSE)</f>
        <v>5.8456480138019606E-6</v>
      </c>
      <c r="N79" s="19">
        <f>VLOOKUP(A79,WLS!$A$66:$N$125,12, FALSE)</f>
        <v>0.40958453332256017</v>
      </c>
      <c r="O79" s="19">
        <f>VLOOKUP(A79,WLS!$A$66:$N$125,13, FALSE)</f>
        <v>2.1925826831336027E-2</v>
      </c>
      <c r="P79" s="19">
        <f>VLOOKUP(A79,WLS!$A$66:$N$125,14, FALSE)</f>
        <v>0</v>
      </c>
      <c r="R79" s="3" t="s">
        <v>186</v>
      </c>
      <c r="W79" s="10" t="str">
        <f t="shared" si="36"/>
        <v>***</v>
      </c>
      <c r="X79" s="10" t="str">
        <f t="shared" si="30"/>
        <v/>
      </c>
      <c r="Y79" s="10" t="str">
        <f t="shared" si="30"/>
        <v/>
      </c>
      <c r="Z79" s="10" t="str">
        <f t="shared" si="30"/>
        <v>***</v>
      </c>
      <c r="AG79" s="10" t="str">
        <f t="shared" si="37"/>
        <v/>
      </c>
      <c r="AH79" s="10" t="str">
        <f t="shared" si="31"/>
        <v/>
      </c>
      <c r="AI79" s="10" t="str">
        <f t="shared" si="31"/>
        <v/>
      </c>
      <c r="AJ79" s="10" t="str">
        <f t="shared" si="31"/>
        <v/>
      </c>
      <c r="AQ79" s="10" t="str">
        <f t="shared" si="38"/>
        <v/>
      </c>
      <c r="AR79" s="10" t="str">
        <f t="shared" si="32"/>
        <v/>
      </c>
      <c r="AS79" s="10" t="str">
        <f t="shared" si="32"/>
        <v>*</v>
      </c>
      <c r="AT79" s="10" t="str">
        <f t="shared" si="32"/>
        <v/>
      </c>
      <c r="BA79" s="10" t="s">
        <v>300</v>
      </c>
      <c r="BB79" s="18">
        <f t="shared" si="39"/>
        <v>-32.5</v>
      </c>
      <c r="BC79" s="18">
        <f t="shared" si="33"/>
        <v>-14.7</v>
      </c>
      <c r="BD79" s="18">
        <f t="shared" si="33"/>
        <v>34.6</v>
      </c>
      <c r="BE79" s="18">
        <f t="shared" si="33"/>
        <v>119.7</v>
      </c>
      <c r="BM79" s="10" t="s">
        <v>300</v>
      </c>
      <c r="BN79" s="18">
        <f t="shared" si="34"/>
        <v>31.770735084467596</v>
      </c>
      <c r="BO79" s="20">
        <f>VLOOKUP(CA79,'Coverage + Years_searchable'!$A$2:$N$76,14,FALSE)</f>
        <v>1</v>
      </c>
      <c r="BP79" s="21" t="str">
        <f t="shared" si="40"/>
        <v>-32.5***</v>
      </c>
      <c r="BQ79" s="21" t="str">
        <f t="shared" si="35"/>
        <v>-14.7</v>
      </c>
      <c r="BR79" s="21" t="str">
        <f t="shared" si="35"/>
        <v>34.6*</v>
      </c>
      <c r="BS79" s="22" t="str">
        <f t="shared" si="35"/>
        <v>119.7***</v>
      </c>
      <c r="BT79" s="21" t="str">
        <f>VLOOKUP(BM79,WLS!$Z$66:$AA$126,2,FALSE)</f>
        <v/>
      </c>
      <c r="CA79" s="3" t="s">
        <v>186</v>
      </c>
    </row>
    <row r="80" spans="1:79" x14ac:dyDescent="0.25">
      <c r="A80" s="10" t="s">
        <v>301</v>
      </c>
      <c r="B80" s="18">
        <f>VLOOKUP(A80,WLS!$A$66:$E$125,2, FALSE)</f>
        <v>-11.558784524396868</v>
      </c>
      <c r="C80" s="18">
        <f>VLOOKUP(A80,WLS!$A$66:$E$125,3, FALSE)</f>
        <v>-7.2086699780605015</v>
      </c>
      <c r="D80" s="18">
        <f>VLOOKUP(A80,WLS!$A$66:$E$125,4, FALSE)</f>
        <v>10.61056607025303</v>
      </c>
      <c r="E80" s="18">
        <f>VLOOKUP(A80,WLS!$A$66:$E$125,5, FALSE)</f>
        <v>5.2620756153942301</v>
      </c>
      <c r="K80" s="18">
        <f>VLOOKUP(R80,'Global summary'!$AF$3:$AG$61,2, FALSE)</f>
        <v>38.973748750415737</v>
      </c>
      <c r="M80" s="19">
        <f>VLOOKUP(A80,WLS!$A$66:$N$125,11, FALSE)</f>
        <v>1.6158305898120104E-3</v>
      </c>
      <c r="N80" s="19">
        <f>VLOOKUP(A80,WLS!$A$66:$N$125,12, FALSE)</f>
        <v>5.0296152708885412E-2</v>
      </c>
      <c r="O80" s="19">
        <f>VLOOKUP(A80,WLS!$A$66:$N$125,13, FALSE)</f>
        <v>1.6779859111285468E-2</v>
      </c>
      <c r="P80" s="19">
        <f>VLOOKUP(A80,WLS!$A$66:$N$125,14, FALSE)</f>
        <v>9.390780331985157E-7</v>
      </c>
      <c r="R80" s="3" t="s">
        <v>187</v>
      </c>
      <c r="W80" s="10" t="str">
        <f t="shared" si="36"/>
        <v/>
      </c>
      <c r="X80" s="10" t="str">
        <f t="shared" si="30"/>
        <v/>
      </c>
      <c r="Y80" s="10" t="str">
        <f t="shared" si="30"/>
        <v/>
      </c>
      <c r="Z80" s="10" t="str">
        <f t="shared" si="30"/>
        <v>***</v>
      </c>
      <c r="AG80" s="10" t="str">
        <f t="shared" si="37"/>
        <v>**</v>
      </c>
      <c r="AH80" s="10" t="str">
        <f t="shared" si="31"/>
        <v/>
      </c>
      <c r="AI80" s="10" t="str">
        <f t="shared" si="31"/>
        <v/>
      </c>
      <c r="AJ80" s="10" t="str">
        <f t="shared" si="31"/>
        <v/>
      </c>
      <c r="AQ80" s="10" t="str">
        <f t="shared" si="38"/>
        <v/>
      </c>
      <c r="AR80" s="10" t="str">
        <f t="shared" si="32"/>
        <v/>
      </c>
      <c r="AS80" s="10" t="str">
        <f t="shared" si="32"/>
        <v>*</v>
      </c>
      <c r="AT80" s="10" t="str">
        <f t="shared" si="32"/>
        <v/>
      </c>
      <c r="BA80" s="10" t="s">
        <v>301</v>
      </c>
      <c r="BB80" s="18">
        <f t="shared" si="39"/>
        <v>-29.7</v>
      </c>
      <c r="BC80" s="18">
        <f t="shared" si="33"/>
        <v>-18.5</v>
      </c>
      <c r="BD80" s="18">
        <f t="shared" si="33"/>
        <v>27.2</v>
      </c>
      <c r="BE80" s="18">
        <f t="shared" si="33"/>
        <v>13.5</v>
      </c>
      <c r="BM80" s="10" t="s">
        <v>301</v>
      </c>
      <c r="BN80" s="18">
        <f t="shared" si="34"/>
        <v>38.973748750415737</v>
      </c>
      <c r="BO80" s="20">
        <f>VLOOKUP(CA80,'Coverage + Years_searchable'!$A$2:$N$76,14,FALSE)</f>
        <v>1</v>
      </c>
      <c r="BP80" s="21" t="str">
        <f t="shared" si="40"/>
        <v>-29.7**</v>
      </c>
      <c r="BQ80" s="21" t="str">
        <f t="shared" si="35"/>
        <v>-18.5</v>
      </c>
      <c r="BR80" s="21" t="str">
        <f t="shared" si="35"/>
        <v>27.2*</v>
      </c>
      <c r="BS80" s="22" t="str">
        <f t="shared" si="35"/>
        <v>13.5***</v>
      </c>
      <c r="BT80" s="21" t="str">
        <f>VLOOKUP(BM80,WLS!$Z$66:$AA$126,2,FALSE)</f>
        <v>--</v>
      </c>
      <c r="CA80" s="3" t="s">
        <v>187</v>
      </c>
    </row>
    <row r="81" spans="1:79" x14ac:dyDescent="0.25">
      <c r="A81" s="10" t="s">
        <v>302</v>
      </c>
      <c r="B81" s="18">
        <f>VLOOKUP(A81,WLS!$A$66:$E$125,2, FALSE)</f>
        <v>0.54121497411002373</v>
      </c>
      <c r="C81" s="18">
        <f>VLOOKUP(A81,WLS!$A$66:$E$125,3, FALSE)</f>
        <v>-4.8928346059939516</v>
      </c>
      <c r="D81" s="18">
        <f>VLOOKUP(A81,WLS!$A$66:$E$125,4, FALSE)</f>
        <v>6.3679875551486633</v>
      </c>
      <c r="E81" s="18">
        <f>VLOOKUP(A81,WLS!$A$66:$E$125,5, FALSE)</f>
        <v>5.4506415214705477</v>
      </c>
      <c r="K81" s="18">
        <f>VLOOKUP(R81,'Global summary'!$AF$3:$AG$61,2, FALSE)</f>
        <v>10.827497052103876</v>
      </c>
      <c r="M81" s="19">
        <f>VLOOKUP(A81,WLS!$A$66:$N$125,11, FALSE)</f>
        <v>0.58400112640369795</v>
      </c>
      <c r="N81" s="19">
        <f>VLOOKUP(A81,WLS!$A$66:$N$125,12, FALSE)</f>
        <v>0.17942652519694643</v>
      </c>
      <c r="O81" s="19">
        <f>VLOOKUP(A81,WLS!$A$66:$N$125,13, FALSE)</f>
        <v>1.8329132369536928E-12</v>
      </c>
      <c r="P81" s="19">
        <f>VLOOKUP(A81,WLS!$A$66:$N$125,14, FALSE)</f>
        <v>1.6308034720989236E-21</v>
      </c>
      <c r="R81" s="3" t="s">
        <v>188</v>
      </c>
      <c r="W81" s="10" t="str">
        <f t="shared" si="36"/>
        <v/>
      </c>
      <c r="X81" s="10" t="str">
        <f t="shared" si="30"/>
        <v/>
      </c>
      <c r="Y81" s="10" t="str">
        <f t="shared" si="30"/>
        <v>***</v>
      </c>
      <c r="Z81" s="10" t="str">
        <f t="shared" si="30"/>
        <v>***</v>
      </c>
      <c r="AG81" s="10" t="str">
        <f t="shared" si="37"/>
        <v/>
      </c>
      <c r="AH81" s="10" t="str">
        <f t="shared" si="31"/>
        <v/>
      </c>
      <c r="AI81" s="10" t="str">
        <f t="shared" si="31"/>
        <v/>
      </c>
      <c r="AJ81" s="10" t="str">
        <f t="shared" si="31"/>
        <v/>
      </c>
      <c r="AQ81" s="10" t="str">
        <f t="shared" si="38"/>
        <v/>
      </c>
      <c r="AR81" s="10" t="str">
        <f t="shared" si="32"/>
        <v/>
      </c>
      <c r="AS81" s="10" t="str">
        <f t="shared" si="32"/>
        <v/>
      </c>
      <c r="AT81" s="10" t="str">
        <f t="shared" si="32"/>
        <v/>
      </c>
      <c r="BA81" s="10" t="s">
        <v>302</v>
      </c>
      <c r="BB81" s="18">
        <f t="shared" si="39"/>
        <v>5</v>
      </c>
      <c r="BC81" s="18">
        <f t="shared" si="33"/>
        <v>-45.2</v>
      </c>
      <c r="BD81" s="18">
        <f t="shared" si="33"/>
        <v>58.8</v>
      </c>
      <c r="BE81" s="18">
        <f t="shared" si="33"/>
        <v>50.3</v>
      </c>
      <c r="BM81" s="10" t="s">
        <v>302</v>
      </c>
      <c r="BN81" s="18">
        <f t="shared" si="34"/>
        <v>10.827497052103876</v>
      </c>
      <c r="BO81" s="20">
        <f>VLOOKUP(CA81,'Coverage + Years_searchable'!$A$2:$N$76,14,FALSE)</f>
        <v>-1</v>
      </c>
      <c r="BP81" s="21" t="str">
        <f t="shared" si="40"/>
        <v>5</v>
      </c>
      <c r="BQ81" s="21" t="str">
        <f t="shared" si="35"/>
        <v>-45.2</v>
      </c>
      <c r="BR81" s="21" t="str">
        <f t="shared" si="35"/>
        <v>58.8***</v>
      </c>
      <c r="BS81" s="22" t="str">
        <f t="shared" si="35"/>
        <v>50.3***</v>
      </c>
      <c r="BT81" s="21" t="str">
        <f>VLOOKUP(BM81,WLS!$Z$66:$AA$126,2,FALSE)</f>
        <v>***</v>
      </c>
      <c r="CA81" s="3" t="s">
        <v>188</v>
      </c>
    </row>
    <row r="82" spans="1:79" x14ac:dyDescent="0.25">
      <c r="A82" s="10" t="s">
        <v>303</v>
      </c>
      <c r="B82" s="18">
        <f>VLOOKUP(A82,WLS!$A$66:$E$125,2, FALSE)</f>
        <v>-7.4505773385704801</v>
      </c>
      <c r="C82" s="18">
        <f>VLOOKUP(A82,WLS!$A$66:$E$125,3, FALSE)</f>
        <v>-6.0016496167108535</v>
      </c>
      <c r="D82" s="18">
        <f>VLOOKUP(A82,WLS!$A$66:$E$125,4, FALSE)</f>
        <v>12.099602390318301</v>
      </c>
      <c r="E82" s="18">
        <f>VLOOKUP(A82,WLS!$A$66:$E$125,5, FALSE)</f>
        <v>33.597995758056641</v>
      </c>
      <c r="K82" s="18">
        <f>VLOOKUP(R82,'Global summary'!$AF$3:$AG$61,2, FALSE)</f>
        <v>39.098532992728131</v>
      </c>
      <c r="M82" s="19">
        <f>VLOOKUP(A82,WLS!$A$66:$N$125,11, FALSE)</f>
        <v>0.20451391922303624</v>
      </c>
      <c r="N82" s="19">
        <f>VLOOKUP(A82,WLS!$A$66:$N$125,12, FALSE)</f>
        <v>0.2630621501723972</v>
      </c>
      <c r="O82" s="19">
        <f>VLOOKUP(A82,WLS!$A$66:$N$125,13, FALSE)</f>
        <v>3.3020158874515783E-8</v>
      </c>
      <c r="P82" s="19">
        <f>VLOOKUP(A82,WLS!$A$66:$N$125,14, FALSE)</f>
        <v>0</v>
      </c>
      <c r="R82" s="3" t="s">
        <v>189</v>
      </c>
      <c r="W82" s="10" t="str">
        <f t="shared" si="36"/>
        <v/>
      </c>
      <c r="X82" s="10" t="str">
        <f t="shared" si="30"/>
        <v/>
      </c>
      <c r="Y82" s="10" t="str">
        <f t="shared" si="30"/>
        <v>***</v>
      </c>
      <c r="Z82" s="10" t="str">
        <f t="shared" si="30"/>
        <v>***</v>
      </c>
      <c r="AG82" s="10" t="str">
        <f t="shared" si="37"/>
        <v/>
      </c>
      <c r="AH82" s="10" t="str">
        <f t="shared" si="31"/>
        <v/>
      </c>
      <c r="AI82" s="10" t="str">
        <f t="shared" si="31"/>
        <v/>
      </c>
      <c r="AJ82" s="10" t="str">
        <f t="shared" si="31"/>
        <v/>
      </c>
      <c r="AQ82" s="10" t="str">
        <f t="shared" si="38"/>
        <v/>
      </c>
      <c r="AR82" s="10" t="str">
        <f t="shared" si="32"/>
        <v/>
      </c>
      <c r="AS82" s="10" t="str">
        <f t="shared" si="32"/>
        <v/>
      </c>
      <c r="AT82" s="10" t="str">
        <f t="shared" si="32"/>
        <v/>
      </c>
      <c r="BA82" s="10" t="s">
        <v>303</v>
      </c>
      <c r="BB82" s="18">
        <f t="shared" si="39"/>
        <v>-19.100000000000001</v>
      </c>
      <c r="BC82" s="18">
        <f t="shared" si="33"/>
        <v>-15.4</v>
      </c>
      <c r="BD82" s="18">
        <f t="shared" si="33"/>
        <v>30.9</v>
      </c>
      <c r="BE82" s="18">
        <f t="shared" si="33"/>
        <v>85.9</v>
      </c>
      <c r="BM82" s="10" t="s">
        <v>303</v>
      </c>
      <c r="BN82" s="18">
        <f t="shared" si="34"/>
        <v>39.098532992728131</v>
      </c>
      <c r="BO82" s="20">
        <f>VLOOKUP(CA82,'Coverage + Years_searchable'!$A$2:$N$76,14,FALSE)</f>
        <v>-1</v>
      </c>
      <c r="BP82" s="21" t="str">
        <f t="shared" si="40"/>
        <v>-19.1</v>
      </c>
      <c r="BQ82" s="21" t="str">
        <f t="shared" si="35"/>
        <v>-15.4</v>
      </c>
      <c r="BR82" s="21" t="str">
        <f t="shared" si="35"/>
        <v>30.9***</v>
      </c>
      <c r="BS82" s="22" t="str">
        <f t="shared" si="35"/>
        <v>85.9***</v>
      </c>
      <c r="BT82" s="21" t="str">
        <f>VLOOKUP(BM82,WLS!$Z$66:$AA$126,2,FALSE)</f>
        <v/>
      </c>
      <c r="CA82" s="3" t="s">
        <v>189</v>
      </c>
    </row>
    <row r="83" spans="1:79" x14ac:dyDescent="0.25">
      <c r="A83" s="10" t="s">
        <v>304</v>
      </c>
      <c r="B83" s="18">
        <f>VLOOKUP(A83,WLS!$A$66:$E$125,2, FALSE)</f>
        <v>-0.50353767276016848</v>
      </c>
      <c r="C83" s="18">
        <f>VLOOKUP(A83,WLS!$A$66:$E$125,3, FALSE)</f>
        <v>-0.38497050884318312</v>
      </c>
      <c r="D83" s="18">
        <f>VLOOKUP(A83,WLS!$A$66:$E$125,4, FALSE)</f>
        <v>0.58571757686168202</v>
      </c>
      <c r="E83" s="18">
        <f>VLOOKUP(A83,WLS!$A$66:$E$125,5, FALSE)</f>
        <v>0.14835163845468596</v>
      </c>
      <c r="K83" s="18">
        <f>VLOOKUP(R83,'Global summary'!$AF$3:$AG$61,2, FALSE)</f>
        <v>3.8365483673722616</v>
      </c>
      <c r="M83" s="19">
        <f>VLOOKUP(A83,WLS!$A$66:$N$125,11, FALSE)</f>
        <v>1.0657105962117594E-2</v>
      </c>
      <c r="N83" s="19">
        <f>VLOOKUP(A83,WLS!$A$66:$N$125,12, FALSE)</f>
        <v>1.900560754244441E-2</v>
      </c>
      <c r="O83" s="19">
        <f>VLOOKUP(A83,WLS!$A$66:$N$125,13, FALSE)</f>
        <v>3.3568540922397604E-3</v>
      </c>
      <c r="P83" s="19">
        <f>VLOOKUP(A83,WLS!$A$66:$N$125,14, FALSE)</f>
        <v>3.6175336666788004E-6</v>
      </c>
      <c r="R83" s="3" t="s">
        <v>190</v>
      </c>
      <c r="W83" s="10" t="str">
        <f t="shared" si="36"/>
        <v/>
      </c>
      <c r="X83" s="10" t="str">
        <f t="shared" si="30"/>
        <v/>
      </c>
      <c r="Y83" s="10" t="str">
        <f t="shared" si="30"/>
        <v/>
      </c>
      <c r="Z83" s="10" t="str">
        <f t="shared" si="30"/>
        <v>***</v>
      </c>
      <c r="AG83" s="10" t="str">
        <f t="shared" si="37"/>
        <v/>
      </c>
      <c r="AH83" s="10" t="str">
        <f t="shared" si="31"/>
        <v/>
      </c>
      <c r="AI83" s="10" t="str">
        <f t="shared" si="31"/>
        <v>**</v>
      </c>
      <c r="AJ83" s="10" t="str">
        <f t="shared" si="31"/>
        <v/>
      </c>
      <c r="AQ83" s="10" t="str">
        <f t="shared" si="38"/>
        <v>*</v>
      </c>
      <c r="AR83" s="10" t="str">
        <f t="shared" si="32"/>
        <v>*</v>
      </c>
      <c r="AS83" s="10" t="str">
        <f t="shared" si="32"/>
        <v/>
      </c>
      <c r="AT83" s="10" t="str">
        <f t="shared" si="32"/>
        <v/>
      </c>
      <c r="BA83" s="10" t="s">
        <v>304</v>
      </c>
      <c r="BB83" s="18">
        <f t="shared" si="39"/>
        <v>-13.1</v>
      </c>
      <c r="BC83" s="18">
        <f t="shared" si="33"/>
        <v>-10</v>
      </c>
      <c r="BD83" s="18">
        <f t="shared" si="33"/>
        <v>15.3</v>
      </c>
      <c r="BE83" s="18">
        <f t="shared" si="33"/>
        <v>3.9</v>
      </c>
      <c r="BM83" s="10" t="s">
        <v>304</v>
      </c>
      <c r="BN83" s="18">
        <f t="shared" si="34"/>
        <v>3.8365483673722616</v>
      </c>
      <c r="BO83" s="20">
        <f>VLOOKUP(CA83,'Coverage + Years_searchable'!$A$2:$N$76,14,FALSE)</f>
        <v>1</v>
      </c>
      <c r="BP83" s="21" t="str">
        <f t="shared" si="40"/>
        <v>-13.1*</v>
      </c>
      <c r="BQ83" s="21" t="str">
        <f t="shared" si="35"/>
        <v>-10*</v>
      </c>
      <c r="BR83" s="21" t="str">
        <f t="shared" si="35"/>
        <v>15.3**</v>
      </c>
      <c r="BS83" s="22" t="str">
        <f t="shared" si="35"/>
        <v>3.9***</v>
      </c>
      <c r="BT83" s="21" t="str">
        <f>VLOOKUP(BM83,WLS!$Z$66:$AA$126,2,FALSE)</f>
        <v>--</v>
      </c>
      <c r="CA83" s="3" t="s">
        <v>190</v>
      </c>
    </row>
    <row r="84" spans="1:79" x14ac:dyDescent="0.25">
      <c r="A84" s="10" t="s">
        <v>305</v>
      </c>
      <c r="B84" s="18">
        <f>VLOOKUP(A84,WLS!$A$66:$E$125,2, FALSE)</f>
        <v>0.86662949855495541</v>
      </c>
      <c r="C84" s="18">
        <f>VLOOKUP(A84,WLS!$A$66:$E$125,3, FALSE)</f>
        <v>0.33712796406991014</v>
      </c>
      <c r="D84" s="18">
        <f>VLOOKUP(A84,WLS!$A$66:$E$125,4, FALSE)</f>
        <v>-0.35174643270321815</v>
      </c>
      <c r="E84" s="18">
        <f>VLOOKUP(A84,WLS!$A$66:$E$125,5, FALSE)</f>
        <v>-1.0938343884963144</v>
      </c>
      <c r="K84" s="18">
        <f>VLOOKUP(R84,'Global summary'!$AF$3:$AG$61,2, FALSE)</f>
        <v>2.1318798183718908</v>
      </c>
      <c r="M84" s="19">
        <f>VLOOKUP(A84,WLS!$A$66:$N$125,11, FALSE)</f>
        <v>2.4921099479989131E-12</v>
      </c>
      <c r="N84" s="19">
        <f>VLOOKUP(A84,WLS!$A$66:$N$125,12, FALSE)</f>
        <v>0.12788427458516433</v>
      </c>
      <c r="O84" s="19">
        <f>VLOOKUP(A84,WLS!$A$66:$N$125,13, FALSE)</f>
        <v>3.7245827276251352E-4</v>
      </c>
      <c r="P84" s="19">
        <f>VLOOKUP(A84,WLS!$A$66:$N$125,14, FALSE)</f>
        <v>9.6858191290643819E-25</v>
      </c>
      <c r="R84" s="3" t="s">
        <v>191</v>
      </c>
      <c r="W84" s="10" t="str">
        <f t="shared" si="36"/>
        <v>***</v>
      </c>
      <c r="X84" s="10" t="str">
        <f t="shared" si="30"/>
        <v/>
      </c>
      <c r="Y84" s="10" t="str">
        <f t="shared" si="30"/>
        <v>***</v>
      </c>
      <c r="Z84" s="10" t="str">
        <f t="shared" si="30"/>
        <v>***</v>
      </c>
      <c r="AG84" s="10" t="str">
        <f t="shared" si="37"/>
        <v/>
      </c>
      <c r="AH84" s="10" t="str">
        <f t="shared" si="31"/>
        <v/>
      </c>
      <c r="AI84" s="10" t="str">
        <f t="shared" si="31"/>
        <v/>
      </c>
      <c r="AJ84" s="10" t="str">
        <f t="shared" si="31"/>
        <v/>
      </c>
      <c r="AQ84" s="10" t="str">
        <f t="shared" si="38"/>
        <v/>
      </c>
      <c r="AR84" s="10" t="str">
        <f t="shared" si="32"/>
        <v/>
      </c>
      <c r="AS84" s="10" t="str">
        <f t="shared" si="32"/>
        <v/>
      </c>
      <c r="AT84" s="10" t="str">
        <f t="shared" si="32"/>
        <v/>
      </c>
      <c r="BA84" s="10" t="s">
        <v>305</v>
      </c>
      <c r="BB84" s="18">
        <f t="shared" si="39"/>
        <v>40.700000000000003</v>
      </c>
      <c r="BC84" s="18">
        <f t="shared" si="33"/>
        <v>15.8</v>
      </c>
      <c r="BD84" s="18">
        <f t="shared" si="33"/>
        <v>-16.5</v>
      </c>
      <c r="BE84" s="18">
        <f t="shared" si="33"/>
        <v>-51.3</v>
      </c>
      <c r="BM84" s="10" t="s">
        <v>305</v>
      </c>
      <c r="BN84" s="18">
        <f t="shared" si="34"/>
        <v>2.1318798183718908</v>
      </c>
      <c r="BO84" s="20">
        <f>VLOOKUP(CA84,'Coverage + Years_searchable'!$A$2:$N$76,14,FALSE)</f>
        <v>-1</v>
      </c>
      <c r="BP84" s="21" t="str">
        <f t="shared" si="40"/>
        <v>40.7***</v>
      </c>
      <c r="BQ84" s="21" t="str">
        <f t="shared" si="35"/>
        <v>15.8</v>
      </c>
      <c r="BR84" s="21" t="str">
        <f t="shared" si="35"/>
        <v>-16.5***</v>
      </c>
      <c r="BS84" s="22" t="str">
        <f t="shared" si="35"/>
        <v>-51.3***</v>
      </c>
      <c r="BT84" s="21" t="str">
        <f>VLOOKUP(BM84,WLS!$Z$66:$AA$126,2,FALSE)</f>
        <v>***</v>
      </c>
      <c r="CA84" s="3" t="s">
        <v>191</v>
      </c>
    </row>
    <row r="85" spans="1:79" x14ac:dyDescent="0.25">
      <c r="A85" s="10" t="s">
        <v>306</v>
      </c>
      <c r="B85" s="18">
        <f>VLOOKUP(A85,WLS!$A$66:$E$125,2, FALSE)</f>
        <v>-0.51348485118319487</v>
      </c>
      <c r="C85" s="18">
        <f>VLOOKUP(A85,WLS!$A$66:$E$125,3, FALSE)</f>
        <v>1.2546519718065159</v>
      </c>
      <c r="D85" s="18">
        <f>VLOOKUP(A85,WLS!$A$66:$E$125,4, FALSE)</f>
        <v>1.9324496369744202</v>
      </c>
      <c r="E85" s="18">
        <f>VLOOKUP(A85,WLS!$A$66:$E$125,5, FALSE)</f>
        <v>-19.846447614787039</v>
      </c>
      <c r="K85" s="18">
        <f>VLOOKUP(R85,'Global summary'!$AF$3:$AG$61,2, FALSE)</f>
        <v>18.907415717258615</v>
      </c>
      <c r="M85" s="19">
        <f>VLOOKUP(A85,WLS!$A$66:$N$125,11, FALSE)</f>
        <v>0.84524530355272576</v>
      </c>
      <c r="N85" s="19">
        <f>VLOOKUP(A85,WLS!$A$66:$N$125,12, FALSE)</f>
        <v>0.66534075466619436</v>
      </c>
      <c r="O85" s="19">
        <f>VLOOKUP(A85,WLS!$A$66:$N$125,13, FALSE)</f>
        <v>0.67779418313106632</v>
      </c>
      <c r="P85" s="19">
        <f>VLOOKUP(A85,WLS!$A$66:$N$125,14, FALSE)</f>
        <v>1.0702273380547986E-27</v>
      </c>
      <c r="R85" s="3" t="s">
        <v>192</v>
      </c>
      <c r="W85" s="10" t="str">
        <f t="shared" si="36"/>
        <v/>
      </c>
      <c r="X85" s="10" t="str">
        <f t="shared" si="30"/>
        <v/>
      </c>
      <c r="Y85" s="10" t="str">
        <f t="shared" si="30"/>
        <v/>
      </c>
      <c r="Z85" s="10" t="str">
        <f t="shared" si="30"/>
        <v>***</v>
      </c>
      <c r="AG85" s="10" t="str">
        <f t="shared" si="37"/>
        <v/>
      </c>
      <c r="AH85" s="10" t="str">
        <f t="shared" si="31"/>
        <v/>
      </c>
      <c r="AI85" s="10" t="str">
        <f t="shared" si="31"/>
        <v/>
      </c>
      <c r="AJ85" s="10" t="str">
        <f t="shared" si="31"/>
        <v/>
      </c>
      <c r="AQ85" s="10" t="str">
        <f t="shared" si="38"/>
        <v/>
      </c>
      <c r="AR85" s="10" t="str">
        <f t="shared" si="32"/>
        <v/>
      </c>
      <c r="AS85" s="10" t="str">
        <f t="shared" si="32"/>
        <v/>
      </c>
      <c r="AT85" s="10" t="str">
        <f t="shared" si="32"/>
        <v/>
      </c>
      <c r="BA85" s="10" t="s">
        <v>306</v>
      </c>
      <c r="BB85" s="18">
        <f t="shared" si="39"/>
        <v>-2.7</v>
      </c>
      <c r="BC85" s="18">
        <f t="shared" si="33"/>
        <v>6.6</v>
      </c>
      <c r="BD85" s="18">
        <f t="shared" si="33"/>
        <v>10.199999999999999</v>
      </c>
      <c r="BE85" s="18">
        <f t="shared" si="33"/>
        <v>-105</v>
      </c>
      <c r="BM85" s="10" t="s">
        <v>306</v>
      </c>
      <c r="BN85" s="18">
        <f t="shared" si="34"/>
        <v>18.907415717258615</v>
      </c>
      <c r="BO85" s="20">
        <f>VLOOKUP(CA85,'Coverage + Years_searchable'!$A$2:$N$76,14,FALSE)</f>
        <v>-1</v>
      </c>
      <c r="BP85" s="21" t="str">
        <f t="shared" si="40"/>
        <v>-2.7</v>
      </c>
      <c r="BQ85" s="21" t="str">
        <f t="shared" si="35"/>
        <v>6.6</v>
      </c>
      <c r="BR85" s="21" t="str">
        <f t="shared" si="35"/>
        <v>10.2</v>
      </c>
      <c r="BS85" s="22" t="str">
        <f t="shared" si="35"/>
        <v>-105***</v>
      </c>
      <c r="BT85" s="21" t="str">
        <f>VLOOKUP(BM85,WLS!$Z$66:$AA$126,2,FALSE)</f>
        <v>***</v>
      </c>
      <c r="CA85" s="3" t="s">
        <v>192</v>
      </c>
    </row>
    <row r="86" spans="1:79" x14ac:dyDescent="0.25">
      <c r="M86" s="19"/>
      <c r="N86" s="19"/>
      <c r="O86" s="19"/>
      <c r="P86" s="19"/>
      <c r="R86" s="3"/>
      <c r="CA86" s="3"/>
    </row>
    <row r="87" spans="1:79" x14ac:dyDescent="0.25">
      <c r="A87" s="10" t="s">
        <v>307</v>
      </c>
      <c r="B87" s="18">
        <f>VLOOKUP(A87,WLS!$A$66:$E$125,2, FALSE)</f>
        <v>22335.150390625004</v>
      </c>
      <c r="C87" s="18">
        <f>VLOOKUP(A87,WLS!$A$66:$E$125,3, FALSE)</f>
        <v>-5823.6747494103774</v>
      </c>
      <c r="D87" s="18">
        <f>VLOOKUP(A87,WLS!$A$66:$E$125,4, FALSE)</f>
        <v>-31510.682557397959</v>
      </c>
      <c r="E87" s="18">
        <f>VLOOKUP(A87,WLS!$A$66:$E$125,5, FALSE)</f>
        <v>21081.396022727273</v>
      </c>
      <c r="K87" s="18">
        <f>VLOOKUP(R87,'Global summary'!$AF$3:$AG$61,2, FALSE)</f>
        <v>82463.891214124931</v>
      </c>
      <c r="M87" s="19">
        <f>VLOOKUP(A87,WLS!$A$66:$N$125,11, FALSE)</f>
        <v>0.34420089189282277</v>
      </c>
      <c r="N87" s="19">
        <f>VLOOKUP(A87,WLS!$A$66:$N$125,12, FALSE)</f>
        <v>0.85122880831328207</v>
      </c>
      <c r="O87" s="19">
        <f>VLOOKUP(A87,WLS!$A$66:$N$125,13, FALSE)</f>
        <v>0.50593470250614903</v>
      </c>
      <c r="P87" s="19">
        <f>VLOOKUP(A87,WLS!$A$66:$N$125,14, FALSE)</f>
        <v>0.34329222641557033</v>
      </c>
      <c r="R87" s="3" t="s">
        <v>193</v>
      </c>
      <c r="W87" s="10" t="str">
        <f t="shared" ref="W87:Z102" si="41">IF(M87&lt;0.001,"***","")</f>
        <v/>
      </c>
      <c r="X87" s="10" t="str">
        <f t="shared" si="41"/>
        <v/>
      </c>
      <c r="Y87" s="10" t="str">
        <f t="shared" si="41"/>
        <v/>
      </c>
      <c r="Z87" s="10" t="str">
        <f t="shared" si="41"/>
        <v/>
      </c>
      <c r="AG87" s="10" t="str">
        <f t="shared" ref="AG87:AJ102" si="42">IF(AND(W87="", M87&lt;0.01), "**", "")</f>
        <v/>
      </c>
      <c r="AH87" s="10" t="str">
        <f t="shared" si="42"/>
        <v/>
      </c>
      <c r="AI87" s="10" t="str">
        <f t="shared" si="42"/>
        <v/>
      </c>
      <c r="AJ87" s="10" t="str">
        <f t="shared" si="42"/>
        <v/>
      </c>
      <c r="AQ87" s="10" t="str">
        <f t="shared" ref="AQ87:AT102" si="43">IF(AND(W87="",AG87="", M87&lt;0.05), "*", "")</f>
        <v/>
      </c>
      <c r="AR87" s="10" t="str">
        <f t="shared" si="43"/>
        <v/>
      </c>
      <c r="AS87" s="10" t="str">
        <f t="shared" si="43"/>
        <v/>
      </c>
      <c r="AT87" s="10" t="str">
        <f t="shared" si="43"/>
        <v/>
      </c>
      <c r="BA87" s="10" t="s">
        <v>307</v>
      </c>
      <c r="BB87" s="18">
        <f>ROUND(((B87/$K87)*100),1)</f>
        <v>27.1</v>
      </c>
      <c r="BC87" s="18">
        <f t="shared" ref="BC87:BE102" si="44">ROUND(((C87/$K87)*100),1)</f>
        <v>-7.1</v>
      </c>
      <c r="BD87" s="18">
        <f t="shared" si="44"/>
        <v>-38.200000000000003</v>
      </c>
      <c r="BE87" s="18">
        <f t="shared" si="44"/>
        <v>25.6</v>
      </c>
      <c r="BM87" s="10" t="s">
        <v>307</v>
      </c>
      <c r="BN87" s="18">
        <f t="shared" ref="BN87:BN102" si="45">K87</f>
        <v>82463.891214124931</v>
      </c>
      <c r="BO87" s="20">
        <f>VLOOKUP(CA87,'Coverage + Years_searchable'!$A$2:$N$76,14,FALSE)</f>
        <v>-1</v>
      </c>
      <c r="BP87" s="21" t="str">
        <f t="shared" ref="BP87:BS102" si="46">_xlfn.TEXTJOIN(,TRUE,BB87,W87,AG87,AQ87)</f>
        <v>27.1</v>
      </c>
      <c r="BQ87" s="21" t="str">
        <f t="shared" si="46"/>
        <v>-7.1</v>
      </c>
      <c r="BR87" s="21" t="str">
        <f t="shared" si="46"/>
        <v>-38.2</v>
      </c>
      <c r="BS87" s="22" t="str">
        <f t="shared" si="46"/>
        <v>25.6</v>
      </c>
      <c r="BT87" s="21" t="str">
        <f>VLOOKUP(BM87,WLS!$Z$66:$AA$126,2,FALSE)</f>
        <v/>
      </c>
      <c r="CA87" s="3" t="s">
        <v>193</v>
      </c>
    </row>
    <row r="88" spans="1:79" x14ac:dyDescent="0.25">
      <c r="A88" s="3" t="s">
        <v>308</v>
      </c>
      <c r="B88" s="18">
        <f>VLOOKUP(A88,WLS!$A$66:$E$125,2, FALSE)</f>
        <v>4.4035442503072453E-2</v>
      </c>
      <c r="C88" s="18">
        <f>VLOOKUP(A88,WLS!$A$66:$E$125,3, FALSE)</f>
        <v>-3.6113805306057616E-2</v>
      </c>
      <c r="D88" s="18">
        <f>VLOOKUP(A88,WLS!$A$66:$E$125,4, FALSE)</f>
        <v>9.152460735470257E-3</v>
      </c>
      <c r="E88" s="18">
        <f>VLOOKUP(A88,WLS!$A$66:$E$125,5, FALSE)</f>
        <v>4.0609307134708717E-3</v>
      </c>
      <c r="K88" s="18">
        <f>VLOOKUP(R88,'Global summary'!$AF$3:$AG$61,2, FALSE)</f>
        <v>0.17965975629167091</v>
      </c>
      <c r="M88" s="19">
        <f>VLOOKUP(A88,WLS!$A$66:$N$125,11, FALSE)</f>
        <v>3.7010929471611074E-3</v>
      </c>
      <c r="N88" s="19">
        <f>VLOOKUP(A88,WLS!$A$66:$N$125,12, FALSE)</f>
        <v>8.6464859117501083E-2</v>
      </c>
      <c r="O88" s="19">
        <f>VLOOKUP(A88,WLS!$A$66:$N$125,13, FALSE)</f>
        <v>0.43127671661832079</v>
      </c>
      <c r="P88" s="19">
        <f>VLOOKUP(A88,WLS!$A$66:$N$125,14, FALSE)</f>
        <v>0.60706883779451815</v>
      </c>
      <c r="R88" s="3" t="s">
        <v>194</v>
      </c>
      <c r="W88" s="10" t="str">
        <f t="shared" si="41"/>
        <v/>
      </c>
      <c r="X88" s="10" t="str">
        <f t="shared" si="41"/>
        <v/>
      </c>
      <c r="Y88" s="10" t="str">
        <f t="shared" si="41"/>
        <v/>
      </c>
      <c r="Z88" s="10" t="str">
        <f t="shared" si="41"/>
        <v/>
      </c>
      <c r="AG88" s="10" t="str">
        <f t="shared" si="42"/>
        <v>**</v>
      </c>
      <c r="AH88" s="10" t="str">
        <f t="shared" si="42"/>
        <v/>
      </c>
      <c r="AI88" s="10" t="str">
        <f t="shared" si="42"/>
        <v/>
      </c>
      <c r="AJ88" s="10" t="str">
        <f t="shared" si="42"/>
        <v/>
      </c>
      <c r="AQ88" s="10" t="str">
        <f t="shared" si="43"/>
        <v/>
      </c>
      <c r="AR88" s="10" t="str">
        <f t="shared" si="43"/>
        <v/>
      </c>
      <c r="AS88" s="10" t="str">
        <f t="shared" si="43"/>
        <v/>
      </c>
      <c r="AT88" s="10" t="str">
        <f t="shared" si="43"/>
        <v/>
      </c>
      <c r="BA88" s="3" t="s">
        <v>308</v>
      </c>
      <c r="BB88" s="18">
        <f t="shared" ref="BB88:BB102" si="47">ROUND(((B88/$K88)*100),1)</f>
        <v>24.5</v>
      </c>
      <c r="BC88" s="18">
        <f t="shared" si="44"/>
        <v>-20.100000000000001</v>
      </c>
      <c r="BD88" s="18">
        <f t="shared" si="44"/>
        <v>5.0999999999999996</v>
      </c>
      <c r="BE88" s="18">
        <f t="shared" si="44"/>
        <v>2.2999999999999998</v>
      </c>
      <c r="BM88" s="3" t="s">
        <v>308</v>
      </c>
      <c r="BN88" s="18">
        <f t="shared" si="45"/>
        <v>0.17965975629167091</v>
      </c>
      <c r="BO88" s="20">
        <f>VLOOKUP(CA88,'Coverage + Years_searchable'!$A$2:$N$76,14,FALSE)</f>
        <v>-1</v>
      </c>
      <c r="BP88" s="21" t="str">
        <f t="shared" si="46"/>
        <v>24.5**</v>
      </c>
      <c r="BQ88" s="21" t="str">
        <f t="shared" si="46"/>
        <v>-20.1</v>
      </c>
      <c r="BR88" s="21" t="str">
        <f t="shared" si="46"/>
        <v>5.1</v>
      </c>
      <c r="BS88" s="22" t="str">
        <f t="shared" si="46"/>
        <v>2.3</v>
      </c>
      <c r="BT88" s="21" t="str">
        <f>VLOOKUP(BM88,WLS!$Z$66:$AA$126,2,FALSE)</f>
        <v/>
      </c>
      <c r="CA88" s="3" t="s">
        <v>194</v>
      </c>
    </row>
    <row r="89" spans="1:79" x14ac:dyDescent="0.25">
      <c r="A89" s="10" t="s">
        <v>309</v>
      </c>
      <c r="B89" s="18">
        <f>VLOOKUP(A89,WLS!$A$66:$E$125,2, FALSE)</f>
        <v>-64.520163843916578</v>
      </c>
      <c r="C89" s="18">
        <f>VLOOKUP(A89,WLS!$A$66:$E$125,3, FALSE)</f>
        <v>-18.830545630409464</v>
      </c>
      <c r="D89" s="18">
        <f>VLOOKUP(A89,WLS!$A$66:$E$125,4, FALSE)</f>
        <v>2.1348274719806264E-2</v>
      </c>
      <c r="E89" s="18">
        <f>VLOOKUP(A89,WLS!$A$66:$E$125,5, FALSE)</f>
        <v>13.852273891687553</v>
      </c>
      <c r="K89" s="18">
        <f>VLOOKUP(R89,'Global summary'!$AF$3:$AG$61,2, FALSE)</f>
        <v>30.281193263658096</v>
      </c>
      <c r="M89" s="19">
        <f>VLOOKUP(A89,WLS!$A$66:$N$125,11, FALSE)</f>
        <v>2.4412911191655406E-4</v>
      </c>
      <c r="N89" s="19">
        <f>VLOOKUP(A89,WLS!$A$66:$N$125,12, FALSE)</f>
        <v>9.6353911939271064E-2</v>
      </c>
      <c r="O89" s="19">
        <f>VLOOKUP(A89,WLS!$A$66:$N$125,13, FALSE)</f>
        <v>0.99664240452284947</v>
      </c>
      <c r="P89" s="19">
        <f>VLOOKUP(A89,WLS!$A$66:$N$125,14, FALSE)</f>
        <v>1.1768041653193318E-15</v>
      </c>
      <c r="R89" s="3" t="s">
        <v>195</v>
      </c>
      <c r="W89" s="10" t="str">
        <f t="shared" si="41"/>
        <v>***</v>
      </c>
      <c r="X89" s="10" t="str">
        <f t="shared" si="41"/>
        <v/>
      </c>
      <c r="Y89" s="10" t="str">
        <f t="shared" si="41"/>
        <v/>
      </c>
      <c r="Z89" s="10" t="str">
        <f t="shared" si="41"/>
        <v>***</v>
      </c>
      <c r="AG89" s="10" t="str">
        <f t="shared" si="42"/>
        <v/>
      </c>
      <c r="AH89" s="10" t="str">
        <f t="shared" si="42"/>
        <v/>
      </c>
      <c r="AI89" s="10" t="str">
        <f t="shared" si="42"/>
        <v/>
      </c>
      <c r="AJ89" s="10" t="str">
        <f t="shared" si="42"/>
        <v/>
      </c>
      <c r="AQ89" s="10" t="str">
        <f t="shared" si="43"/>
        <v/>
      </c>
      <c r="AR89" s="10" t="str">
        <f t="shared" si="43"/>
        <v/>
      </c>
      <c r="AS89" s="10" t="str">
        <f t="shared" si="43"/>
        <v/>
      </c>
      <c r="AT89" s="10" t="str">
        <f t="shared" si="43"/>
        <v/>
      </c>
      <c r="BA89" s="10" t="s">
        <v>309</v>
      </c>
      <c r="BB89" s="18">
        <f t="shared" si="47"/>
        <v>-213.1</v>
      </c>
      <c r="BC89" s="18">
        <f t="shared" si="44"/>
        <v>-62.2</v>
      </c>
      <c r="BD89" s="18">
        <f t="shared" si="44"/>
        <v>0.1</v>
      </c>
      <c r="BE89" s="18">
        <f t="shared" si="44"/>
        <v>45.7</v>
      </c>
      <c r="BM89" s="10" t="s">
        <v>309</v>
      </c>
      <c r="BN89" s="18">
        <f t="shared" si="45"/>
        <v>30.281193263658096</v>
      </c>
      <c r="BO89" s="20">
        <f>VLOOKUP(CA89,'Coverage + Years_searchable'!$A$2:$N$76,14,FALSE)</f>
        <v>-1</v>
      </c>
      <c r="BP89" s="21" t="str">
        <f t="shared" si="46"/>
        <v>-213.1***</v>
      </c>
      <c r="BQ89" s="21" t="str">
        <f t="shared" si="46"/>
        <v>-62.2</v>
      </c>
      <c r="BR89" s="21" t="str">
        <f t="shared" si="46"/>
        <v>0.1</v>
      </c>
      <c r="BS89" s="22" t="str">
        <f t="shared" si="46"/>
        <v>45.7***</v>
      </c>
      <c r="BT89" s="21" t="str">
        <f>VLOOKUP(BM89,WLS!$Z$66:$AA$126,2,FALSE)</f>
        <v>***</v>
      </c>
      <c r="CA89" s="3" t="s">
        <v>195</v>
      </c>
    </row>
    <row r="90" spans="1:79" x14ac:dyDescent="0.25">
      <c r="A90" s="10" t="s">
        <v>310</v>
      </c>
      <c r="B90" s="18">
        <f>VLOOKUP(A90,WLS!$A$66:$E$125,2, FALSE)</f>
        <v>-3.4354618080503818</v>
      </c>
      <c r="C90" s="18">
        <f>VLOOKUP(A90,WLS!$A$66:$E$125,3, FALSE)</f>
        <v>-0.44880422375190787</v>
      </c>
      <c r="D90" s="18">
        <f>VLOOKUP(A90,WLS!$A$66:$E$125,4, FALSE)</f>
        <v>8.5416696733067426E-2</v>
      </c>
      <c r="E90" s="18">
        <f>VLOOKUP(A90,WLS!$A$66:$E$125,5, FALSE)</f>
        <v>0.39244592338779793</v>
      </c>
      <c r="K90" s="18">
        <f>VLOOKUP(R90,'Global summary'!$AF$3:$AG$61,2, FALSE)</f>
        <v>0.969818869518279</v>
      </c>
      <c r="M90" s="19">
        <f>VLOOKUP(A90,WLS!$A$66:$N$125,11, FALSE)</f>
        <v>2.8765971903868565E-9</v>
      </c>
      <c r="N90" s="19">
        <f>VLOOKUP(A90,WLS!$A$66:$N$125,12, FALSE)</f>
        <v>4.5784581300306205E-3</v>
      </c>
      <c r="O90" s="19">
        <f>VLOOKUP(A90,WLS!$A$66:$N$125,13, FALSE)</f>
        <v>0.24485576418608568</v>
      </c>
      <c r="P90" s="19">
        <f>VLOOKUP(A90,WLS!$A$66:$N$125,14, FALSE)</f>
        <v>1.2406518307328776E-26</v>
      </c>
      <c r="R90" s="3" t="s">
        <v>196</v>
      </c>
      <c r="W90" s="10" t="str">
        <f t="shared" si="41"/>
        <v>***</v>
      </c>
      <c r="X90" s="10" t="str">
        <f t="shared" si="41"/>
        <v/>
      </c>
      <c r="Y90" s="10" t="str">
        <f t="shared" si="41"/>
        <v/>
      </c>
      <c r="Z90" s="10" t="str">
        <f t="shared" si="41"/>
        <v>***</v>
      </c>
      <c r="AG90" s="10" t="str">
        <f t="shared" si="42"/>
        <v/>
      </c>
      <c r="AH90" s="10" t="str">
        <f t="shared" si="42"/>
        <v>**</v>
      </c>
      <c r="AI90" s="10" t="str">
        <f t="shared" si="42"/>
        <v/>
      </c>
      <c r="AJ90" s="10" t="str">
        <f t="shared" si="42"/>
        <v/>
      </c>
      <c r="AQ90" s="10" t="str">
        <f t="shared" si="43"/>
        <v/>
      </c>
      <c r="AR90" s="10" t="str">
        <f t="shared" si="43"/>
        <v/>
      </c>
      <c r="AS90" s="10" t="str">
        <f t="shared" si="43"/>
        <v/>
      </c>
      <c r="AT90" s="10" t="str">
        <f t="shared" si="43"/>
        <v/>
      </c>
      <c r="BA90" s="10" t="s">
        <v>310</v>
      </c>
      <c r="BB90" s="18">
        <f t="shared" si="47"/>
        <v>-354.2</v>
      </c>
      <c r="BC90" s="18">
        <f t="shared" si="44"/>
        <v>-46.3</v>
      </c>
      <c r="BD90" s="18">
        <f t="shared" si="44"/>
        <v>8.8000000000000007</v>
      </c>
      <c r="BE90" s="18">
        <f t="shared" si="44"/>
        <v>40.5</v>
      </c>
      <c r="BM90" s="10" t="s">
        <v>310</v>
      </c>
      <c r="BN90" s="18">
        <f t="shared" si="45"/>
        <v>0.969818869518279</v>
      </c>
      <c r="BO90" s="20">
        <f>VLOOKUP(CA90,'Coverage + Years_searchable'!$A$2:$N$76,14,FALSE)</f>
        <v>-1</v>
      </c>
      <c r="BP90" s="21" t="str">
        <f t="shared" si="46"/>
        <v>-354.2***</v>
      </c>
      <c r="BQ90" s="21" t="str">
        <f t="shared" si="46"/>
        <v>-46.3**</v>
      </c>
      <c r="BR90" s="21" t="str">
        <f t="shared" si="46"/>
        <v>8.8</v>
      </c>
      <c r="BS90" s="22" t="str">
        <f t="shared" si="46"/>
        <v>40.5***</v>
      </c>
      <c r="BT90" s="21" t="str">
        <f>VLOOKUP(BM90,WLS!$Z$66:$AA$126,2,FALSE)</f>
        <v>***</v>
      </c>
      <c r="CA90" s="3" t="s">
        <v>196</v>
      </c>
    </row>
    <row r="91" spans="1:79" x14ac:dyDescent="0.25">
      <c r="A91" s="10" t="s">
        <v>311</v>
      </c>
      <c r="B91" s="18">
        <f>VLOOKUP(A91,WLS!$A$66:$E$125,2, FALSE)</f>
        <v>-0.44993275187190035</v>
      </c>
      <c r="C91" s="18">
        <f>VLOOKUP(A91,WLS!$A$66:$E$125,3, FALSE)</f>
        <v>-4.2798884517375206E-3</v>
      </c>
      <c r="D91" s="18">
        <f>VLOOKUP(A91,WLS!$A$66:$E$125,4, FALSE)</f>
        <v>6.5170109512271021E-2</v>
      </c>
      <c r="E91" s="18">
        <f>VLOOKUP(A91,WLS!$A$66:$E$125,5, FALSE)</f>
        <v>-0.25191415480102275</v>
      </c>
      <c r="K91" s="18">
        <f>VLOOKUP(R91,'Global summary'!$AF$3:$AG$61,2, FALSE)</f>
        <v>1.1048601721475311</v>
      </c>
      <c r="M91" s="19">
        <f>VLOOKUP(A91,WLS!$A$66:$N$125,11, FALSE)</f>
        <v>6.8162068411686177E-2</v>
      </c>
      <c r="N91" s="19">
        <f>VLOOKUP(A91,WLS!$A$66:$N$125,12, FALSE)</f>
        <v>0.97501543196327867</v>
      </c>
      <c r="O91" s="19">
        <f>VLOOKUP(A91,WLS!$A$66:$N$125,13, FALSE)</f>
        <v>0.62716471987403821</v>
      </c>
      <c r="P91" s="19">
        <f>VLOOKUP(A91,WLS!$A$66:$N$125,14, FALSE)</f>
        <v>0.11951619566772559</v>
      </c>
      <c r="R91" s="3" t="s">
        <v>197</v>
      </c>
      <c r="W91" s="10" t="str">
        <f t="shared" si="41"/>
        <v/>
      </c>
      <c r="X91" s="10" t="str">
        <f t="shared" si="41"/>
        <v/>
      </c>
      <c r="Y91" s="10" t="str">
        <f t="shared" si="41"/>
        <v/>
      </c>
      <c r="Z91" s="10" t="str">
        <f t="shared" si="41"/>
        <v/>
      </c>
      <c r="AG91" s="10" t="str">
        <f t="shared" si="42"/>
        <v/>
      </c>
      <c r="AH91" s="10" t="str">
        <f t="shared" si="42"/>
        <v/>
      </c>
      <c r="AI91" s="10" t="str">
        <f t="shared" si="42"/>
        <v/>
      </c>
      <c r="AJ91" s="10" t="str">
        <f t="shared" si="42"/>
        <v/>
      </c>
      <c r="AQ91" s="10" t="str">
        <f t="shared" si="43"/>
        <v/>
      </c>
      <c r="AR91" s="10" t="str">
        <f t="shared" si="43"/>
        <v/>
      </c>
      <c r="AS91" s="10" t="str">
        <f t="shared" si="43"/>
        <v/>
      </c>
      <c r="AT91" s="10" t="str">
        <f t="shared" si="43"/>
        <v/>
      </c>
      <c r="BA91" s="10" t="s">
        <v>311</v>
      </c>
      <c r="BB91" s="18">
        <f t="shared" si="47"/>
        <v>-40.700000000000003</v>
      </c>
      <c r="BC91" s="18">
        <f t="shared" si="44"/>
        <v>-0.4</v>
      </c>
      <c r="BD91" s="18">
        <f t="shared" si="44"/>
        <v>5.9</v>
      </c>
      <c r="BE91" s="18">
        <f t="shared" si="44"/>
        <v>-22.8</v>
      </c>
      <c r="BM91" s="10" t="s">
        <v>311</v>
      </c>
      <c r="BN91" s="18">
        <f t="shared" si="45"/>
        <v>1.1048601721475311</v>
      </c>
      <c r="BO91" s="20">
        <f>VLOOKUP(CA91,'Coverage + Years_searchable'!$A$2:$N$76,14,FALSE)</f>
        <v>-1</v>
      </c>
      <c r="BP91" s="21" t="str">
        <f t="shared" si="46"/>
        <v>-40.7</v>
      </c>
      <c r="BQ91" s="21" t="str">
        <f t="shared" si="46"/>
        <v>-0.4</v>
      </c>
      <c r="BR91" s="21" t="str">
        <f t="shared" si="46"/>
        <v>5.9</v>
      </c>
      <c r="BS91" s="22" t="str">
        <f t="shared" si="46"/>
        <v>-22.8</v>
      </c>
      <c r="BT91" s="21" t="str">
        <f>VLOOKUP(BM91,WLS!$Z$66:$AA$126,2,FALSE)</f>
        <v/>
      </c>
      <c r="CA91" s="3" t="s">
        <v>197</v>
      </c>
    </row>
    <row r="92" spans="1:79" x14ac:dyDescent="0.25">
      <c r="A92" s="10" t="s">
        <v>312</v>
      </c>
      <c r="B92" s="18">
        <f>VLOOKUP(A92,WLS!$A$66:$E$125,2, FALSE)</f>
        <v>-26.275564466291339</v>
      </c>
      <c r="C92" s="18">
        <f>VLOOKUP(A92,WLS!$A$66:$E$125,3, FALSE)</f>
        <v>-8.1349340705986908</v>
      </c>
      <c r="D92" s="18">
        <f>VLOOKUP(A92,WLS!$A$66:$E$125,4, FALSE)</f>
        <v>5.5066524338228326</v>
      </c>
      <c r="E92" s="18">
        <f>VLOOKUP(A92,WLS!$A$66:$E$125,5, FALSE)</f>
        <v>18.568149492152465</v>
      </c>
      <c r="K92" s="18">
        <f>VLOOKUP(R92,'Global summary'!$AF$3:$AG$61,2, FALSE)</f>
        <v>4.0698162796021062</v>
      </c>
      <c r="M92" s="19">
        <f>VLOOKUP(A92,WLS!$A$66:$N$125,11, FALSE)</f>
        <v>6.254037116383129E-17</v>
      </c>
      <c r="N92" s="19">
        <f>VLOOKUP(A92,WLS!$A$66:$N$125,12, FALSE)</f>
        <v>1.052966486137512E-3</v>
      </c>
      <c r="O92" s="19">
        <f>VLOOKUP(A92,WLS!$A$66:$N$125,13, FALSE)</f>
        <v>0.46716985873506911</v>
      </c>
      <c r="P92" s="19">
        <f>VLOOKUP(A92,WLS!$A$66:$N$125,14, FALSE)</f>
        <v>6.6655137761866573E-2</v>
      </c>
      <c r="R92" s="3" t="s">
        <v>198</v>
      </c>
      <c r="W92" s="10" t="str">
        <f t="shared" si="41"/>
        <v>***</v>
      </c>
      <c r="X92" s="10" t="str">
        <f t="shared" si="41"/>
        <v/>
      </c>
      <c r="Y92" s="10" t="str">
        <f t="shared" si="41"/>
        <v/>
      </c>
      <c r="Z92" s="10" t="str">
        <f t="shared" si="41"/>
        <v/>
      </c>
      <c r="AG92" s="10" t="str">
        <f t="shared" si="42"/>
        <v/>
      </c>
      <c r="AH92" s="10" t="str">
        <f t="shared" si="42"/>
        <v>**</v>
      </c>
      <c r="AI92" s="10" t="str">
        <f t="shared" si="42"/>
        <v/>
      </c>
      <c r="AJ92" s="10" t="str">
        <f t="shared" si="42"/>
        <v/>
      </c>
      <c r="AQ92" s="10" t="str">
        <f t="shared" si="43"/>
        <v/>
      </c>
      <c r="AR92" s="10" t="str">
        <f t="shared" si="43"/>
        <v/>
      </c>
      <c r="AS92" s="10" t="str">
        <f t="shared" si="43"/>
        <v/>
      </c>
      <c r="AT92" s="10" t="str">
        <f t="shared" si="43"/>
        <v/>
      </c>
      <c r="BA92" s="10" t="s">
        <v>312</v>
      </c>
      <c r="BB92" s="18">
        <f t="shared" si="47"/>
        <v>-645.6</v>
      </c>
      <c r="BC92" s="18">
        <f t="shared" si="44"/>
        <v>-199.9</v>
      </c>
      <c r="BD92" s="18">
        <f t="shared" si="44"/>
        <v>135.30000000000001</v>
      </c>
      <c r="BE92" s="18">
        <f t="shared" si="44"/>
        <v>456.2</v>
      </c>
      <c r="BM92" s="10" t="s">
        <v>312</v>
      </c>
      <c r="BN92" s="18">
        <f t="shared" si="45"/>
        <v>4.0698162796021062</v>
      </c>
      <c r="BO92" s="20">
        <f>VLOOKUP(CA92,'Coverage + Years_searchable'!$A$2:$N$76,14,FALSE)</f>
        <v>1</v>
      </c>
      <c r="BP92" s="21" t="str">
        <f t="shared" si="46"/>
        <v>-645.6***</v>
      </c>
      <c r="BQ92" s="21" t="str">
        <f t="shared" si="46"/>
        <v>-199.9**</v>
      </c>
      <c r="BR92" s="21" t="str">
        <f t="shared" si="46"/>
        <v>135.3</v>
      </c>
      <c r="BS92" s="22" t="str">
        <f t="shared" si="46"/>
        <v>456.2</v>
      </c>
      <c r="BT92" s="21" t="str">
        <f>VLOOKUP(BM92,WLS!$Z$66:$AA$126,2,FALSE)</f>
        <v>***</v>
      </c>
      <c r="CA92" s="3" t="s">
        <v>198</v>
      </c>
    </row>
    <row r="93" spans="1:79" x14ac:dyDescent="0.25">
      <c r="A93" s="10" t="s">
        <v>313</v>
      </c>
      <c r="B93" s="18">
        <f>VLOOKUP(A93,WLS!$A$66:$E$125,2, FALSE)</f>
        <v>-70.193865895260686</v>
      </c>
      <c r="C93" s="18">
        <f>VLOOKUP(A93,WLS!$A$66:$E$125,3, FALSE)</f>
        <v>-7.3151827627162191</v>
      </c>
      <c r="D93" s="18">
        <f>VLOOKUP(A93,WLS!$A$66:$E$125,4, FALSE)</f>
        <v>21.111641703436511</v>
      </c>
      <c r="E93" s="18">
        <f>VLOOKUP(A93,WLS!$A$66:$E$125,5, FALSE)</f>
        <v>7.0696253137444964</v>
      </c>
      <c r="K93" s="18">
        <f>VLOOKUP(R93,'Global summary'!$AF$3:$AG$61,2, FALSE)</f>
        <v>13.665670826042188</v>
      </c>
      <c r="M93" s="19">
        <f>VLOOKUP(A93,WLS!$A$66:$N$125,11, FALSE)</f>
        <v>2.892467581316946E-12</v>
      </c>
      <c r="N93" s="19">
        <f>VLOOKUP(A93,WLS!$A$66:$N$125,12, FALSE)</f>
        <v>0.51238326036701887</v>
      </c>
      <c r="O93" s="19">
        <f>VLOOKUP(A93,WLS!$A$66:$N$125,13, FALSE)</f>
        <v>6.8908411708222235E-4</v>
      </c>
      <c r="P93" s="19">
        <f>VLOOKUP(A93,WLS!$A$66:$N$125,14, FALSE)</f>
        <v>0.58738288068252964</v>
      </c>
      <c r="R93" s="3" t="s">
        <v>199</v>
      </c>
      <c r="W93" s="10" t="str">
        <f t="shared" si="41"/>
        <v>***</v>
      </c>
      <c r="X93" s="10" t="str">
        <f t="shared" si="41"/>
        <v/>
      </c>
      <c r="Y93" s="10" t="str">
        <f t="shared" si="41"/>
        <v>***</v>
      </c>
      <c r="Z93" s="10" t="str">
        <f t="shared" si="41"/>
        <v/>
      </c>
      <c r="AG93" s="10" t="str">
        <f t="shared" si="42"/>
        <v/>
      </c>
      <c r="AH93" s="10" t="str">
        <f t="shared" si="42"/>
        <v/>
      </c>
      <c r="AI93" s="10" t="str">
        <f t="shared" si="42"/>
        <v/>
      </c>
      <c r="AJ93" s="10" t="str">
        <f t="shared" si="42"/>
        <v/>
      </c>
      <c r="AQ93" s="10" t="str">
        <f t="shared" si="43"/>
        <v/>
      </c>
      <c r="AR93" s="10" t="str">
        <f t="shared" si="43"/>
        <v/>
      </c>
      <c r="AS93" s="10" t="str">
        <f t="shared" si="43"/>
        <v/>
      </c>
      <c r="AT93" s="10" t="str">
        <f t="shared" si="43"/>
        <v/>
      </c>
      <c r="BA93" s="10" t="s">
        <v>313</v>
      </c>
      <c r="BB93" s="18">
        <f t="shared" si="47"/>
        <v>-513.70000000000005</v>
      </c>
      <c r="BC93" s="18">
        <f t="shared" si="44"/>
        <v>-53.5</v>
      </c>
      <c r="BD93" s="18">
        <f t="shared" si="44"/>
        <v>154.5</v>
      </c>
      <c r="BE93" s="18">
        <f t="shared" si="44"/>
        <v>51.7</v>
      </c>
      <c r="BM93" s="10" t="s">
        <v>313</v>
      </c>
      <c r="BN93" s="18">
        <f t="shared" si="45"/>
        <v>13.665670826042188</v>
      </c>
      <c r="BO93" s="20">
        <f>VLOOKUP(CA93,'Coverage + Years_searchable'!$A$2:$N$76,14,FALSE)</f>
        <v>1</v>
      </c>
      <c r="BP93" s="21" t="str">
        <f t="shared" si="46"/>
        <v>-513.7***</v>
      </c>
      <c r="BQ93" s="21" t="str">
        <f t="shared" si="46"/>
        <v>-53.5</v>
      </c>
      <c r="BR93" s="21" t="str">
        <f t="shared" si="46"/>
        <v>154.5***</v>
      </c>
      <c r="BS93" s="22" t="str">
        <f t="shared" si="46"/>
        <v>51.7</v>
      </c>
      <c r="BT93" s="21" t="str">
        <f>VLOOKUP(BM93,WLS!$Z$66:$AA$126,2,FALSE)</f>
        <v>***</v>
      </c>
      <c r="CA93" s="3" t="s">
        <v>199</v>
      </c>
    </row>
    <row r="94" spans="1:79" x14ac:dyDescent="0.25">
      <c r="A94" s="10" t="s">
        <v>314</v>
      </c>
      <c r="B94" s="18">
        <f>VLOOKUP(A94,WLS!$A$66:$E$125,2, FALSE)</f>
        <v>-108.5049445326682</v>
      </c>
      <c r="C94" s="18">
        <f>VLOOKUP(A94,WLS!$A$66:$E$125,3, FALSE)</f>
        <v>-72.959112149390492</v>
      </c>
      <c r="D94" s="18">
        <f>VLOOKUP(A94,WLS!$A$66:$E$125,4, FALSE)</f>
        <v>-5.3153569045273796</v>
      </c>
      <c r="E94" s="18">
        <f>VLOOKUP(A94,WLS!$A$66:$E$125,5, FALSE)</f>
        <v>88.420797694656372</v>
      </c>
      <c r="K94" s="18">
        <f>VLOOKUP(R94,'Global summary'!$AF$3:$AG$61,2, FALSE)</f>
        <v>231.53019038582275</v>
      </c>
      <c r="M94" s="19">
        <f>VLOOKUP(A94,WLS!$A$66:$N$125,11, FALSE)</f>
        <v>1.0133684361299427E-41</v>
      </c>
      <c r="N94" s="19">
        <f>VLOOKUP(A94,WLS!$A$66:$N$125,12, FALSE)</f>
        <v>1.0877593557218117E-6</v>
      </c>
      <c r="O94" s="19">
        <f>VLOOKUP(A94,WLS!$A$66:$N$125,13, FALSE)</f>
        <v>0.88572806808915039</v>
      </c>
      <c r="P94" s="19">
        <f>VLOOKUP(A94,WLS!$A$66:$N$125,14, FALSE)</f>
        <v>2.2372737684859151E-4</v>
      </c>
      <c r="R94" s="3" t="s">
        <v>200</v>
      </c>
      <c r="W94" s="10" t="str">
        <f t="shared" si="41"/>
        <v>***</v>
      </c>
      <c r="X94" s="10" t="str">
        <f t="shared" si="41"/>
        <v>***</v>
      </c>
      <c r="Y94" s="10" t="str">
        <f t="shared" si="41"/>
        <v/>
      </c>
      <c r="Z94" s="10" t="str">
        <f t="shared" si="41"/>
        <v>***</v>
      </c>
      <c r="AG94" s="10" t="str">
        <f t="shared" si="42"/>
        <v/>
      </c>
      <c r="AH94" s="10" t="str">
        <f t="shared" si="42"/>
        <v/>
      </c>
      <c r="AI94" s="10" t="str">
        <f t="shared" si="42"/>
        <v/>
      </c>
      <c r="AJ94" s="10" t="str">
        <f t="shared" si="42"/>
        <v/>
      </c>
      <c r="AQ94" s="10" t="str">
        <f t="shared" si="43"/>
        <v/>
      </c>
      <c r="AR94" s="10" t="str">
        <f t="shared" si="43"/>
        <v/>
      </c>
      <c r="AS94" s="10" t="str">
        <f t="shared" si="43"/>
        <v/>
      </c>
      <c r="AT94" s="10" t="str">
        <f t="shared" si="43"/>
        <v/>
      </c>
      <c r="BA94" s="10" t="s">
        <v>314</v>
      </c>
      <c r="BB94" s="18">
        <f t="shared" si="47"/>
        <v>-46.9</v>
      </c>
      <c r="BC94" s="18">
        <f t="shared" si="44"/>
        <v>-31.5</v>
      </c>
      <c r="BD94" s="18">
        <f t="shared" si="44"/>
        <v>-2.2999999999999998</v>
      </c>
      <c r="BE94" s="18">
        <f t="shared" si="44"/>
        <v>38.200000000000003</v>
      </c>
      <c r="BM94" s="10" t="s">
        <v>314</v>
      </c>
      <c r="BN94" s="18">
        <f t="shared" si="45"/>
        <v>231.53019038582275</v>
      </c>
      <c r="BO94" s="20">
        <f>VLOOKUP(CA94,'Coverage + Years_searchable'!$A$2:$N$76,14,FALSE)</f>
        <v>1</v>
      </c>
      <c r="BP94" s="21" t="str">
        <f t="shared" si="46"/>
        <v>-46.9***</v>
      </c>
      <c r="BQ94" s="21" t="str">
        <f t="shared" si="46"/>
        <v>-31.5***</v>
      </c>
      <c r="BR94" s="21" t="str">
        <f t="shared" si="46"/>
        <v>-2.3</v>
      </c>
      <c r="BS94" s="22" t="str">
        <f t="shared" si="46"/>
        <v>38.2***</v>
      </c>
      <c r="BT94" s="21" t="str">
        <f>VLOOKUP(BM94,WLS!$Z$66:$AA$126,2,FALSE)</f>
        <v>***</v>
      </c>
      <c r="CA94" s="3" t="s">
        <v>200</v>
      </c>
    </row>
    <row r="95" spans="1:79" x14ac:dyDescent="0.25">
      <c r="A95" s="10" t="s">
        <v>315</v>
      </c>
      <c r="B95" s="18">
        <f>VLOOKUP(A95,WLS!$A$66:$E$125,2, FALSE)</f>
        <v>-2246.5405858935419</v>
      </c>
      <c r="C95" s="18">
        <f>VLOOKUP(A95,WLS!$A$66:$E$125,3, FALSE)</f>
        <v>-1173.793802299653</v>
      </c>
      <c r="D95" s="18">
        <f>VLOOKUP(A95,WLS!$A$66:$E$125,4, FALSE)</f>
        <v>299.38850774655589</v>
      </c>
      <c r="E95" s="18">
        <f>VLOOKUP(A95,WLS!$A$66:$E$125,5, FALSE)</f>
        <v>5169.0963607935928</v>
      </c>
      <c r="K95" s="18">
        <f>VLOOKUP(R95,'Global summary'!$AF$3:$AG$61,2, FALSE)</f>
        <v>2676.6310889292608</v>
      </c>
      <c r="M95" s="19">
        <f>VLOOKUP(A95,WLS!$A$66:$N$125,11, FALSE)</f>
        <v>1.7203233930832538E-91</v>
      </c>
      <c r="N95" s="19">
        <f>VLOOKUP(A95,WLS!$A$66:$N$125,12, FALSE)</f>
        <v>9.1620570982087878E-12</v>
      </c>
      <c r="O95" s="19">
        <f>VLOOKUP(A95,WLS!$A$66:$N$125,13, FALSE)</f>
        <v>0.33923644618526283</v>
      </c>
      <c r="P95" s="19">
        <f>VLOOKUP(A95,WLS!$A$66:$N$125,14, FALSE)</f>
        <v>9.9125687098624813E-10</v>
      </c>
      <c r="R95" s="3" t="s">
        <v>201</v>
      </c>
      <c r="W95" s="10" t="str">
        <f t="shared" si="41"/>
        <v>***</v>
      </c>
      <c r="X95" s="10" t="str">
        <f t="shared" si="41"/>
        <v>***</v>
      </c>
      <c r="Y95" s="10" t="str">
        <f t="shared" si="41"/>
        <v/>
      </c>
      <c r="Z95" s="10" t="str">
        <f t="shared" si="41"/>
        <v>***</v>
      </c>
      <c r="AG95" s="10" t="str">
        <f t="shared" si="42"/>
        <v/>
      </c>
      <c r="AH95" s="10" t="str">
        <f t="shared" si="42"/>
        <v/>
      </c>
      <c r="AI95" s="10" t="str">
        <f t="shared" si="42"/>
        <v/>
      </c>
      <c r="AJ95" s="10" t="str">
        <f t="shared" si="42"/>
        <v/>
      </c>
      <c r="AQ95" s="10" t="str">
        <f t="shared" si="43"/>
        <v/>
      </c>
      <c r="AR95" s="10" t="str">
        <f t="shared" si="43"/>
        <v/>
      </c>
      <c r="AS95" s="10" t="str">
        <f t="shared" si="43"/>
        <v/>
      </c>
      <c r="AT95" s="10" t="str">
        <f t="shared" si="43"/>
        <v/>
      </c>
      <c r="BA95" s="10" t="s">
        <v>315</v>
      </c>
      <c r="BB95" s="18">
        <f t="shared" si="47"/>
        <v>-83.9</v>
      </c>
      <c r="BC95" s="18">
        <f t="shared" si="44"/>
        <v>-43.9</v>
      </c>
      <c r="BD95" s="18">
        <f t="shared" si="44"/>
        <v>11.2</v>
      </c>
      <c r="BE95" s="18">
        <f t="shared" si="44"/>
        <v>193.1</v>
      </c>
      <c r="BM95" s="10" t="s">
        <v>315</v>
      </c>
      <c r="BN95" s="18">
        <f t="shared" si="45"/>
        <v>2676.6310889292608</v>
      </c>
      <c r="BO95" s="20">
        <f>VLOOKUP(CA95,'Coverage + Years_searchable'!$A$2:$N$76,14,FALSE)</f>
        <v>1</v>
      </c>
      <c r="BP95" s="21" t="str">
        <f t="shared" si="46"/>
        <v>-83.9***</v>
      </c>
      <c r="BQ95" s="21" t="str">
        <f t="shared" si="46"/>
        <v>-43.9***</v>
      </c>
      <c r="BR95" s="21" t="str">
        <f t="shared" si="46"/>
        <v>11.2</v>
      </c>
      <c r="BS95" s="22" t="str">
        <f t="shared" si="46"/>
        <v>193.1***</v>
      </c>
      <c r="BT95" s="21" t="str">
        <f>VLOOKUP(BM95,WLS!$Z$66:$AA$126,2,FALSE)</f>
        <v>***</v>
      </c>
      <c r="CA95" s="3" t="s">
        <v>201</v>
      </c>
    </row>
    <row r="96" spans="1:79" x14ac:dyDescent="0.25">
      <c r="A96" t="s">
        <v>498</v>
      </c>
      <c r="B96" s="18">
        <f>VLOOKUP(A96,WLS!$A$66:$E$125,2, FALSE)</f>
        <v>-103.84128338521853</v>
      </c>
      <c r="C96" s="18">
        <f>VLOOKUP(A96,WLS!$A$66:$E$125,3, FALSE)</f>
        <v>-67.549525260948229</v>
      </c>
      <c r="D96" s="18">
        <f>VLOOKUP(A96,WLS!$A$66:$E$125,4, FALSE)</f>
        <v>50.655293663168223</v>
      </c>
      <c r="E96" s="18">
        <f>VLOOKUP(A96,WLS!$A$66:$E$125,5, FALSE)</f>
        <v>128.43609013932482</v>
      </c>
      <c r="K96" s="18">
        <f>VLOOKUP(R96,'Global summary'!$AF$3:$AG$61,2, FALSE)</f>
        <v>19.699772302542641</v>
      </c>
      <c r="M96" s="19">
        <f>VLOOKUP(A96,WLS!$A$66:$N$125,11, FALSE)</f>
        <v>9.6894665977255312E-19</v>
      </c>
      <c r="N96" s="19">
        <f>VLOOKUP(A96,WLS!$A$66:$N$125,12, FALSE)</f>
        <v>1.552459871270612E-3</v>
      </c>
      <c r="O96" s="19">
        <f>VLOOKUP(A96,WLS!$A$66:$N$125,13, FALSE)</f>
        <v>1.5319077200607838E-9</v>
      </c>
      <c r="P96" s="19">
        <f>VLOOKUP(A96,WLS!$A$66:$N$125,14, FALSE)</f>
        <v>4.1996590680085351E-8</v>
      </c>
      <c r="R96" s="3" t="s">
        <v>202</v>
      </c>
      <c r="W96" s="10" t="str">
        <f t="shared" si="41"/>
        <v>***</v>
      </c>
      <c r="X96" s="10" t="str">
        <f t="shared" si="41"/>
        <v/>
      </c>
      <c r="Y96" s="10" t="str">
        <f t="shared" si="41"/>
        <v>***</v>
      </c>
      <c r="Z96" s="10" t="str">
        <f t="shared" si="41"/>
        <v>***</v>
      </c>
      <c r="AG96" s="10" t="str">
        <f t="shared" si="42"/>
        <v/>
      </c>
      <c r="AH96" s="10" t="str">
        <f t="shared" si="42"/>
        <v>**</v>
      </c>
      <c r="AI96" s="10" t="str">
        <f t="shared" si="42"/>
        <v/>
      </c>
      <c r="AJ96" s="10" t="str">
        <f t="shared" si="42"/>
        <v/>
      </c>
      <c r="AQ96" s="10" t="str">
        <f t="shared" si="43"/>
        <v/>
      </c>
      <c r="AR96" s="10" t="str">
        <f t="shared" si="43"/>
        <v/>
      </c>
      <c r="AS96" s="10" t="str">
        <f t="shared" si="43"/>
        <v/>
      </c>
      <c r="AT96" s="10" t="str">
        <f t="shared" si="43"/>
        <v/>
      </c>
      <c r="BA96" t="s">
        <v>498</v>
      </c>
      <c r="BB96" s="18">
        <f t="shared" si="47"/>
        <v>-527.1</v>
      </c>
      <c r="BC96" s="18">
        <f t="shared" si="44"/>
        <v>-342.9</v>
      </c>
      <c r="BD96" s="18">
        <f t="shared" si="44"/>
        <v>257.10000000000002</v>
      </c>
      <c r="BE96" s="18">
        <f t="shared" si="44"/>
        <v>652</v>
      </c>
      <c r="BM96" t="s">
        <v>498</v>
      </c>
      <c r="BN96" s="18">
        <f t="shared" si="45"/>
        <v>19.699772302542641</v>
      </c>
      <c r="BO96" s="20">
        <f>VLOOKUP(CA96,'Coverage + Years_searchable'!$A$2:$N$76,14,FALSE)</f>
        <v>1</v>
      </c>
      <c r="BP96" s="21" t="str">
        <f t="shared" si="46"/>
        <v>-527.1***</v>
      </c>
      <c r="BQ96" s="21" t="str">
        <f t="shared" si="46"/>
        <v>-342.9**</v>
      </c>
      <c r="BR96" s="21" t="str">
        <f t="shared" si="46"/>
        <v>257.1***</v>
      </c>
      <c r="BS96" s="22" t="str">
        <f t="shared" si="46"/>
        <v>652***</v>
      </c>
      <c r="BT96" s="21" t="str">
        <f>VLOOKUP(BM96,WLS!$Z$66:$AA$126,2,FALSE)</f>
        <v>***</v>
      </c>
      <c r="CA96" s="3" t="s">
        <v>202</v>
      </c>
    </row>
    <row r="97" spans="1:79" x14ac:dyDescent="0.25">
      <c r="A97" s="29" t="s">
        <v>316</v>
      </c>
      <c r="B97" s="18">
        <f>VLOOKUP(A97,WLS!$A$66:$E$125,2, FALSE)</f>
        <v>-0.4143159070850434</v>
      </c>
      <c r="C97" s="18">
        <f>VLOOKUP(A97,WLS!$A$66:$E$125,3, FALSE)</f>
        <v>-0.2159280538978218</v>
      </c>
      <c r="D97" s="18">
        <f>VLOOKUP(A97,WLS!$A$66:$E$125,4, FALSE)</f>
        <v>0.18323297887653378</v>
      </c>
      <c r="E97" s="18">
        <f>VLOOKUP(A97,WLS!$A$66:$E$125,5, FALSE)</f>
        <v>0.20820006548486938</v>
      </c>
      <c r="K97" s="18">
        <f>VLOOKUP(R97,'Global summary'!$AF$3:$AG$61,2, FALSE)</f>
        <v>0.14568036838830409</v>
      </c>
      <c r="M97" s="19">
        <f>VLOOKUP(A97,WLS!$A$66:$N$125,11, FALSE)</f>
        <v>1.8575476556058172E-2</v>
      </c>
      <c r="N97" s="19">
        <f>VLOOKUP(A97,WLS!$A$66:$N$125,12, FALSE)</f>
        <v>0.34988780278562914</v>
      </c>
      <c r="O97" s="19">
        <f>VLOOKUP(A97,WLS!$A$66:$N$125,13, FALSE)</f>
        <v>0.47727933675276846</v>
      </c>
      <c r="P97" s="19">
        <f>VLOOKUP(A97,WLS!$A$66:$N$125,14, FALSE)</f>
        <v>4.9408328918379193E-2</v>
      </c>
      <c r="R97" s="29" t="s">
        <v>203</v>
      </c>
      <c r="W97" s="10" t="str">
        <f t="shared" si="41"/>
        <v/>
      </c>
      <c r="X97" s="10" t="str">
        <f t="shared" si="41"/>
        <v/>
      </c>
      <c r="Y97" s="10" t="str">
        <f t="shared" si="41"/>
        <v/>
      </c>
      <c r="Z97" s="10" t="str">
        <f t="shared" si="41"/>
        <v/>
      </c>
      <c r="AG97" s="10" t="str">
        <f t="shared" si="42"/>
        <v/>
      </c>
      <c r="AH97" s="10" t="str">
        <f t="shared" si="42"/>
        <v/>
      </c>
      <c r="AI97" s="10" t="str">
        <f t="shared" si="42"/>
        <v/>
      </c>
      <c r="AJ97" s="10" t="str">
        <f t="shared" si="42"/>
        <v/>
      </c>
      <c r="AQ97" s="10" t="str">
        <f t="shared" si="43"/>
        <v>*</v>
      </c>
      <c r="AR97" s="10" t="str">
        <f t="shared" si="43"/>
        <v/>
      </c>
      <c r="AS97" s="10" t="str">
        <f t="shared" si="43"/>
        <v/>
      </c>
      <c r="AT97" s="10" t="str">
        <f t="shared" si="43"/>
        <v>*</v>
      </c>
      <c r="BA97" s="29" t="s">
        <v>316</v>
      </c>
      <c r="BB97" s="18">
        <f t="shared" si="47"/>
        <v>-284.39999999999998</v>
      </c>
      <c r="BC97" s="18">
        <f t="shared" si="44"/>
        <v>-148.19999999999999</v>
      </c>
      <c r="BD97" s="18">
        <f t="shared" si="44"/>
        <v>125.8</v>
      </c>
      <c r="BE97" s="18">
        <f t="shared" si="44"/>
        <v>142.9</v>
      </c>
      <c r="BM97" s="29" t="s">
        <v>316</v>
      </c>
      <c r="BN97" s="18">
        <f t="shared" ref="BN97" si="48">K97</f>
        <v>0.14568036838830409</v>
      </c>
      <c r="BO97" s="20">
        <f>VLOOKUP(CA97,'Coverage + Years_searchable'!$A$2:$N$76,14,FALSE)</f>
        <v>-1</v>
      </c>
      <c r="BP97" s="21" t="str">
        <f t="shared" ref="BP97" si="49">_xlfn.TEXTJOIN(,TRUE,BB97,W97,AG97,AQ97)</f>
        <v>-284.4*</v>
      </c>
      <c r="BQ97" s="21" t="str">
        <f t="shared" ref="BQ97" si="50">_xlfn.TEXTJOIN(,TRUE,BC97,X97,AH97,AR97)</f>
        <v>-148.2</v>
      </c>
      <c r="BR97" s="21" t="str">
        <f t="shared" ref="BR97" si="51">_xlfn.TEXTJOIN(,TRUE,BD97,Y97,AI97,AS97)</f>
        <v>125.8</v>
      </c>
      <c r="BS97" s="22" t="str">
        <f t="shared" ref="BS97" si="52">_xlfn.TEXTJOIN(,TRUE,BE97,Z97,AJ97,AT97)</f>
        <v>142.9*</v>
      </c>
      <c r="BT97" s="21" t="str">
        <f>VLOOKUP(BM97,WLS!$Z$66:$AA$126,2,FALSE)</f>
        <v/>
      </c>
      <c r="CA97" s="3" t="s">
        <v>203</v>
      </c>
    </row>
    <row r="98" spans="1:79" x14ac:dyDescent="0.25">
      <c r="A98" s="10" t="s">
        <v>317</v>
      </c>
      <c r="B98" s="18">
        <f>VLOOKUP(A98,WLS!$A$66:$E$125,2, FALSE)</f>
        <v>-1.4013420696680638</v>
      </c>
      <c r="C98" s="18">
        <f>VLOOKUP(A98,WLS!$A$66:$E$125,3, FALSE)</f>
        <v>-8.329503693963872</v>
      </c>
      <c r="D98" s="18">
        <f>VLOOKUP(A98,WLS!$A$66:$E$125,4, FALSE)</f>
        <v>5.7719029359978862</v>
      </c>
      <c r="E98" s="18">
        <f>VLOOKUP(A98,WLS!$A$66:$E$125,5, FALSE)</f>
        <v>3.6337037278641802</v>
      </c>
      <c r="K98" s="18">
        <f>VLOOKUP(R98,'Global summary'!$AF$3:$AG$61,2, FALSE)</f>
        <v>16.886358089939112</v>
      </c>
      <c r="M98" s="19">
        <f>VLOOKUP(A98,WLS!$A$66:$N$125,11, FALSE)</f>
        <v>0.86631710282790597</v>
      </c>
      <c r="N98" s="19">
        <f>VLOOKUP(A98,WLS!$A$66:$N$125,12, FALSE)</f>
        <v>0.15928205392018177</v>
      </c>
      <c r="O98" s="19">
        <f>VLOOKUP(A98,WLS!$A$66:$N$125,13, FALSE)</f>
        <v>0.15508243827238369</v>
      </c>
      <c r="P98" s="19">
        <f>VLOOKUP(A98,WLS!$A$66:$N$125,14, FALSE)</f>
        <v>0.68068934615524612</v>
      </c>
      <c r="R98" s="3" t="s">
        <v>204</v>
      </c>
      <c r="W98" s="10" t="str">
        <f t="shared" si="41"/>
        <v/>
      </c>
      <c r="X98" s="10" t="str">
        <f t="shared" si="41"/>
        <v/>
      </c>
      <c r="Y98" s="10" t="str">
        <f t="shared" si="41"/>
        <v/>
      </c>
      <c r="Z98" s="10" t="str">
        <f t="shared" si="41"/>
        <v/>
      </c>
      <c r="AG98" s="10" t="str">
        <f t="shared" si="42"/>
        <v/>
      </c>
      <c r="AH98" s="10" t="str">
        <f t="shared" si="42"/>
        <v/>
      </c>
      <c r="AI98" s="10" t="str">
        <f t="shared" si="42"/>
        <v/>
      </c>
      <c r="AJ98" s="10" t="str">
        <f t="shared" si="42"/>
        <v/>
      </c>
      <c r="AQ98" s="10" t="str">
        <f t="shared" si="43"/>
        <v/>
      </c>
      <c r="AR98" s="10" t="str">
        <f t="shared" si="43"/>
        <v/>
      </c>
      <c r="AS98" s="10" t="str">
        <f t="shared" si="43"/>
        <v/>
      </c>
      <c r="AT98" s="10" t="str">
        <f t="shared" si="43"/>
        <v/>
      </c>
      <c r="BA98" s="10" t="s">
        <v>317</v>
      </c>
      <c r="BB98" s="18">
        <f t="shared" si="47"/>
        <v>-8.3000000000000007</v>
      </c>
      <c r="BC98" s="18">
        <f t="shared" si="44"/>
        <v>-49.3</v>
      </c>
      <c r="BD98" s="18">
        <f t="shared" si="44"/>
        <v>34.200000000000003</v>
      </c>
      <c r="BE98" s="18">
        <f t="shared" si="44"/>
        <v>21.5</v>
      </c>
      <c r="BM98" s="10" t="s">
        <v>317</v>
      </c>
      <c r="BN98" s="18">
        <f t="shared" si="45"/>
        <v>16.886358089939112</v>
      </c>
      <c r="BO98" s="20">
        <f>VLOOKUP(CA98,'Coverage + Years_searchable'!$A$2:$N$76,14,FALSE)</f>
        <v>-1</v>
      </c>
      <c r="BP98" s="21" t="str">
        <f t="shared" si="46"/>
        <v>-8.3</v>
      </c>
      <c r="BQ98" s="21" t="str">
        <f t="shared" si="46"/>
        <v>-49.3</v>
      </c>
      <c r="BR98" s="21" t="str">
        <f t="shared" si="46"/>
        <v>34.2</v>
      </c>
      <c r="BS98" s="22" t="str">
        <f t="shared" si="46"/>
        <v>21.5</v>
      </c>
      <c r="BT98" s="21" t="str">
        <f>VLOOKUP(BM98,WLS!$Z$66:$AA$126,2,FALSE)</f>
        <v/>
      </c>
      <c r="CA98" s="3" t="s">
        <v>204</v>
      </c>
    </row>
    <row r="99" spans="1:79" x14ac:dyDescent="0.25">
      <c r="A99" s="10" t="s">
        <v>318</v>
      </c>
      <c r="B99" s="18">
        <f>VLOOKUP(A99,WLS!$A$66:$E$125,2, FALSE)</f>
        <v>4.5299564533337646</v>
      </c>
      <c r="C99" s="18">
        <f>VLOOKUP(A99,WLS!$A$66:$E$125,3, FALSE)</f>
        <v>-10.106848912463064</v>
      </c>
      <c r="D99" s="18">
        <f>VLOOKUP(A99,WLS!$A$66:$E$125,4, FALSE)</f>
        <v>2.0420889150027453</v>
      </c>
      <c r="E99" s="18">
        <f>VLOOKUP(A99,WLS!$A$66:$E$125,5, FALSE)</f>
        <v>3.0766999963850523</v>
      </c>
      <c r="K99" s="18">
        <f>VLOOKUP(R99,'Global summary'!$AF$3:$AG$61,2, FALSE)</f>
        <v>88.270847870734684</v>
      </c>
      <c r="M99" s="19">
        <f>VLOOKUP(A99,WLS!$A$66:$N$125,11, FALSE)</f>
        <v>2.2427341195577605E-3</v>
      </c>
      <c r="N99" s="19">
        <f>VLOOKUP(A99,WLS!$A$66:$N$125,12, FALSE)</f>
        <v>0.1566923281006958</v>
      </c>
      <c r="O99" s="19">
        <f>VLOOKUP(A99,WLS!$A$66:$N$125,13, FALSE)</f>
        <v>0.25785320332871814</v>
      </c>
      <c r="P99" s="19">
        <f>VLOOKUP(A99,WLS!$A$66:$N$125,14, FALSE)</f>
        <v>0.13957974250663804</v>
      </c>
      <c r="R99" s="3" t="s">
        <v>205</v>
      </c>
      <c r="W99" s="10" t="str">
        <f t="shared" si="41"/>
        <v/>
      </c>
      <c r="X99" s="10" t="str">
        <f t="shared" si="41"/>
        <v/>
      </c>
      <c r="Y99" s="10" t="str">
        <f t="shared" si="41"/>
        <v/>
      </c>
      <c r="Z99" s="10" t="str">
        <f t="shared" si="41"/>
        <v/>
      </c>
      <c r="AG99" s="10" t="str">
        <f t="shared" si="42"/>
        <v>**</v>
      </c>
      <c r="AH99" s="10" t="str">
        <f t="shared" si="42"/>
        <v/>
      </c>
      <c r="AI99" s="10" t="str">
        <f t="shared" si="42"/>
        <v/>
      </c>
      <c r="AJ99" s="10" t="str">
        <f t="shared" si="42"/>
        <v/>
      </c>
      <c r="AQ99" s="10" t="str">
        <f t="shared" si="43"/>
        <v/>
      </c>
      <c r="AR99" s="10" t="str">
        <f t="shared" si="43"/>
        <v/>
      </c>
      <c r="AS99" s="10" t="str">
        <f t="shared" si="43"/>
        <v/>
      </c>
      <c r="AT99" s="10" t="str">
        <f t="shared" si="43"/>
        <v/>
      </c>
      <c r="BA99" s="10" t="s">
        <v>318</v>
      </c>
      <c r="BB99" s="18">
        <f t="shared" si="47"/>
        <v>5.0999999999999996</v>
      </c>
      <c r="BC99" s="18">
        <f t="shared" si="44"/>
        <v>-11.4</v>
      </c>
      <c r="BD99" s="18">
        <f t="shared" si="44"/>
        <v>2.2999999999999998</v>
      </c>
      <c r="BE99" s="18">
        <f t="shared" si="44"/>
        <v>3.5</v>
      </c>
      <c r="BM99" s="10" t="s">
        <v>318</v>
      </c>
      <c r="BN99" s="18">
        <f t="shared" si="45"/>
        <v>88.270847870734684</v>
      </c>
      <c r="BO99" s="20">
        <f>VLOOKUP(CA99,'Coverage + Years_searchable'!$A$2:$N$76,14,FALSE)</f>
        <v>1</v>
      </c>
      <c r="BP99" s="21" t="str">
        <f t="shared" si="46"/>
        <v>5.1**</v>
      </c>
      <c r="BQ99" s="21" t="str">
        <f t="shared" si="46"/>
        <v>-11.4</v>
      </c>
      <c r="BR99" s="21" t="str">
        <f t="shared" si="46"/>
        <v>2.3</v>
      </c>
      <c r="BS99" s="22" t="str">
        <f t="shared" si="46"/>
        <v>3.5</v>
      </c>
      <c r="BT99" s="21" t="str">
        <f>VLOOKUP(BM99,WLS!$Z$66:$AA$126,2,FALSE)</f>
        <v>**</v>
      </c>
      <c r="CA99" s="3" t="s">
        <v>205</v>
      </c>
    </row>
    <row r="100" spans="1:79" x14ac:dyDescent="0.25">
      <c r="A100" s="10" t="s">
        <v>319</v>
      </c>
      <c r="B100" s="18">
        <f>VLOOKUP(A100,WLS!$A$66:$E$125,2, FALSE)</f>
        <v>-12.140004952499034</v>
      </c>
      <c r="C100" s="18">
        <f>VLOOKUP(A100,WLS!$A$66:$E$125,3, FALSE)</f>
        <v>-0.32289547843558897</v>
      </c>
      <c r="D100" s="18">
        <f>VLOOKUP(A100,WLS!$A$66:$E$125,4, FALSE)</f>
        <v>-4.8888295151150425</v>
      </c>
      <c r="E100" s="18">
        <f>VLOOKUP(A100,WLS!$A$66:$E$125,5, FALSE)</f>
        <v>14.430015309382433</v>
      </c>
      <c r="K100" s="18">
        <f>VLOOKUP(R100,'Global summary'!$AF$3:$AG$61,2, FALSE)</f>
        <v>21.355461235351324</v>
      </c>
      <c r="M100" s="19">
        <f>VLOOKUP(A100,WLS!$A$66:$N$125,11, FALSE)</f>
        <v>1.9402796549510299E-5</v>
      </c>
      <c r="N100" s="19">
        <f>VLOOKUP(A100,WLS!$A$66:$N$125,12, FALSE)</f>
        <v>0.91927860106651771</v>
      </c>
      <c r="O100" s="19">
        <f>VLOOKUP(A100,WLS!$A$66:$N$125,13, FALSE)</f>
        <v>0.153556571959515</v>
      </c>
      <c r="P100" s="19">
        <f>VLOOKUP(A100,WLS!$A$66:$N$125,14, FALSE)</f>
        <v>1.7138276040685844E-2</v>
      </c>
      <c r="R100" s="3" t="s">
        <v>206</v>
      </c>
      <c r="W100" s="10" t="str">
        <f t="shared" si="41"/>
        <v>***</v>
      </c>
      <c r="X100" s="10" t="str">
        <f t="shared" si="41"/>
        <v/>
      </c>
      <c r="Y100" s="10" t="str">
        <f t="shared" si="41"/>
        <v/>
      </c>
      <c r="Z100" s="10" t="str">
        <f t="shared" si="41"/>
        <v/>
      </c>
      <c r="AG100" s="10" t="str">
        <f t="shared" si="42"/>
        <v/>
      </c>
      <c r="AH100" s="10" t="str">
        <f t="shared" si="42"/>
        <v/>
      </c>
      <c r="AI100" s="10" t="str">
        <f t="shared" si="42"/>
        <v/>
      </c>
      <c r="AJ100" s="10" t="str">
        <f t="shared" si="42"/>
        <v/>
      </c>
      <c r="AQ100" s="10" t="str">
        <f t="shared" si="43"/>
        <v/>
      </c>
      <c r="AR100" s="10" t="str">
        <f t="shared" si="43"/>
        <v/>
      </c>
      <c r="AS100" s="10" t="str">
        <f t="shared" si="43"/>
        <v/>
      </c>
      <c r="AT100" s="10" t="str">
        <f t="shared" si="43"/>
        <v>*</v>
      </c>
      <c r="BA100" s="10" t="s">
        <v>319</v>
      </c>
      <c r="BB100" s="18">
        <f t="shared" si="47"/>
        <v>-56.8</v>
      </c>
      <c r="BC100" s="18">
        <f t="shared" si="44"/>
        <v>-1.5</v>
      </c>
      <c r="BD100" s="18">
        <f t="shared" si="44"/>
        <v>-22.9</v>
      </c>
      <c r="BE100" s="18">
        <f t="shared" si="44"/>
        <v>67.599999999999994</v>
      </c>
      <c r="BM100" s="10" t="s">
        <v>319</v>
      </c>
      <c r="BN100" s="18">
        <f t="shared" si="45"/>
        <v>21.355461235351324</v>
      </c>
      <c r="BO100" s="20">
        <f>VLOOKUP(CA100,'Coverage + Years_searchable'!$A$2:$N$76,14,FALSE)</f>
        <v>1</v>
      </c>
      <c r="BP100" s="21" t="str">
        <f t="shared" si="46"/>
        <v>-56.8***</v>
      </c>
      <c r="BQ100" s="21" t="str">
        <f t="shared" si="46"/>
        <v>-1.5</v>
      </c>
      <c r="BR100" s="21" t="str">
        <f t="shared" si="46"/>
        <v>-22.9</v>
      </c>
      <c r="BS100" s="22" t="str">
        <f t="shared" si="46"/>
        <v>67.6*</v>
      </c>
      <c r="BT100" s="21" t="str">
        <f>VLOOKUP(BM100,WLS!$Z$66:$AA$126,2,FALSE)</f>
        <v>***</v>
      </c>
      <c r="CA100" s="3" t="s">
        <v>206</v>
      </c>
    </row>
    <row r="101" spans="1:79" x14ac:dyDescent="0.25">
      <c r="A101" s="10" t="s">
        <v>320</v>
      </c>
      <c r="B101" s="18">
        <f>VLOOKUP(A101,WLS!$A$66:$E$125,2, FALSE)</f>
        <v>1.5941587157970809</v>
      </c>
      <c r="C101" s="18">
        <f>VLOOKUP(A101,WLS!$A$66:$E$125,3, FALSE)</f>
        <v>1.1667513670217942</v>
      </c>
      <c r="D101" s="18">
        <f>VLOOKUP(A101,WLS!$A$66:$E$125,4, FALSE)</f>
        <v>-0.69364107718174572</v>
      </c>
      <c r="E101" s="18">
        <f>VLOOKUP(A101,WLS!$A$66:$E$125,5, FALSE)</f>
        <v>-1.0176363937578825</v>
      </c>
      <c r="K101" s="18">
        <f>VLOOKUP(R101,'Global summary'!$AF$3:$AG$61,2, FALSE)</f>
        <v>1.781214669871519</v>
      </c>
      <c r="M101" s="19">
        <f>VLOOKUP(A101,WLS!$A$66:$N$125,11, FALSE)</f>
        <v>1.7387991264919936E-67</v>
      </c>
      <c r="N101" s="19">
        <f>VLOOKUP(A101,WLS!$A$66:$N$125,12, FALSE)</f>
        <v>7.2382267956886844E-14</v>
      </c>
      <c r="O101" s="19">
        <f>VLOOKUP(A101,WLS!$A$66:$N$125,13, FALSE)</f>
        <v>0.32855431108259847</v>
      </c>
      <c r="P101" s="19">
        <f>VLOOKUP(A101,WLS!$A$66:$N$125,14, FALSE)</f>
        <v>3.0055796543961913E-5</v>
      </c>
      <c r="R101" s="3" t="s">
        <v>207</v>
      </c>
      <c r="W101" s="10" t="str">
        <f t="shared" si="41"/>
        <v>***</v>
      </c>
      <c r="X101" s="10" t="str">
        <f t="shared" si="41"/>
        <v>***</v>
      </c>
      <c r="Y101" s="10" t="str">
        <f t="shared" si="41"/>
        <v/>
      </c>
      <c r="Z101" s="10" t="str">
        <f t="shared" si="41"/>
        <v>***</v>
      </c>
      <c r="AG101" s="10" t="str">
        <f t="shared" si="42"/>
        <v/>
      </c>
      <c r="AH101" s="10" t="str">
        <f t="shared" si="42"/>
        <v/>
      </c>
      <c r="AI101" s="10" t="str">
        <f t="shared" si="42"/>
        <v/>
      </c>
      <c r="AJ101" s="10" t="str">
        <f t="shared" si="42"/>
        <v/>
      </c>
      <c r="AQ101" s="10" t="str">
        <f t="shared" si="43"/>
        <v/>
      </c>
      <c r="AR101" s="10" t="str">
        <f t="shared" si="43"/>
        <v/>
      </c>
      <c r="AS101" s="10" t="str">
        <f t="shared" si="43"/>
        <v/>
      </c>
      <c r="AT101" s="10" t="str">
        <f t="shared" si="43"/>
        <v/>
      </c>
      <c r="BA101" s="10" t="s">
        <v>320</v>
      </c>
      <c r="BB101" s="18">
        <f t="shared" si="47"/>
        <v>89.5</v>
      </c>
      <c r="BC101" s="18">
        <f t="shared" si="44"/>
        <v>65.5</v>
      </c>
      <c r="BD101" s="18">
        <f t="shared" si="44"/>
        <v>-38.9</v>
      </c>
      <c r="BE101" s="18">
        <f t="shared" si="44"/>
        <v>-57.1</v>
      </c>
      <c r="BM101" s="10" t="s">
        <v>320</v>
      </c>
      <c r="BN101" s="18">
        <f t="shared" si="45"/>
        <v>1.781214669871519</v>
      </c>
      <c r="BO101" s="20">
        <f>VLOOKUP(CA101,'Coverage + Years_searchable'!$A$2:$N$76,14,FALSE)</f>
        <v>-1</v>
      </c>
      <c r="BP101" s="21" t="str">
        <f t="shared" si="46"/>
        <v>89.5***</v>
      </c>
      <c r="BQ101" s="21" t="str">
        <f t="shared" si="46"/>
        <v>65.5***</v>
      </c>
      <c r="BR101" s="21" t="str">
        <f t="shared" si="46"/>
        <v>-38.9</v>
      </c>
      <c r="BS101" s="22" t="str">
        <f t="shared" si="46"/>
        <v>-57.1***</v>
      </c>
      <c r="BT101" s="21" t="str">
        <f>VLOOKUP(BM101,WLS!$Z$66:$AA$126,2,FALSE)</f>
        <v>***</v>
      </c>
      <c r="CA101" s="3" t="s">
        <v>207</v>
      </c>
    </row>
    <row r="102" spans="1:79" x14ac:dyDescent="0.25">
      <c r="A102" s="10" t="s">
        <v>321</v>
      </c>
      <c r="B102" s="18">
        <f>VLOOKUP(A102,WLS!$A$66:$E$125,2, FALSE)</f>
        <v>0.2251150396888433</v>
      </c>
      <c r="C102" s="18">
        <f>VLOOKUP(A102,WLS!$A$66:$E$125,3, FALSE)</f>
        <v>3.3411183529094717E-2</v>
      </c>
      <c r="D102" s="18">
        <f>VLOOKUP(A102,WLS!$A$66:$E$125,4, FALSE)</f>
        <v>-3.571250707126656E-2</v>
      </c>
      <c r="E102" s="18">
        <f>VLOOKUP(A102,WLS!$A$66:$E$125,5, FALSE)</f>
        <v>-9.3594990651832688E-2</v>
      </c>
      <c r="K102" s="18">
        <f>VLOOKUP(R102,'Global summary'!$AF$3:$AG$61,2, FALSE)</f>
        <v>0.71002251528558558</v>
      </c>
      <c r="M102" s="19">
        <f>VLOOKUP(A102,WLS!$A$66:$N$125,11, FALSE)</f>
        <v>1.1233704100718433E-9</v>
      </c>
      <c r="N102" s="19">
        <f>VLOOKUP(A102,WLS!$A$66:$N$125,12, FALSE)</f>
        <v>0.30051698660210402</v>
      </c>
      <c r="O102" s="19">
        <f>VLOOKUP(A102,WLS!$A$66:$N$125,13, FALSE)</f>
        <v>0.44632947257005051</v>
      </c>
      <c r="P102" s="19">
        <f>VLOOKUP(A102,WLS!$A$66:$N$125,14, FALSE)</f>
        <v>0.24459014693473424</v>
      </c>
      <c r="R102" s="3" t="s">
        <v>208</v>
      </c>
      <c r="W102" s="10" t="str">
        <f t="shared" si="41"/>
        <v>***</v>
      </c>
      <c r="X102" s="10" t="str">
        <f t="shared" si="41"/>
        <v/>
      </c>
      <c r="Y102" s="10" t="str">
        <f t="shared" si="41"/>
        <v/>
      </c>
      <c r="Z102" s="10" t="str">
        <f t="shared" si="41"/>
        <v/>
      </c>
      <c r="AG102" s="10" t="str">
        <f t="shared" si="42"/>
        <v/>
      </c>
      <c r="AH102" s="10" t="str">
        <f t="shared" si="42"/>
        <v/>
      </c>
      <c r="AI102" s="10" t="str">
        <f t="shared" si="42"/>
        <v/>
      </c>
      <c r="AJ102" s="10" t="str">
        <f t="shared" si="42"/>
        <v/>
      </c>
      <c r="AQ102" s="10" t="str">
        <f t="shared" si="43"/>
        <v/>
      </c>
      <c r="AR102" s="10" t="str">
        <f t="shared" si="43"/>
        <v/>
      </c>
      <c r="AS102" s="10" t="str">
        <f t="shared" si="43"/>
        <v/>
      </c>
      <c r="AT102" s="10" t="str">
        <f t="shared" si="43"/>
        <v/>
      </c>
      <c r="BA102" s="10" t="s">
        <v>321</v>
      </c>
      <c r="BB102" s="18">
        <f t="shared" si="47"/>
        <v>31.7</v>
      </c>
      <c r="BC102" s="18">
        <f t="shared" si="44"/>
        <v>4.7</v>
      </c>
      <c r="BD102" s="18">
        <f t="shared" si="44"/>
        <v>-5</v>
      </c>
      <c r="BE102" s="18">
        <f t="shared" si="44"/>
        <v>-13.2</v>
      </c>
      <c r="BM102" s="10" t="s">
        <v>321</v>
      </c>
      <c r="BN102" s="18">
        <f t="shared" si="45"/>
        <v>0.71002251528558558</v>
      </c>
      <c r="BO102" s="20">
        <f>VLOOKUP(CA102,'Coverage + Years_searchable'!$A$2:$N$76,14,FALSE)</f>
        <v>1</v>
      </c>
      <c r="BP102" s="21" t="str">
        <f t="shared" si="46"/>
        <v>31.7***</v>
      </c>
      <c r="BQ102" s="21" t="str">
        <f t="shared" si="46"/>
        <v>4.7</v>
      </c>
      <c r="BR102" s="21" t="str">
        <f t="shared" si="46"/>
        <v>-5</v>
      </c>
      <c r="BS102" s="22" t="str">
        <f t="shared" si="46"/>
        <v>-13.2</v>
      </c>
      <c r="BT102" s="21" t="str">
        <f>VLOOKUP(BM102,WLS!$Z$66:$AA$126,2,FALSE)</f>
        <v>***</v>
      </c>
      <c r="CA102" s="3" t="s">
        <v>208</v>
      </c>
    </row>
    <row r="103" spans="1:79" x14ac:dyDescent="0.25">
      <c r="M103" s="19"/>
      <c r="N103" s="19"/>
      <c r="O103" s="19"/>
      <c r="P103" s="19"/>
      <c r="R103" s="3"/>
      <c r="CA103" s="3"/>
    </row>
    <row r="104" spans="1:79" x14ac:dyDescent="0.25">
      <c r="A104" s="10" t="s">
        <v>322</v>
      </c>
      <c r="B104" s="18">
        <f>VLOOKUP(A104,WLS!$A$66:$E$125,2, FALSE)</f>
        <v>-21.275477559772511</v>
      </c>
      <c r="C104" s="18">
        <f>VLOOKUP(A104,WLS!$A$66:$E$125,3, FALSE)</f>
        <v>-12.154720615898631</v>
      </c>
      <c r="D104" s="18">
        <f>VLOOKUP(A104,WLS!$A$66:$E$125,4, FALSE)</f>
        <v>-2.3841341317375186</v>
      </c>
      <c r="E104" s="18">
        <f>VLOOKUP(A104,WLS!$A$66:$E$125,5, FALSE)</f>
        <v>3.1015897448852066</v>
      </c>
      <c r="K104" s="18">
        <f>VLOOKUP(R104,'Global summary'!$AF$3:$AG$61,2, FALSE)</f>
        <v>4.3728800525303901</v>
      </c>
      <c r="M104" s="19">
        <f>VLOOKUP(A104,WLS!$A$66:$N$125,11, FALSE)</f>
        <v>1.733836967660158E-13</v>
      </c>
      <c r="N104" s="19">
        <f>VLOOKUP(A104,WLS!$A$66:$N$125,12, FALSE)</f>
        <v>7.9599880040193728E-23</v>
      </c>
      <c r="O104" s="19">
        <f>VLOOKUP(A104,WLS!$A$66:$N$125,13, FALSE)</f>
        <v>1.3942810569396747E-6</v>
      </c>
      <c r="P104" s="19">
        <f>VLOOKUP(A104,WLS!$A$66:$N$125,14, FALSE)</f>
        <v>3.3982476467311878E-38</v>
      </c>
      <c r="R104" s="3" t="s">
        <v>209</v>
      </c>
      <c r="W104" s="10" t="str">
        <f t="shared" ref="W104:Z110" si="53">IF(M104&lt;0.001,"***","")</f>
        <v>***</v>
      </c>
      <c r="X104" s="10" t="str">
        <f t="shared" si="53"/>
        <v>***</v>
      </c>
      <c r="Y104" s="10" t="str">
        <f t="shared" si="53"/>
        <v>***</v>
      </c>
      <c r="Z104" s="10" t="str">
        <f t="shared" si="53"/>
        <v>***</v>
      </c>
      <c r="AG104" s="10" t="str">
        <f t="shared" ref="AG104:AJ110" si="54">IF(AND(W104="", M104&lt;0.01), "**", "")</f>
        <v/>
      </c>
      <c r="AH104" s="10" t="str">
        <f t="shared" si="54"/>
        <v/>
      </c>
      <c r="AI104" s="10" t="str">
        <f t="shared" si="54"/>
        <v/>
      </c>
      <c r="AJ104" s="10" t="str">
        <f t="shared" si="54"/>
        <v/>
      </c>
      <c r="AQ104" s="10" t="str">
        <f t="shared" ref="AQ104:AT110" si="55">IF(AND(W104="",AG104="", M104&lt;0.05), "*", "")</f>
        <v/>
      </c>
      <c r="AR104" s="10" t="str">
        <f t="shared" si="55"/>
        <v/>
      </c>
      <c r="AS104" s="10" t="str">
        <f t="shared" si="55"/>
        <v/>
      </c>
      <c r="AT104" s="10" t="str">
        <f t="shared" si="55"/>
        <v/>
      </c>
      <c r="BA104" s="10" t="s">
        <v>322</v>
      </c>
      <c r="BB104" s="18">
        <f t="shared" ref="BB104:BE110" si="56">ROUND(((B104/$K104)*100),1)</f>
        <v>-486.5</v>
      </c>
      <c r="BC104" s="18">
        <f t="shared" si="56"/>
        <v>-278</v>
      </c>
      <c r="BD104" s="18">
        <f t="shared" si="56"/>
        <v>-54.5</v>
      </c>
      <c r="BE104" s="18">
        <f t="shared" si="56"/>
        <v>70.900000000000006</v>
      </c>
      <c r="BM104" s="10" t="s">
        <v>322</v>
      </c>
      <c r="BN104" s="18">
        <f t="shared" ref="BN104:BN110" si="57">K104</f>
        <v>4.3728800525303901</v>
      </c>
      <c r="BO104" s="20">
        <f>VLOOKUP(CA104,'Coverage + Years_searchable'!$A$2:$N$76,14,FALSE)</f>
        <v>-1</v>
      </c>
      <c r="BP104" s="21" t="str">
        <f t="shared" ref="BP104:BS110" si="58">_xlfn.TEXTJOIN(,TRUE,BB104,W104,AG104,AQ104)</f>
        <v>-486.5***</v>
      </c>
      <c r="BQ104" s="21" t="str">
        <f t="shared" si="58"/>
        <v>-278***</v>
      </c>
      <c r="BR104" s="21" t="str">
        <f t="shared" si="58"/>
        <v>-54.5***</v>
      </c>
      <c r="BS104" s="22" t="str">
        <f t="shared" si="58"/>
        <v>70.9***</v>
      </c>
      <c r="BT104" s="21" t="str">
        <f>VLOOKUP(BM104,WLS!$Z$66:$AA$126,2,FALSE)</f>
        <v>***</v>
      </c>
      <c r="CA104" s="3" t="s">
        <v>209</v>
      </c>
    </row>
    <row r="105" spans="1:79" x14ac:dyDescent="0.25">
      <c r="A105" s="10" t="s">
        <v>323</v>
      </c>
      <c r="B105" s="18">
        <f>VLOOKUP(A105,WLS!$A$66:$E$125,2, FALSE)</f>
        <v>0.6818718963309538</v>
      </c>
      <c r="C105" s="18">
        <f>VLOOKUP(A105,WLS!$A$66:$E$125,3, FALSE)</f>
        <v>-3.5088793327937564E-3</v>
      </c>
      <c r="D105" s="18">
        <f>VLOOKUP(A105,WLS!$A$66:$E$125,4, FALSE)</f>
        <v>-0.28608702595558677</v>
      </c>
      <c r="E105" s="18">
        <f>VLOOKUP(A105,WLS!$A$66:$E$125,5, FALSE)</f>
        <v>0.16001412748292565</v>
      </c>
      <c r="K105" s="18">
        <f>VLOOKUP(R105,'Global summary'!$AF$3:$AG$61,2, FALSE)</f>
        <v>5.716499882687474</v>
      </c>
      <c r="M105" s="19">
        <f>VLOOKUP(A105,WLS!$A$66:$N$125,11, FALSE)</f>
        <v>0.5985200995741875</v>
      </c>
      <c r="N105" s="19">
        <f>VLOOKUP(A105,WLS!$A$66:$N$125,12, FALSE)</f>
        <v>0.9968330589038592</v>
      </c>
      <c r="O105" s="19">
        <f>VLOOKUP(A105,WLS!$A$66:$N$125,13, FALSE)</f>
        <v>0.84058699839973472</v>
      </c>
      <c r="P105" s="19">
        <f>VLOOKUP(A105,WLS!$A$66:$N$125,14, FALSE)</f>
        <v>0.82348043660659775</v>
      </c>
      <c r="R105" s="3" t="s">
        <v>210</v>
      </c>
      <c r="W105" s="10" t="str">
        <f t="shared" si="53"/>
        <v/>
      </c>
      <c r="X105" s="10" t="str">
        <f t="shared" si="53"/>
        <v/>
      </c>
      <c r="Y105" s="10" t="str">
        <f t="shared" si="53"/>
        <v/>
      </c>
      <c r="Z105" s="10" t="str">
        <f t="shared" si="53"/>
        <v/>
      </c>
      <c r="AG105" s="10" t="str">
        <f t="shared" si="54"/>
        <v/>
      </c>
      <c r="AH105" s="10" t="str">
        <f t="shared" si="54"/>
        <v/>
      </c>
      <c r="AI105" s="10" t="str">
        <f t="shared" si="54"/>
        <v/>
      </c>
      <c r="AJ105" s="10" t="str">
        <f t="shared" si="54"/>
        <v/>
      </c>
      <c r="AQ105" s="10" t="str">
        <f t="shared" si="55"/>
        <v/>
      </c>
      <c r="AR105" s="10" t="str">
        <f t="shared" si="55"/>
        <v/>
      </c>
      <c r="AS105" s="10" t="str">
        <f t="shared" si="55"/>
        <v/>
      </c>
      <c r="AT105" s="10" t="str">
        <f t="shared" si="55"/>
        <v/>
      </c>
      <c r="BA105" s="10" t="s">
        <v>323</v>
      </c>
      <c r="BB105" s="18">
        <f t="shared" si="56"/>
        <v>11.9</v>
      </c>
      <c r="BC105" s="18">
        <f t="shared" si="56"/>
        <v>-0.1</v>
      </c>
      <c r="BD105" s="18">
        <f t="shared" si="56"/>
        <v>-5</v>
      </c>
      <c r="BE105" s="18">
        <f t="shared" si="56"/>
        <v>2.8</v>
      </c>
      <c r="BM105" s="10" t="s">
        <v>323</v>
      </c>
      <c r="BN105" s="18">
        <f t="shared" si="57"/>
        <v>5.716499882687474</v>
      </c>
      <c r="BO105" s="20">
        <f>VLOOKUP(CA105,'Coverage + Years_searchable'!$A$2:$N$76,14,FALSE)</f>
        <v>-1</v>
      </c>
      <c r="BP105" s="21" t="str">
        <f t="shared" si="58"/>
        <v>11.9</v>
      </c>
      <c r="BQ105" s="21" t="str">
        <f t="shared" si="58"/>
        <v>-0.1</v>
      </c>
      <c r="BR105" s="21" t="str">
        <f t="shared" si="58"/>
        <v>-5</v>
      </c>
      <c r="BS105" s="22" t="str">
        <f t="shared" si="58"/>
        <v>2.8</v>
      </c>
      <c r="BT105" s="21" t="str">
        <f>VLOOKUP(BM105,WLS!$Z$66:$AA$126,2,FALSE)</f>
        <v/>
      </c>
      <c r="CA105" s="3" t="s">
        <v>210</v>
      </c>
    </row>
    <row r="106" spans="1:79" x14ac:dyDescent="0.25">
      <c r="A106" s="10" t="s">
        <v>324</v>
      </c>
      <c r="B106" s="18">
        <f>VLOOKUP(A106,WLS!$A$66:$E$125,2, FALSE)</f>
        <v>-7.7301492287245717</v>
      </c>
      <c r="C106" s="18">
        <f>VLOOKUP(A106,WLS!$A$66:$E$125,3, FALSE)</f>
        <v>-0.7870830792112774</v>
      </c>
      <c r="D106" s="18">
        <f>VLOOKUP(A106,WLS!$A$66:$E$125,4, FALSE)</f>
        <v>0.40196801242227725</v>
      </c>
      <c r="E106" s="18">
        <f>VLOOKUP(A106,WLS!$A$66:$E$125,5, FALSE)</f>
        <v>4.097609522461175</v>
      </c>
      <c r="K106" s="18">
        <f>VLOOKUP(R106,'Global summary'!$AF$3:$AG$61,2, FALSE)</f>
        <v>7.3495126385407401</v>
      </c>
      <c r="M106" s="19">
        <f>VLOOKUP(A106,WLS!$A$66:$N$125,11, FALSE)</f>
        <v>0.25422827517740154</v>
      </c>
      <c r="N106" s="19">
        <f>VLOOKUP(A106,WLS!$A$66:$N$125,12, FALSE)</f>
        <v>0.77544127662810691</v>
      </c>
      <c r="O106" s="19">
        <f>VLOOKUP(A106,WLS!$A$66:$N$125,13, FALSE)</f>
        <v>0.83356538541716851</v>
      </c>
      <c r="P106" s="19">
        <f>VLOOKUP(A106,WLS!$A$66:$N$125,14, FALSE)</f>
        <v>6.0127634663952342E-5</v>
      </c>
      <c r="R106" s="3" t="s">
        <v>211</v>
      </c>
      <c r="W106" s="10" t="str">
        <f t="shared" si="53"/>
        <v/>
      </c>
      <c r="X106" s="10" t="str">
        <f t="shared" si="53"/>
        <v/>
      </c>
      <c r="Y106" s="10" t="str">
        <f t="shared" si="53"/>
        <v/>
      </c>
      <c r="Z106" s="10" t="str">
        <f t="shared" si="53"/>
        <v>***</v>
      </c>
      <c r="AG106" s="10" t="str">
        <f t="shared" si="54"/>
        <v/>
      </c>
      <c r="AH106" s="10" t="str">
        <f t="shared" si="54"/>
        <v/>
      </c>
      <c r="AI106" s="10" t="str">
        <f t="shared" si="54"/>
        <v/>
      </c>
      <c r="AJ106" s="10" t="str">
        <f t="shared" si="54"/>
        <v/>
      </c>
      <c r="AQ106" s="10" t="str">
        <f t="shared" si="55"/>
        <v/>
      </c>
      <c r="AR106" s="10" t="str">
        <f t="shared" si="55"/>
        <v/>
      </c>
      <c r="AS106" s="10" t="str">
        <f t="shared" si="55"/>
        <v/>
      </c>
      <c r="AT106" s="10" t="str">
        <f t="shared" si="55"/>
        <v/>
      </c>
      <c r="BA106" s="10" t="s">
        <v>324</v>
      </c>
      <c r="BB106" s="18">
        <f t="shared" si="56"/>
        <v>-105.2</v>
      </c>
      <c r="BC106" s="18">
        <f t="shared" si="56"/>
        <v>-10.7</v>
      </c>
      <c r="BD106" s="18">
        <f t="shared" si="56"/>
        <v>5.5</v>
      </c>
      <c r="BE106" s="18">
        <f t="shared" si="56"/>
        <v>55.8</v>
      </c>
      <c r="BM106" s="10" t="s">
        <v>324</v>
      </c>
      <c r="BN106" s="18">
        <f t="shared" si="57"/>
        <v>7.3495126385407401</v>
      </c>
      <c r="BO106" s="20">
        <f>VLOOKUP(CA106,'Coverage + Years_searchable'!$A$2:$N$76,14,FALSE)</f>
        <v>-1</v>
      </c>
      <c r="BP106" s="21" t="str">
        <f t="shared" si="58"/>
        <v>-105.2</v>
      </c>
      <c r="BQ106" s="21" t="str">
        <f t="shared" si="58"/>
        <v>-10.7</v>
      </c>
      <c r="BR106" s="21" t="str">
        <f t="shared" si="58"/>
        <v>5.5</v>
      </c>
      <c r="BS106" s="22" t="str">
        <f t="shared" si="58"/>
        <v>55.8***</v>
      </c>
      <c r="BT106" s="21" t="str">
        <f>VLOOKUP(BM106,WLS!$Z$66:$AA$126,2,FALSE)</f>
        <v>**</v>
      </c>
      <c r="CA106" s="3" t="s">
        <v>211</v>
      </c>
    </row>
    <row r="107" spans="1:79" x14ac:dyDescent="0.25">
      <c r="A107" s="10" t="s">
        <v>325</v>
      </c>
      <c r="B107" s="18">
        <f>VLOOKUP(A107,WLS!$A$66:$E$125,2, FALSE)</f>
        <v>-41.835907212703823</v>
      </c>
      <c r="C107" s="18">
        <f>VLOOKUP(A107,WLS!$A$66:$E$125,3, FALSE)</f>
        <v>3.9574533094945883</v>
      </c>
      <c r="D107" s="18">
        <f>VLOOKUP(A107,WLS!$A$66:$E$125,4, FALSE)</f>
        <v>5.1932629080072408</v>
      </c>
      <c r="E107" s="18">
        <f>VLOOKUP(A107,WLS!$A$66:$E$125,5, FALSE)</f>
        <v>20.727703477150978</v>
      </c>
      <c r="K107" s="18">
        <f>VLOOKUP(R107,'Global summary'!$AF$3:$AG$61,2, FALSE)</f>
        <v>55.847708710545263</v>
      </c>
      <c r="M107" s="19">
        <f>VLOOKUP(A107,WLS!$A$66:$N$125,11, FALSE)</f>
        <v>2.1444731895539278E-29</v>
      </c>
      <c r="N107" s="19">
        <f>VLOOKUP(A107,WLS!$A$66:$N$125,12, FALSE)</f>
        <v>0.80120457303493176</v>
      </c>
      <c r="O107" s="19">
        <f>VLOOKUP(A107,WLS!$A$66:$N$125,13, FALSE)</f>
        <v>3.3780307582826956E-2</v>
      </c>
      <c r="P107" s="19">
        <f>VLOOKUP(A107,WLS!$A$66:$N$125,14, FALSE)</f>
        <v>1.6325145429285292E-3</v>
      </c>
      <c r="R107" s="3" t="s">
        <v>212</v>
      </c>
      <c r="W107" s="10" t="str">
        <f t="shared" si="53"/>
        <v>***</v>
      </c>
      <c r="X107" s="10" t="str">
        <f t="shared" si="53"/>
        <v/>
      </c>
      <c r="Y107" s="10" t="str">
        <f t="shared" si="53"/>
        <v/>
      </c>
      <c r="Z107" s="10" t="str">
        <f t="shared" si="53"/>
        <v/>
      </c>
      <c r="AG107" s="10" t="str">
        <f t="shared" si="54"/>
        <v/>
      </c>
      <c r="AH107" s="10" t="str">
        <f t="shared" si="54"/>
        <v/>
      </c>
      <c r="AI107" s="10" t="str">
        <f t="shared" si="54"/>
        <v/>
      </c>
      <c r="AJ107" s="10" t="str">
        <f t="shared" si="54"/>
        <v>**</v>
      </c>
      <c r="AQ107" s="10" t="str">
        <f t="shared" si="55"/>
        <v/>
      </c>
      <c r="AR107" s="10" t="str">
        <f t="shared" si="55"/>
        <v/>
      </c>
      <c r="AS107" s="10" t="str">
        <f t="shared" si="55"/>
        <v>*</v>
      </c>
      <c r="AT107" s="10" t="str">
        <f t="shared" si="55"/>
        <v/>
      </c>
      <c r="BA107" s="10" t="s">
        <v>325</v>
      </c>
      <c r="BB107" s="18">
        <f t="shared" si="56"/>
        <v>-74.900000000000006</v>
      </c>
      <c r="BC107" s="18">
        <f t="shared" si="56"/>
        <v>7.1</v>
      </c>
      <c r="BD107" s="18">
        <f t="shared" si="56"/>
        <v>9.3000000000000007</v>
      </c>
      <c r="BE107" s="18">
        <f t="shared" si="56"/>
        <v>37.1</v>
      </c>
      <c r="BM107" s="10" t="s">
        <v>325</v>
      </c>
      <c r="BN107" s="18">
        <f t="shared" si="57"/>
        <v>55.847708710545263</v>
      </c>
      <c r="BO107" s="20">
        <f>VLOOKUP(CA107,'Coverage + Years_searchable'!$A$2:$N$76,14,FALSE)</f>
        <v>1</v>
      </c>
      <c r="BP107" s="21" t="str">
        <f t="shared" si="58"/>
        <v>-74.9***</v>
      </c>
      <c r="BQ107" s="21" t="str">
        <f t="shared" si="58"/>
        <v>7.1</v>
      </c>
      <c r="BR107" s="21" t="str">
        <f t="shared" si="58"/>
        <v>9.3*</v>
      </c>
      <c r="BS107" s="22" t="str">
        <f t="shared" si="58"/>
        <v>37.1**</v>
      </c>
      <c r="BT107" s="21" t="str">
        <f>VLOOKUP(BM107,WLS!$Z$66:$AA$126,2,FALSE)</f>
        <v>***</v>
      </c>
      <c r="CA107" s="3" t="s">
        <v>212</v>
      </c>
    </row>
    <row r="108" spans="1:79" x14ac:dyDescent="0.25">
      <c r="A108" s="10" t="s">
        <v>109</v>
      </c>
      <c r="B108" s="18">
        <f>VLOOKUP(A108,WLS!$A$66:$E$125,2, FALSE)</f>
        <v>-4.9384740804861895</v>
      </c>
      <c r="C108" s="18">
        <f>VLOOKUP(A108,WLS!$A$66:$E$125,3, FALSE)</f>
        <v>-10.190463808194746</v>
      </c>
      <c r="D108" s="18">
        <f>VLOOKUP(A108,WLS!$A$66:$E$125,4, FALSE)</f>
        <v>13.17557644101567</v>
      </c>
      <c r="E108" s="18">
        <f>VLOOKUP(A108,WLS!$A$66:$E$125,5, FALSE)</f>
        <v>26.246401871162483</v>
      </c>
      <c r="K108" s="18">
        <f>VLOOKUP(R108,'Global summary'!$AF$3:$AG$61,2, FALSE)</f>
        <v>20.986576516898573</v>
      </c>
      <c r="M108" s="19">
        <f>VLOOKUP(A108,WLS!$A$66:$N$125,11, FALSE)</f>
        <v>0.24862400926510569</v>
      </c>
      <c r="N108" s="19">
        <f>VLOOKUP(A108,WLS!$A$66:$N$125,12, FALSE)</f>
        <v>6.35453735945544E-4</v>
      </c>
      <c r="O108" s="19">
        <f>VLOOKUP(A108,WLS!$A$66:$N$125,13, FALSE)</f>
        <v>2.2628153810830337E-9</v>
      </c>
      <c r="P108" s="19">
        <f>VLOOKUP(A108,WLS!$A$66:$N$125,14, FALSE)</f>
        <v>4.0493901199699827E-3</v>
      </c>
      <c r="R108" s="3" t="s">
        <v>213</v>
      </c>
      <c r="W108" s="10" t="str">
        <f t="shared" si="53"/>
        <v/>
      </c>
      <c r="X108" s="10" t="str">
        <f t="shared" si="53"/>
        <v>***</v>
      </c>
      <c r="Y108" s="10" t="str">
        <f t="shared" si="53"/>
        <v>***</v>
      </c>
      <c r="Z108" s="10" t="str">
        <f t="shared" si="53"/>
        <v/>
      </c>
      <c r="AG108" s="10" t="str">
        <f t="shared" si="54"/>
        <v/>
      </c>
      <c r="AH108" s="10" t="str">
        <f t="shared" si="54"/>
        <v/>
      </c>
      <c r="AI108" s="10" t="str">
        <f t="shared" si="54"/>
        <v/>
      </c>
      <c r="AJ108" s="10" t="str">
        <f t="shared" si="54"/>
        <v>**</v>
      </c>
      <c r="AQ108" s="10" t="str">
        <f t="shared" si="55"/>
        <v/>
      </c>
      <c r="AR108" s="10" t="str">
        <f t="shared" si="55"/>
        <v/>
      </c>
      <c r="AS108" s="10" t="str">
        <f t="shared" si="55"/>
        <v/>
      </c>
      <c r="AT108" s="10" t="str">
        <f t="shared" si="55"/>
        <v/>
      </c>
      <c r="BA108" s="10" t="s">
        <v>109</v>
      </c>
      <c r="BB108" s="18">
        <f t="shared" si="56"/>
        <v>-23.5</v>
      </c>
      <c r="BC108" s="18">
        <f t="shared" si="56"/>
        <v>-48.6</v>
      </c>
      <c r="BD108" s="18">
        <f t="shared" si="56"/>
        <v>62.8</v>
      </c>
      <c r="BE108" s="18">
        <f t="shared" si="56"/>
        <v>125.1</v>
      </c>
      <c r="BM108" s="10" t="s">
        <v>109</v>
      </c>
      <c r="BN108" s="18">
        <f t="shared" si="57"/>
        <v>20.986576516898573</v>
      </c>
      <c r="BO108" s="20">
        <f>VLOOKUP(CA108,'Coverage + Years_searchable'!$A$2:$N$76,14,FALSE)</f>
        <v>1</v>
      </c>
      <c r="BP108" s="21" t="str">
        <f t="shared" si="58"/>
        <v>-23.5</v>
      </c>
      <c r="BQ108" s="21" t="str">
        <f t="shared" si="58"/>
        <v>-48.6***</v>
      </c>
      <c r="BR108" s="21" t="str">
        <f t="shared" si="58"/>
        <v>62.8***</v>
      </c>
      <c r="BS108" s="22" t="str">
        <f t="shared" si="58"/>
        <v>125.1**</v>
      </c>
      <c r="BT108" s="21" t="str">
        <f>VLOOKUP(BM108,WLS!$Z$66:$AA$126,2,FALSE)</f>
        <v>***</v>
      </c>
      <c r="CA108" s="3" t="s">
        <v>213</v>
      </c>
    </row>
    <row r="109" spans="1:79" x14ac:dyDescent="0.25">
      <c r="A109" s="10" t="s">
        <v>326</v>
      </c>
      <c r="B109" s="18">
        <f>VLOOKUP(A109,WLS!$A$66:$E$125,2, FALSE)</f>
        <v>-11.525435281338599</v>
      </c>
      <c r="C109" s="18">
        <f>VLOOKUP(A109,WLS!$A$66:$E$125,3, FALSE)</f>
        <v>0.97646426578786327</v>
      </c>
      <c r="D109" s="18">
        <f>VLOOKUP(A109,WLS!$A$66:$E$125,4, FALSE)</f>
        <v>5.1903684831745363</v>
      </c>
      <c r="E109" s="18">
        <f>VLOOKUP(A109,WLS!$A$66:$E$125,5, FALSE)</f>
        <v>6.9913782669424736</v>
      </c>
      <c r="K109" s="18">
        <f>VLOOKUP(R109,'Global summary'!$AF$3:$AG$61,2, FALSE)</f>
        <v>9.3566795228475961</v>
      </c>
      <c r="M109" s="19">
        <f>VLOOKUP(A109,WLS!$A$66:$N$125,11, FALSE)</f>
        <v>1.7019017316357271E-2</v>
      </c>
      <c r="N109" s="19">
        <f>VLOOKUP(A109,WLS!$A$66:$N$125,12, FALSE)</f>
        <v>0.70728195267589233</v>
      </c>
      <c r="O109" s="19">
        <f>VLOOKUP(A109,WLS!$A$66:$N$125,13, FALSE)</f>
        <v>1.7208672924808381E-13</v>
      </c>
      <c r="P109" s="19">
        <f>VLOOKUP(A109,WLS!$A$66:$N$125,14, FALSE)</f>
        <v>3.4449013713401777E-57</v>
      </c>
      <c r="R109" s="3" t="s">
        <v>214</v>
      </c>
      <c r="W109" s="10" t="str">
        <f t="shared" si="53"/>
        <v/>
      </c>
      <c r="X109" s="10" t="str">
        <f t="shared" si="53"/>
        <v/>
      </c>
      <c r="Y109" s="10" t="str">
        <f t="shared" si="53"/>
        <v>***</v>
      </c>
      <c r="Z109" s="10" t="str">
        <f t="shared" si="53"/>
        <v>***</v>
      </c>
      <c r="AG109" s="10" t="str">
        <f t="shared" si="54"/>
        <v/>
      </c>
      <c r="AH109" s="10" t="str">
        <f t="shared" si="54"/>
        <v/>
      </c>
      <c r="AI109" s="10" t="str">
        <f t="shared" si="54"/>
        <v/>
      </c>
      <c r="AJ109" s="10" t="str">
        <f t="shared" si="54"/>
        <v/>
      </c>
      <c r="AQ109" s="10" t="str">
        <f t="shared" si="55"/>
        <v>*</v>
      </c>
      <c r="AR109" s="10" t="str">
        <f t="shared" si="55"/>
        <v/>
      </c>
      <c r="AS109" s="10" t="str">
        <f t="shared" si="55"/>
        <v/>
      </c>
      <c r="AT109" s="10" t="str">
        <f t="shared" si="55"/>
        <v/>
      </c>
      <c r="BA109" s="10" t="s">
        <v>326</v>
      </c>
      <c r="BB109" s="18">
        <f t="shared" si="56"/>
        <v>-123.2</v>
      </c>
      <c r="BC109" s="18">
        <f t="shared" si="56"/>
        <v>10.4</v>
      </c>
      <c r="BD109" s="18">
        <f t="shared" si="56"/>
        <v>55.5</v>
      </c>
      <c r="BE109" s="18">
        <f t="shared" si="56"/>
        <v>74.7</v>
      </c>
      <c r="BM109" s="10" t="s">
        <v>326</v>
      </c>
      <c r="BN109" s="18">
        <f t="shared" si="57"/>
        <v>9.3566795228475961</v>
      </c>
      <c r="BO109" s="20">
        <f>VLOOKUP(CA109,'Coverage + Years_searchable'!$A$2:$N$76,14,FALSE)</f>
        <v>-1</v>
      </c>
      <c r="BP109" s="21" t="str">
        <f t="shared" si="58"/>
        <v>-123.2*</v>
      </c>
      <c r="BQ109" s="21" t="str">
        <f t="shared" si="58"/>
        <v>10.4</v>
      </c>
      <c r="BR109" s="21" t="str">
        <f t="shared" si="58"/>
        <v>55.5***</v>
      </c>
      <c r="BS109" s="22" t="str">
        <f t="shared" si="58"/>
        <v>74.7***</v>
      </c>
      <c r="BT109" s="21" t="str">
        <f>VLOOKUP(BM109,WLS!$Z$66:$AA$126,2,FALSE)</f>
        <v>***</v>
      </c>
      <c r="CA109" s="3" t="s">
        <v>214</v>
      </c>
    </row>
    <row r="110" spans="1:79" x14ac:dyDescent="0.25">
      <c r="A110" s="10" t="s">
        <v>327</v>
      </c>
      <c r="B110" s="18">
        <f>VLOOKUP(A110,WLS!$A$66:$E$125,2, FALSE)</f>
        <v>-3.2613136601817478</v>
      </c>
      <c r="C110" s="18">
        <f>VLOOKUP(A110,WLS!$A$66:$E$125,3, FALSE)</f>
        <v>-4.036358538111477</v>
      </c>
      <c r="D110" s="18">
        <f>VLOOKUP(A110,WLS!$A$66:$E$125,4, FALSE)</f>
        <v>-0.34468017269789752</v>
      </c>
      <c r="E110" s="18">
        <f>VLOOKUP(A110,WLS!$A$66:$E$125,5, FALSE)</f>
        <v>3.5669317287804985</v>
      </c>
      <c r="K110" s="18">
        <f>VLOOKUP(R110,'Global summary'!$AF$3:$AG$61,2, FALSE)</f>
        <v>16.830190641454152</v>
      </c>
      <c r="M110" s="19">
        <f>VLOOKUP(A110,WLS!$A$66:$N$125,11, FALSE)</f>
        <v>0.33360357935587293</v>
      </c>
      <c r="N110" s="19">
        <f>VLOOKUP(A110,WLS!$A$66:$N$125,12, FALSE)</f>
        <v>4.119658888733977E-2</v>
      </c>
      <c r="O110" s="19">
        <f>VLOOKUP(A110,WLS!$A$66:$N$125,13, FALSE)</f>
        <v>0.90413935360953057</v>
      </c>
      <c r="P110" s="19">
        <f>VLOOKUP(A110,WLS!$A$66:$N$125,14, FALSE)</f>
        <v>0.36003452129571312</v>
      </c>
      <c r="R110" s="3" t="s">
        <v>215</v>
      </c>
      <c r="W110" s="10" t="str">
        <f t="shared" si="53"/>
        <v/>
      </c>
      <c r="X110" s="10" t="str">
        <f t="shared" si="53"/>
        <v/>
      </c>
      <c r="Y110" s="10" t="str">
        <f t="shared" si="53"/>
        <v/>
      </c>
      <c r="Z110" s="10" t="str">
        <f t="shared" si="53"/>
        <v/>
      </c>
      <c r="AG110" s="10" t="str">
        <f t="shared" si="54"/>
        <v/>
      </c>
      <c r="AH110" s="10" t="str">
        <f t="shared" si="54"/>
        <v/>
      </c>
      <c r="AI110" s="10" t="str">
        <f t="shared" si="54"/>
        <v/>
      </c>
      <c r="AJ110" s="10" t="str">
        <f t="shared" si="54"/>
        <v/>
      </c>
      <c r="AQ110" s="10" t="str">
        <f t="shared" si="55"/>
        <v/>
      </c>
      <c r="AR110" s="10" t="str">
        <f t="shared" si="55"/>
        <v>*</v>
      </c>
      <c r="AS110" s="10" t="str">
        <f t="shared" si="55"/>
        <v/>
      </c>
      <c r="AT110" s="10" t="str">
        <f t="shared" si="55"/>
        <v/>
      </c>
      <c r="BA110" s="10" t="s">
        <v>327</v>
      </c>
      <c r="BB110" s="18">
        <f t="shared" si="56"/>
        <v>-19.399999999999999</v>
      </c>
      <c r="BC110" s="18">
        <f t="shared" si="56"/>
        <v>-24</v>
      </c>
      <c r="BD110" s="18">
        <f t="shared" si="56"/>
        <v>-2</v>
      </c>
      <c r="BE110" s="18">
        <f t="shared" si="56"/>
        <v>21.2</v>
      </c>
      <c r="BM110" s="10" t="s">
        <v>327</v>
      </c>
      <c r="BN110" s="18">
        <f t="shared" si="57"/>
        <v>16.830190641454152</v>
      </c>
      <c r="BO110" s="20">
        <f>VLOOKUP(CA110,'Coverage + Years_searchable'!$A$2:$N$76,14,FALSE)</f>
        <v>1</v>
      </c>
      <c r="BP110" s="21" t="str">
        <f t="shared" si="58"/>
        <v>-19.4</v>
      </c>
      <c r="BQ110" s="21" t="str">
        <f t="shared" si="58"/>
        <v>-24*</v>
      </c>
      <c r="BR110" s="21" t="str">
        <f t="shared" si="58"/>
        <v>-2</v>
      </c>
      <c r="BS110" s="22" t="str">
        <f t="shared" si="58"/>
        <v>21.2</v>
      </c>
      <c r="BT110" s="21" t="str">
        <f>VLOOKUP(BM110,WLS!$Z$66:$AA$126,2,FALSE)</f>
        <v/>
      </c>
      <c r="CA110" s="3" t="s">
        <v>215</v>
      </c>
    </row>
    <row r="111" spans="1:79" x14ac:dyDescent="0.25">
      <c r="M111" s="19"/>
      <c r="N111" s="19"/>
      <c r="O111" s="19"/>
      <c r="P111" s="19"/>
      <c r="R111" s="3"/>
      <c r="CA111" s="3"/>
    </row>
    <row r="112" spans="1:79" x14ac:dyDescent="0.25">
      <c r="A112" s="10" t="s">
        <v>328</v>
      </c>
      <c r="B112" s="18">
        <f>VLOOKUP(A112,WLS!$A$66:$E$125,2, FALSE)</f>
        <v>-9.4467204886893846E-3</v>
      </c>
      <c r="C112" s="18">
        <f>VLOOKUP(A112,WLS!$A$66:$E$125,3, FALSE)</f>
        <v>4.8815578333644978E-2</v>
      </c>
      <c r="D112" s="18">
        <f>VLOOKUP(A112,WLS!$A$66:$E$125,4, FALSE)</f>
        <v>-0.18109209001812587</v>
      </c>
      <c r="E112" s="18">
        <f>VLOOKUP(A112,WLS!$A$66:$E$125,5, FALSE)</f>
        <v>0.24830822165316202</v>
      </c>
      <c r="K112" s="18">
        <f>VLOOKUP(R112,'Global summary'!$AF$3:$AG$61,2, FALSE)</f>
        <v>0.60656220707993147</v>
      </c>
      <c r="M112" s="19">
        <f>VLOOKUP(A112,WLS!$A$66:$N$125,11, FALSE)</f>
        <v>0.83354955827936617</v>
      </c>
      <c r="N112" s="19">
        <f>VLOOKUP(A112,WLS!$A$66:$N$125,12, FALSE)</f>
        <v>8.4774283245913601E-2</v>
      </c>
      <c r="O112" s="19">
        <f>VLOOKUP(A112,WLS!$A$66:$N$125,13, FALSE)</f>
        <v>1.223163390783031E-2</v>
      </c>
      <c r="P112" s="19">
        <f>VLOOKUP(A112,WLS!$A$66:$N$125,14, FALSE)</f>
        <v>4.5033099901547562E-7</v>
      </c>
      <c r="R112" s="3" t="s">
        <v>216</v>
      </c>
      <c r="W112" s="10" t="str">
        <f t="shared" ref="W112:Z121" si="59">IF(M112&lt;0.001,"***","")</f>
        <v/>
      </c>
      <c r="X112" s="10" t="str">
        <f t="shared" si="59"/>
        <v/>
      </c>
      <c r="Y112" s="10" t="str">
        <f t="shared" si="59"/>
        <v/>
      </c>
      <c r="Z112" s="10" t="str">
        <f t="shared" si="59"/>
        <v>***</v>
      </c>
      <c r="AG112" s="10" t="str">
        <f t="shared" ref="AG112:AJ121" si="60">IF(AND(W112="", M112&lt;0.01), "**", "")</f>
        <v/>
      </c>
      <c r="AH112" s="10" t="str">
        <f t="shared" si="60"/>
        <v/>
      </c>
      <c r="AI112" s="10" t="str">
        <f t="shared" si="60"/>
        <v/>
      </c>
      <c r="AJ112" s="10" t="str">
        <f t="shared" si="60"/>
        <v/>
      </c>
      <c r="AQ112" s="10" t="str">
        <f t="shared" ref="AQ112:AT121" si="61">IF(AND(W112="",AG112="", M112&lt;0.05), "*", "")</f>
        <v/>
      </c>
      <c r="AR112" s="10" t="str">
        <f t="shared" si="61"/>
        <v/>
      </c>
      <c r="AS112" s="10" t="str">
        <f t="shared" si="61"/>
        <v>*</v>
      </c>
      <c r="AT112" s="10" t="str">
        <f t="shared" si="61"/>
        <v/>
      </c>
      <c r="BA112" s="10" t="s">
        <v>328</v>
      </c>
      <c r="BB112" s="18">
        <f t="shared" ref="BB112:BE121" si="62">ROUND(((B112/$K112)*100),1)</f>
        <v>-1.6</v>
      </c>
      <c r="BC112" s="18">
        <f t="shared" si="62"/>
        <v>8</v>
      </c>
      <c r="BD112" s="18">
        <f t="shared" si="62"/>
        <v>-29.9</v>
      </c>
      <c r="BE112" s="18">
        <f t="shared" si="62"/>
        <v>40.9</v>
      </c>
      <c r="BM112" s="10" t="s">
        <v>328</v>
      </c>
      <c r="BN112" s="18">
        <f t="shared" ref="BN112:BN121" si="63">K112</f>
        <v>0.60656220707993147</v>
      </c>
      <c r="BO112" s="20">
        <f>VLOOKUP(CA112,'Coverage + Years_searchable'!$A$2:$N$76,14,FALSE)</f>
        <v>1</v>
      </c>
      <c r="BP112" s="21" t="str">
        <f t="shared" ref="BP112:BS121" si="64">_xlfn.TEXTJOIN(,TRUE,BB112,W112,AG112,AQ112)</f>
        <v>-1.6</v>
      </c>
      <c r="BQ112" s="21" t="str">
        <f t="shared" si="64"/>
        <v>8</v>
      </c>
      <c r="BR112" s="21" t="str">
        <f t="shared" si="64"/>
        <v>-29.9*</v>
      </c>
      <c r="BS112" s="22" t="str">
        <f t="shared" si="64"/>
        <v>40.9***</v>
      </c>
      <c r="BT112" s="21" t="str">
        <f>VLOOKUP(BM112,WLS!$Z$66:$AA$126,2,FALSE)</f>
        <v>***</v>
      </c>
      <c r="CA112" s="3" t="s">
        <v>216</v>
      </c>
    </row>
    <row r="113" spans="1:79" x14ac:dyDescent="0.25">
      <c r="A113" s="10" t="s">
        <v>329</v>
      </c>
      <c r="B113" s="18">
        <f>VLOOKUP(A113,WLS!$A$66:$E$125,2, FALSE)</f>
        <v>-2.799655599682664</v>
      </c>
      <c r="C113" s="18">
        <f>VLOOKUP(A113,WLS!$A$66:$E$125,3, FALSE)</f>
        <v>-4.9897225190093355</v>
      </c>
      <c r="D113" s="18">
        <f>VLOOKUP(A113,WLS!$A$66:$E$125,4, FALSE)</f>
        <v>4.9175916441636325</v>
      </c>
      <c r="E113" s="18">
        <f>VLOOKUP(A113,WLS!$A$66:$E$125,5, FALSE)</f>
        <v>5.6553277708010636</v>
      </c>
      <c r="K113" s="18">
        <f>VLOOKUP(R113,'Global summary'!$AF$3:$AG$61,2, FALSE)</f>
        <v>7.2368729544114903</v>
      </c>
      <c r="M113" s="19">
        <f>VLOOKUP(A113,WLS!$A$66:$N$125,11, FALSE)</f>
        <v>4.6820282517538905E-2</v>
      </c>
      <c r="N113" s="19">
        <f>VLOOKUP(A113,WLS!$A$66:$N$125,12, FALSE)</f>
        <v>1.1567082370417841E-8</v>
      </c>
      <c r="O113" s="19">
        <f>VLOOKUP(A113,WLS!$A$66:$N$125,13, FALSE)</f>
        <v>0.2157865926914935</v>
      </c>
      <c r="P113" s="19">
        <f>VLOOKUP(A113,WLS!$A$66:$N$125,14, FALSE)</f>
        <v>4.8590527783610301E-3</v>
      </c>
      <c r="R113" s="3" t="s">
        <v>217</v>
      </c>
      <c r="W113" s="10" t="str">
        <f t="shared" si="59"/>
        <v/>
      </c>
      <c r="X113" s="10" t="str">
        <f t="shared" si="59"/>
        <v>***</v>
      </c>
      <c r="Y113" s="10" t="str">
        <f t="shared" si="59"/>
        <v/>
      </c>
      <c r="Z113" s="10" t="str">
        <f t="shared" si="59"/>
        <v/>
      </c>
      <c r="AG113" s="10" t="str">
        <f t="shared" si="60"/>
        <v/>
      </c>
      <c r="AH113" s="10" t="str">
        <f t="shared" si="60"/>
        <v/>
      </c>
      <c r="AI113" s="10" t="str">
        <f t="shared" si="60"/>
        <v/>
      </c>
      <c r="AJ113" s="10" t="str">
        <f t="shared" si="60"/>
        <v>**</v>
      </c>
      <c r="AQ113" s="10" t="str">
        <f t="shared" si="61"/>
        <v>*</v>
      </c>
      <c r="AR113" s="10" t="str">
        <f t="shared" si="61"/>
        <v/>
      </c>
      <c r="AS113" s="10" t="str">
        <f t="shared" si="61"/>
        <v/>
      </c>
      <c r="AT113" s="10" t="str">
        <f t="shared" si="61"/>
        <v/>
      </c>
      <c r="BA113" s="10" t="s">
        <v>329</v>
      </c>
      <c r="BB113" s="18">
        <f t="shared" si="62"/>
        <v>-38.700000000000003</v>
      </c>
      <c r="BC113" s="18">
        <f t="shared" si="62"/>
        <v>-68.900000000000006</v>
      </c>
      <c r="BD113" s="18">
        <f t="shared" si="62"/>
        <v>68</v>
      </c>
      <c r="BE113" s="18">
        <f t="shared" si="62"/>
        <v>78.099999999999994</v>
      </c>
      <c r="BM113" s="10" t="s">
        <v>329</v>
      </c>
      <c r="BN113" s="18">
        <f t="shared" si="63"/>
        <v>7.2368729544114903</v>
      </c>
      <c r="BO113" s="20">
        <f>VLOOKUP(CA113,'Coverage + Years_searchable'!$A$2:$N$76,14,FALSE)</f>
        <v>1</v>
      </c>
      <c r="BP113" s="21" t="str">
        <f t="shared" si="64"/>
        <v>-38.7*</v>
      </c>
      <c r="BQ113" s="21" t="str">
        <f t="shared" si="64"/>
        <v>-68.9***</v>
      </c>
      <c r="BR113" s="21" t="str">
        <f t="shared" si="64"/>
        <v>68</v>
      </c>
      <c r="BS113" s="22" t="str">
        <f t="shared" si="64"/>
        <v>78.1**</v>
      </c>
      <c r="BT113" s="21" t="str">
        <f>VLOOKUP(BM113,WLS!$Z$66:$AA$126,2,FALSE)</f>
        <v>***</v>
      </c>
      <c r="CA113" s="3" t="s">
        <v>217</v>
      </c>
    </row>
    <row r="114" spans="1:79" x14ac:dyDescent="0.25">
      <c r="A114" s="10" t="s">
        <v>330</v>
      </c>
      <c r="B114" s="18">
        <f>VLOOKUP(A114,WLS!$A$66:$E$125,2, FALSE)</f>
        <v>0.23051944800785615</v>
      </c>
      <c r="C114" s="18">
        <f>VLOOKUP(A114,WLS!$A$66:$E$125,3, FALSE)</f>
        <v>0.1543738954472092</v>
      </c>
      <c r="D114" s="18">
        <f>VLOOKUP(A114,WLS!$A$66:$E$125,4, FALSE)</f>
        <v>3.1539856171121407E-2</v>
      </c>
      <c r="E114" s="18">
        <f>VLOOKUP(A114,WLS!$A$66:$E$125,5, FALSE)</f>
        <v>-0.29090912342071529</v>
      </c>
      <c r="K114" s="18">
        <f>VLOOKUP(R114,'Global summary'!$AF$3:$AG$61,2, FALSE)</f>
        <v>1.9226804123711341</v>
      </c>
      <c r="M114" s="19">
        <f>VLOOKUP(A114,WLS!$A$66:$N$125,11, FALSE)</f>
        <v>1.0570820484622424E-2</v>
      </c>
      <c r="N114" s="19">
        <f>VLOOKUP(A114,WLS!$A$66:$N$125,12, FALSE)</f>
        <v>8.4824710556989202E-2</v>
      </c>
      <c r="O114" s="19">
        <f>VLOOKUP(A114,WLS!$A$66:$N$125,13, FALSE)</f>
        <v>0.75166668479836329</v>
      </c>
      <c r="P114" s="19">
        <f>VLOOKUP(A114,WLS!$A$66:$N$125,14, FALSE)</f>
        <v>5.9016558296192533E-5</v>
      </c>
      <c r="R114" s="3" t="s">
        <v>218</v>
      </c>
      <c r="W114" s="10" t="str">
        <f t="shared" si="59"/>
        <v/>
      </c>
      <c r="X114" s="10" t="str">
        <f t="shared" si="59"/>
        <v/>
      </c>
      <c r="Y114" s="10" t="str">
        <f t="shared" si="59"/>
        <v/>
      </c>
      <c r="Z114" s="10" t="str">
        <f t="shared" si="59"/>
        <v>***</v>
      </c>
      <c r="AG114" s="10" t="str">
        <f t="shared" si="60"/>
        <v/>
      </c>
      <c r="AH114" s="10" t="str">
        <f t="shared" si="60"/>
        <v/>
      </c>
      <c r="AI114" s="10" t="str">
        <f t="shared" si="60"/>
        <v/>
      </c>
      <c r="AJ114" s="10" t="str">
        <f t="shared" si="60"/>
        <v/>
      </c>
      <c r="AQ114" s="10" t="str">
        <f t="shared" si="61"/>
        <v>*</v>
      </c>
      <c r="AR114" s="10" t="str">
        <f t="shared" si="61"/>
        <v/>
      </c>
      <c r="AS114" s="10" t="str">
        <f t="shared" si="61"/>
        <v/>
      </c>
      <c r="AT114" s="10" t="str">
        <f t="shared" si="61"/>
        <v/>
      </c>
      <c r="BA114" s="10" t="s">
        <v>330</v>
      </c>
      <c r="BB114" s="18">
        <f t="shared" si="62"/>
        <v>12</v>
      </c>
      <c r="BC114" s="18">
        <f t="shared" si="62"/>
        <v>8</v>
      </c>
      <c r="BD114" s="18">
        <f t="shared" si="62"/>
        <v>1.6</v>
      </c>
      <c r="BE114" s="18">
        <f t="shared" si="62"/>
        <v>-15.1</v>
      </c>
      <c r="BM114" s="10" t="s">
        <v>330</v>
      </c>
      <c r="BN114" s="18">
        <f t="shared" si="63"/>
        <v>1.9226804123711341</v>
      </c>
      <c r="BO114" s="20">
        <f>VLOOKUP(CA114,'Coverage + Years_searchable'!$A$2:$N$76,14,FALSE)</f>
        <v>-1</v>
      </c>
      <c r="BP114" s="21" t="str">
        <f t="shared" si="64"/>
        <v>12*</v>
      </c>
      <c r="BQ114" s="21" t="str">
        <f t="shared" si="64"/>
        <v>8</v>
      </c>
      <c r="BR114" s="21" t="str">
        <f t="shared" si="64"/>
        <v>1.6</v>
      </c>
      <c r="BS114" s="22" t="str">
        <f t="shared" si="64"/>
        <v>-15.1***</v>
      </c>
      <c r="BT114" s="21" t="str">
        <f>VLOOKUP(BM114,WLS!$Z$66:$AA$126,2,FALSE)</f>
        <v>***</v>
      </c>
      <c r="CA114" s="3" t="s">
        <v>218</v>
      </c>
    </row>
    <row r="115" spans="1:79" x14ac:dyDescent="0.25">
      <c r="A115" s="10" t="s">
        <v>331</v>
      </c>
      <c r="B115" s="18">
        <f>VLOOKUP(A115,WLS!$A$66:$E$125,2, FALSE)</f>
        <v>3.323144572121757E-2</v>
      </c>
      <c r="C115" s="18">
        <f>VLOOKUP(A115,WLS!$A$66:$E$125,3, FALSE)</f>
        <v>0.16395920852445206</v>
      </c>
      <c r="D115" s="18">
        <f>VLOOKUP(A115,WLS!$A$66:$E$125,4, FALSE)</f>
        <v>-1.7788962442047741E-2</v>
      </c>
      <c r="E115" s="18">
        <f>VLOOKUP(A115,WLS!$A$66:$E$125,5, FALSE)</f>
        <v>-0.13689842440865257</v>
      </c>
      <c r="K115" s="18">
        <f>VLOOKUP(R115,'Global summary'!$AF$3:$AG$61,2, FALSE)</f>
        <v>0.60309278350515461</v>
      </c>
      <c r="M115" s="19">
        <f>VLOOKUP(A115,WLS!$A$66:$N$125,11, FALSE)</f>
        <v>0.7170304236650471</v>
      </c>
      <c r="N115" s="19">
        <f>VLOOKUP(A115,WLS!$A$66:$N$125,12, FALSE)</f>
        <v>5.3201633549468524E-3</v>
      </c>
      <c r="O115" s="19">
        <f>VLOOKUP(A115,WLS!$A$66:$N$125,13, FALSE)</f>
        <v>0.8024062388518024</v>
      </c>
      <c r="P115" s="19">
        <f>VLOOKUP(A115,WLS!$A$66:$N$125,14, FALSE)</f>
        <v>4.5760897729560913E-2</v>
      </c>
      <c r="R115" s="3" t="s">
        <v>219</v>
      </c>
      <c r="W115" s="10" t="str">
        <f t="shared" si="59"/>
        <v/>
      </c>
      <c r="X115" s="10" t="str">
        <f t="shared" si="59"/>
        <v/>
      </c>
      <c r="Y115" s="10" t="str">
        <f t="shared" si="59"/>
        <v/>
      </c>
      <c r="Z115" s="10" t="str">
        <f t="shared" si="59"/>
        <v/>
      </c>
      <c r="AG115" s="10" t="str">
        <f t="shared" si="60"/>
        <v/>
      </c>
      <c r="AH115" s="10" t="str">
        <f t="shared" si="60"/>
        <v>**</v>
      </c>
      <c r="AI115" s="10" t="str">
        <f t="shared" si="60"/>
        <v/>
      </c>
      <c r="AJ115" s="10" t="str">
        <f t="shared" si="60"/>
        <v/>
      </c>
      <c r="AQ115" s="10" t="str">
        <f t="shared" si="61"/>
        <v/>
      </c>
      <c r="AR115" s="10" t="str">
        <f t="shared" si="61"/>
        <v/>
      </c>
      <c r="AS115" s="10" t="str">
        <f t="shared" si="61"/>
        <v/>
      </c>
      <c r="AT115" s="10" t="str">
        <f t="shared" si="61"/>
        <v>*</v>
      </c>
      <c r="BA115" s="10" t="s">
        <v>331</v>
      </c>
      <c r="BB115" s="18">
        <f t="shared" si="62"/>
        <v>5.5</v>
      </c>
      <c r="BC115" s="18">
        <f t="shared" si="62"/>
        <v>27.2</v>
      </c>
      <c r="BD115" s="18">
        <f t="shared" si="62"/>
        <v>-2.9</v>
      </c>
      <c r="BE115" s="18">
        <f t="shared" si="62"/>
        <v>-22.7</v>
      </c>
      <c r="BM115" s="10" t="s">
        <v>331</v>
      </c>
      <c r="BN115" s="18">
        <f t="shared" si="63"/>
        <v>0.60309278350515461</v>
      </c>
      <c r="BO115" s="20">
        <f>VLOOKUP(CA115,'Coverage + Years_searchable'!$A$2:$N$76,14,FALSE)</f>
        <v>1</v>
      </c>
      <c r="BP115" s="21" t="str">
        <f t="shared" si="64"/>
        <v>5.5</v>
      </c>
      <c r="BQ115" s="21" t="str">
        <f t="shared" si="64"/>
        <v>27.2**</v>
      </c>
      <c r="BR115" s="21" t="str">
        <f t="shared" si="64"/>
        <v>-2.9</v>
      </c>
      <c r="BS115" s="22" t="str">
        <f t="shared" si="64"/>
        <v>-22.7*</v>
      </c>
      <c r="BT115" s="21" t="str">
        <f>VLOOKUP(BM115,WLS!$Z$66:$AA$126,2,FALSE)</f>
        <v/>
      </c>
      <c r="CA115" s="3" t="s">
        <v>219</v>
      </c>
    </row>
    <row r="116" spans="1:79" x14ac:dyDescent="0.25">
      <c r="A116" s="10" t="s">
        <v>332</v>
      </c>
      <c r="B116" s="18">
        <f>VLOOKUP(A116,WLS!$A$66:$E$125,2, FALSE)</f>
        <v>-1.2653948741177723</v>
      </c>
      <c r="C116" s="18">
        <f>VLOOKUP(A116,WLS!$A$66:$E$125,3, FALSE)</f>
        <v>-0.23312822978037032</v>
      </c>
      <c r="D116" s="18">
        <f>VLOOKUP(A116,WLS!$A$66:$E$125,4, FALSE)</f>
        <v>0.17376955114000062</v>
      </c>
      <c r="E116" s="18">
        <f>VLOOKUP(A116,WLS!$A$66:$E$125,5, FALSE)</f>
        <v>1.0721576163311739</v>
      </c>
      <c r="K116" s="18">
        <f>VLOOKUP(R116,'Global summary'!$AF$3:$AG$61,2, FALSE)</f>
        <v>0.12520731402017449</v>
      </c>
      <c r="M116" s="19">
        <f>VLOOKUP(A116,WLS!$A$66:$N$125,11, FALSE)</f>
        <v>4.6168711784628659E-14</v>
      </c>
      <c r="N116" s="19">
        <f>VLOOKUP(A116,WLS!$A$66:$N$125,12, FALSE)</f>
        <v>0.30645198594786599</v>
      </c>
      <c r="O116" s="19">
        <f>VLOOKUP(A116,WLS!$A$66:$N$125,13, FALSE)</f>
        <v>0.41925307830965408</v>
      </c>
      <c r="P116" s="19">
        <f>VLOOKUP(A116,WLS!$A$66:$N$125,14, FALSE)</f>
        <v>3.7370794455397479E-25</v>
      </c>
      <c r="R116" s="3" t="s">
        <v>220</v>
      </c>
      <c r="W116" s="10" t="str">
        <f t="shared" si="59"/>
        <v>***</v>
      </c>
      <c r="X116" s="10" t="str">
        <f t="shared" si="59"/>
        <v/>
      </c>
      <c r="Y116" s="10" t="str">
        <f t="shared" si="59"/>
        <v/>
      </c>
      <c r="Z116" s="10" t="str">
        <f t="shared" si="59"/>
        <v>***</v>
      </c>
      <c r="AG116" s="10" t="str">
        <f t="shared" si="60"/>
        <v/>
      </c>
      <c r="AH116" s="10" t="str">
        <f t="shared" si="60"/>
        <v/>
      </c>
      <c r="AI116" s="10" t="str">
        <f t="shared" si="60"/>
        <v/>
      </c>
      <c r="AJ116" s="10" t="str">
        <f t="shared" si="60"/>
        <v/>
      </c>
      <c r="AQ116" s="10" t="str">
        <f t="shared" si="61"/>
        <v/>
      </c>
      <c r="AR116" s="10" t="str">
        <f t="shared" si="61"/>
        <v/>
      </c>
      <c r="AS116" s="10" t="str">
        <f t="shared" si="61"/>
        <v/>
      </c>
      <c r="AT116" s="10" t="str">
        <f t="shared" si="61"/>
        <v/>
      </c>
      <c r="BA116" s="10" t="s">
        <v>332</v>
      </c>
      <c r="BB116" s="18">
        <f t="shared" si="62"/>
        <v>-1010.6</v>
      </c>
      <c r="BC116" s="18">
        <f t="shared" si="62"/>
        <v>-186.2</v>
      </c>
      <c r="BD116" s="18">
        <f t="shared" si="62"/>
        <v>138.80000000000001</v>
      </c>
      <c r="BE116" s="18">
        <f t="shared" si="62"/>
        <v>856.3</v>
      </c>
      <c r="BM116" s="10" t="s">
        <v>332</v>
      </c>
      <c r="BN116" s="18">
        <f t="shared" si="63"/>
        <v>0.12520731402017449</v>
      </c>
      <c r="BO116" s="20">
        <f>VLOOKUP(CA116,'Coverage + Years_searchable'!$A$2:$N$76,14,FALSE)</f>
        <v>1</v>
      </c>
      <c r="BP116" s="21" t="str">
        <f t="shared" si="64"/>
        <v>-1010.6***</v>
      </c>
      <c r="BQ116" s="21" t="str">
        <f t="shared" si="64"/>
        <v>-186.2</v>
      </c>
      <c r="BR116" s="21" t="str">
        <f t="shared" si="64"/>
        <v>138.8</v>
      </c>
      <c r="BS116" s="22" t="str">
        <f t="shared" si="64"/>
        <v>856.3***</v>
      </c>
      <c r="BT116" s="21" t="str">
        <f>VLOOKUP(BM116,WLS!$Z$66:$AA$126,2,FALSE)</f>
        <v>***</v>
      </c>
      <c r="CA116" s="3" t="s">
        <v>220</v>
      </c>
    </row>
    <row r="117" spans="1:79" x14ac:dyDescent="0.25">
      <c r="A117" s="10" t="s">
        <v>333</v>
      </c>
      <c r="B117" s="18">
        <f>VLOOKUP(A117,WLS!$A$66:$E$125,2, FALSE)</f>
        <v>-28.236705620426122</v>
      </c>
      <c r="C117" s="18">
        <f>VLOOKUP(A117,WLS!$A$66:$E$125,3, FALSE)</f>
        <v>-11.139125302965757</v>
      </c>
      <c r="D117" s="18">
        <f>VLOOKUP(A117,WLS!$A$66:$E$125,4, FALSE)</f>
        <v>12.732166777597691</v>
      </c>
      <c r="E117" s="18">
        <f>VLOOKUP(A117,WLS!$A$66:$E$125,5, FALSE)</f>
        <v>20.842674892751027</v>
      </c>
      <c r="K117" s="18">
        <f>VLOOKUP(R117,'Global summary'!$AF$3:$AG$61,2, FALSE)</f>
        <v>69.439633195192911</v>
      </c>
      <c r="M117" s="19">
        <f>VLOOKUP(A117,WLS!$A$66:$N$125,11, FALSE)</f>
        <v>3.7350586035086469E-8</v>
      </c>
      <c r="N117" s="19">
        <f>VLOOKUP(A117,WLS!$A$66:$N$125,12, FALSE)</f>
        <v>8.4769819383644137E-6</v>
      </c>
      <c r="O117" s="19">
        <f>VLOOKUP(A117,WLS!$A$66:$N$125,13, FALSE)</f>
        <v>3.4965835871197216E-7</v>
      </c>
      <c r="P117" s="19">
        <f>VLOOKUP(A117,WLS!$A$66:$N$125,14, FALSE)</f>
        <v>3.2424402443344975E-6</v>
      </c>
      <c r="R117" s="3" t="s">
        <v>221</v>
      </c>
      <c r="W117" s="10" t="str">
        <f t="shared" si="59"/>
        <v>***</v>
      </c>
      <c r="X117" s="10" t="str">
        <f t="shared" si="59"/>
        <v>***</v>
      </c>
      <c r="Y117" s="10" t="str">
        <f t="shared" si="59"/>
        <v>***</v>
      </c>
      <c r="Z117" s="10" t="str">
        <f t="shared" si="59"/>
        <v>***</v>
      </c>
      <c r="AG117" s="10" t="str">
        <f t="shared" si="60"/>
        <v/>
      </c>
      <c r="AH117" s="10" t="str">
        <f t="shared" si="60"/>
        <v/>
      </c>
      <c r="AI117" s="10" t="str">
        <f t="shared" si="60"/>
        <v/>
      </c>
      <c r="AJ117" s="10" t="str">
        <f t="shared" si="60"/>
        <v/>
      </c>
      <c r="AQ117" s="10" t="str">
        <f t="shared" si="61"/>
        <v/>
      </c>
      <c r="AR117" s="10" t="str">
        <f t="shared" si="61"/>
        <v/>
      </c>
      <c r="AS117" s="10" t="str">
        <f t="shared" si="61"/>
        <v/>
      </c>
      <c r="AT117" s="10" t="str">
        <f t="shared" si="61"/>
        <v/>
      </c>
      <c r="BA117" s="10" t="s">
        <v>333</v>
      </c>
      <c r="BB117" s="18">
        <f t="shared" si="62"/>
        <v>-40.700000000000003</v>
      </c>
      <c r="BC117" s="18">
        <f t="shared" si="62"/>
        <v>-16</v>
      </c>
      <c r="BD117" s="18">
        <f t="shared" si="62"/>
        <v>18.3</v>
      </c>
      <c r="BE117" s="18">
        <f t="shared" si="62"/>
        <v>30</v>
      </c>
      <c r="BM117" s="10" t="s">
        <v>333</v>
      </c>
      <c r="BN117" s="18">
        <f t="shared" si="63"/>
        <v>69.439633195192911</v>
      </c>
      <c r="BO117" s="20">
        <f>VLOOKUP(CA117,'Coverage + Years_searchable'!$A$2:$N$76,14,FALSE)</f>
        <v>1</v>
      </c>
      <c r="BP117" s="21" t="str">
        <f t="shared" si="64"/>
        <v>-40.7***</v>
      </c>
      <c r="BQ117" s="21" t="str">
        <f t="shared" si="64"/>
        <v>-16***</v>
      </c>
      <c r="BR117" s="21" t="str">
        <f t="shared" si="64"/>
        <v>18.3***</v>
      </c>
      <c r="BS117" s="22" t="str">
        <f t="shared" si="64"/>
        <v>30***</v>
      </c>
      <c r="BT117" s="21" t="str">
        <f>VLOOKUP(BM117,WLS!$Z$66:$AA$126,2,FALSE)</f>
        <v>***</v>
      </c>
      <c r="CA117" s="3" t="s">
        <v>221</v>
      </c>
    </row>
    <row r="118" spans="1:79" x14ac:dyDescent="0.25">
      <c r="A118" s="10" t="s">
        <v>334</v>
      </c>
      <c r="B118" s="18">
        <f>VLOOKUP(A118,WLS!$A$66:$E$125,2, FALSE)</f>
        <v>-0.13629185970545288</v>
      </c>
      <c r="C118" s="18">
        <f>VLOOKUP(A118,WLS!$A$66:$E$125,3, FALSE)</f>
        <v>0.16157499624511754</v>
      </c>
      <c r="D118" s="18">
        <f>VLOOKUP(A118,WLS!$A$66:$E$125,4, FALSE)</f>
        <v>-0.16556341721369652</v>
      </c>
      <c r="E118" s="18">
        <f>VLOOKUP(A118,WLS!$A$66:$E$125,5, FALSE)</f>
        <v>-2.0369316473314112E-2</v>
      </c>
      <c r="K118" s="18">
        <f>VLOOKUP(R118,'Global summary'!$AF$3:$AG$61,2, FALSE)</f>
        <v>0.30432903738057915</v>
      </c>
      <c r="M118" s="19">
        <f>VLOOKUP(A118,WLS!$A$66:$N$125,11, FALSE)</f>
        <v>0.35108631212763575</v>
      </c>
      <c r="N118" s="19">
        <f>VLOOKUP(A118,WLS!$A$66:$N$125,12, FALSE)</f>
        <v>0.493510103133316</v>
      </c>
      <c r="O118" s="19">
        <f>VLOOKUP(A118,WLS!$A$66:$N$125,13, FALSE)</f>
        <v>9.8506050340215798E-2</v>
      </c>
      <c r="P118" s="19">
        <f>VLOOKUP(A118,WLS!$A$66:$N$125,14, FALSE)</f>
        <v>0.86104138670736186</v>
      </c>
      <c r="R118" s="3" t="s">
        <v>222</v>
      </c>
      <c r="W118" s="10" t="str">
        <f t="shared" si="59"/>
        <v/>
      </c>
      <c r="X118" s="10" t="str">
        <f t="shared" si="59"/>
        <v/>
      </c>
      <c r="Y118" s="10" t="str">
        <f t="shared" si="59"/>
        <v/>
      </c>
      <c r="Z118" s="10" t="str">
        <f t="shared" si="59"/>
        <v/>
      </c>
      <c r="AG118" s="10" t="str">
        <f t="shared" si="60"/>
        <v/>
      </c>
      <c r="AH118" s="10" t="str">
        <f t="shared" si="60"/>
        <v/>
      </c>
      <c r="AI118" s="10" t="str">
        <f t="shared" si="60"/>
        <v/>
      </c>
      <c r="AJ118" s="10" t="str">
        <f t="shared" si="60"/>
        <v/>
      </c>
      <c r="AQ118" s="10" t="str">
        <f t="shared" si="61"/>
        <v/>
      </c>
      <c r="AR118" s="10" t="str">
        <f t="shared" si="61"/>
        <v/>
      </c>
      <c r="AS118" s="10" t="str">
        <f t="shared" si="61"/>
        <v/>
      </c>
      <c r="AT118" s="10" t="str">
        <f t="shared" si="61"/>
        <v/>
      </c>
      <c r="BA118" s="10" t="s">
        <v>334</v>
      </c>
      <c r="BB118" s="18">
        <f t="shared" si="62"/>
        <v>-44.8</v>
      </c>
      <c r="BC118" s="18">
        <f t="shared" si="62"/>
        <v>53.1</v>
      </c>
      <c r="BD118" s="18">
        <f t="shared" si="62"/>
        <v>-54.4</v>
      </c>
      <c r="BE118" s="18">
        <f t="shared" si="62"/>
        <v>-6.7</v>
      </c>
      <c r="BM118" s="10" t="s">
        <v>334</v>
      </c>
      <c r="BN118" s="18">
        <f t="shared" si="63"/>
        <v>0.30432903738057915</v>
      </c>
      <c r="BO118" s="20">
        <f>VLOOKUP(CA118,'Coverage + Years_searchable'!$A$2:$N$76,14,FALSE)</f>
        <v>1</v>
      </c>
      <c r="BP118" s="21" t="str">
        <f t="shared" si="64"/>
        <v>-44.8</v>
      </c>
      <c r="BQ118" s="21" t="str">
        <f t="shared" si="64"/>
        <v>53.1</v>
      </c>
      <c r="BR118" s="21" t="str">
        <f t="shared" si="64"/>
        <v>-54.4</v>
      </c>
      <c r="BS118" s="22" t="str">
        <f t="shared" si="64"/>
        <v>-6.7</v>
      </c>
      <c r="BT118" s="21" t="str">
        <f>VLOOKUP(BM118,WLS!$Z$66:$AA$126,2,FALSE)</f>
        <v/>
      </c>
      <c r="CA118" s="3" t="s">
        <v>222</v>
      </c>
    </row>
    <row r="119" spans="1:79" x14ac:dyDescent="0.25">
      <c r="A119" s="10" t="s">
        <v>139</v>
      </c>
      <c r="B119" s="18">
        <f>VLOOKUP(A119,WLS!$A$66:$E$125,2, FALSE)</f>
        <v>-0.29890110051798102</v>
      </c>
      <c r="C119" s="18">
        <f>VLOOKUP(A119,WLS!$A$66:$E$125,3, FALSE)</f>
        <v>0.15530986479223211</v>
      </c>
      <c r="D119" s="18">
        <f>VLOOKUP(A119,WLS!$A$66:$E$125,4, FALSE)</f>
        <v>-0.66798384900975871</v>
      </c>
      <c r="E119" s="18">
        <f>VLOOKUP(A119,WLS!$A$66:$E$125,5, FALSE)</f>
        <v>1.1481280481654728</v>
      </c>
      <c r="K119" s="18">
        <f>VLOOKUP(R119,'Global summary'!$AF$3:$AG$61,2, FALSE)</f>
        <v>0.28225556880835295</v>
      </c>
      <c r="M119" s="19">
        <f>VLOOKUP(A119,WLS!$A$66:$N$125,11, FALSE)</f>
        <v>1.4969984631914627E-2</v>
      </c>
      <c r="N119" s="19">
        <f>VLOOKUP(A119,WLS!$A$66:$N$125,12, FALSE)</f>
        <v>0.13736011139401577</v>
      </c>
      <c r="O119" s="19">
        <f>VLOOKUP(A119,WLS!$A$66:$N$125,13, FALSE)</f>
        <v>0.13365708525343534</v>
      </c>
      <c r="P119" s="19">
        <f>VLOOKUP(A119,WLS!$A$66:$N$125,14, FALSE)</f>
        <v>1.7523955748020782E-24</v>
      </c>
      <c r="R119" s="3" t="s">
        <v>223</v>
      </c>
      <c r="W119" s="10" t="str">
        <f t="shared" si="59"/>
        <v/>
      </c>
      <c r="X119" s="10" t="str">
        <f t="shared" si="59"/>
        <v/>
      </c>
      <c r="Y119" s="10" t="str">
        <f t="shared" si="59"/>
        <v/>
      </c>
      <c r="Z119" s="10" t="str">
        <f t="shared" si="59"/>
        <v>***</v>
      </c>
      <c r="AG119" s="10" t="str">
        <f t="shared" si="60"/>
        <v/>
      </c>
      <c r="AH119" s="10" t="str">
        <f t="shared" si="60"/>
        <v/>
      </c>
      <c r="AI119" s="10" t="str">
        <f t="shared" si="60"/>
        <v/>
      </c>
      <c r="AJ119" s="10" t="str">
        <f t="shared" si="60"/>
        <v/>
      </c>
      <c r="AQ119" s="10" t="str">
        <f t="shared" si="61"/>
        <v>*</v>
      </c>
      <c r="AR119" s="10" t="str">
        <f t="shared" si="61"/>
        <v/>
      </c>
      <c r="AS119" s="10" t="str">
        <f t="shared" si="61"/>
        <v/>
      </c>
      <c r="AT119" s="10" t="str">
        <f t="shared" si="61"/>
        <v/>
      </c>
      <c r="BA119" s="10" t="s">
        <v>139</v>
      </c>
      <c r="BB119" s="18">
        <f t="shared" si="62"/>
        <v>-105.9</v>
      </c>
      <c r="BC119" s="18">
        <f t="shared" si="62"/>
        <v>55</v>
      </c>
      <c r="BD119" s="18">
        <f t="shared" si="62"/>
        <v>-236.7</v>
      </c>
      <c r="BE119" s="18">
        <f t="shared" si="62"/>
        <v>406.8</v>
      </c>
      <c r="BM119" s="10" t="s">
        <v>139</v>
      </c>
      <c r="BN119" s="18">
        <f t="shared" si="63"/>
        <v>0.28225556880835295</v>
      </c>
      <c r="BO119" s="20">
        <f>VLOOKUP(CA119,'Coverage + Years_searchable'!$A$2:$N$76,14,FALSE)</f>
        <v>1</v>
      </c>
      <c r="BP119" s="21" t="str">
        <f t="shared" si="64"/>
        <v>-105.9*</v>
      </c>
      <c r="BQ119" s="21" t="str">
        <f t="shared" si="64"/>
        <v>55</v>
      </c>
      <c r="BR119" s="21" t="str">
        <f t="shared" si="64"/>
        <v>-236.7</v>
      </c>
      <c r="BS119" s="22" t="str">
        <f t="shared" si="64"/>
        <v>406.8***</v>
      </c>
      <c r="BT119" s="21" t="str">
        <f>VLOOKUP(BM119,WLS!$Z$66:$AA$126,2,FALSE)</f>
        <v>***</v>
      </c>
      <c r="CA119" s="3" t="s">
        <v>223</v>
      </c>
    </row>
    <row r="120" spans="1:79" x14ac:dyDescent="0.25">
      <c r="A120" s="10" t="s">
        <v>335</v>
      </c>
      <c r="B120" s="18">
        <f>VLOOKUP(A120,WLS!$A$66:$E$125,2, FALSE)</f>
        <v>-17.725193276697507</v>
      </c>
      <c r="C120" s="18">
        <f>VLOOKUP(A120,WLS!$A$66:$E$125,3, FALSE)</f>
        <v>-0.71461852785048219</v>
      </c>
      <c r="D120" s="18">
        <f>VLOOKUP(A120,WLS!$A$66:$E$125,4, FALSE)</f>
        <v>-3.5602831042751366</v>
      </c>
      <c r="E120" s="18">
        <f>VLOOKUP(A120,WLS!$A$66:$E$125,5, FALSE)</f>
        <v>21.840840251293745</v>
      </c>
      <c r="K120" s="18">
        <f>VLOOKUP(R120,'Global summary'!$AF$3:$AG$61,2, FALSE)</f>
        <v>43.050600898653386</v>
      </c>
      <c r="M120" s="19">
        <f>VLOOKUP(A120,WLS!$A$66:$N$125,11, FALSE)</f>
        <v>1.8867276975735865E-3</v>
      </c>
      <c r="N120" s="19">
        <f>VLOOKUP(A120,WLS!$A$66:$N$125,12, FALSE)</f>
        <v>0.84639737034966145</v>
      </c>
      <c r="O120" s="19">
        <f>VLOOKUP(A120,WLS!$A$66:$N$125,13, FALSE)</f>
        <v>0.77495121359419916</v>
      </c>
      <c r="P120" s="19">
        <f>VLOOKUP(A120,WLS!$A$66:$N$125,14, FALSE)</f>
        <v>8.0552748270905152E-14</v>
      </c>
      <c r="R120" s="3" t="s">
        <v>224</v>
      </c>
      <c r="W120" s="10" t="str">
        <f t="shared" si="59"/>
        <v/>
      </c>
      <c r="X120" s="10" t="str">
        <f t="shared" si="59"/>
        <v/>
      </c>
      <c r="Y120" s="10" t="str">
        <f t="shared" si="59"/>
        <v/>
      </c>
      <c r="Z120" s="10" t="str">
        <f t="shared" si="59"/>
        <v>***</v>
      </c>
      <c r="AG120" s="10" t="str">
        <f t="shared" si="60"/>
        <v>**</v>
      </c>
      <c r="AH120" s="10" t="str">
        <f t="shared" si="60"/>
        <v/>
      </c>
      <c r="AI120" s="10" t="str">
        <f t="shared" si="60"/>
        <v/>
      </c>
      <c r="AJ120" s="10" t="str">
        <f t="shared" si="60"/>
        <v/>
      </c>
      <c r="AQ120" s="10" t="str">
        <f t="shared" si="61"/>
        <v/>
      </c>
      <c r="AR120" s="10" t="str">
        <f t="shared" si="61"/>
        <v/>
      </c>
      <c r="AS120" s="10" t="str">
        <f t="shared" si="61"/>
        <v/>
      </c>
      <c r="AT120" s="10" t="str">
        <f t="shared" si="61"/>
        <v/>
      </c>
      <c r="BA120" s="10" t="s">
        <v>335</v>
      </c>
      <c r="BB120" s="18">
        <f t="shared" si="62"/>
        <v>-41.2</v>
      </c>
      <c r="BC120" s="18">
        <f t="shared" si="62"/>
        <v>-1.7</v>
      </c>
      <c r="BD120" s="18">
        <f t="shared" si="62"/>
        <v>-8.3000000000000007</v>
      </c>
      <c r="BE120" s="18">
        <f t="shared" si="62"/>
        <v>50.7</v>
      </c>
      <c r="BM120" s="10" t="s">
        <v>335</v>
      </c>
      <c r="BN120" s="18">
        <f t="shared" si="63"/>
        <v>43.050600898653386</v>
      </c>
      <c r="BO120" s="20">
        <f>VLOOKUP(CA120,'Coverage + Years_searchable'!$A$2:$N$76,14,FALSE)</f>
        <v>1</v>
      </c>
      <c r="BP120" s="21" t="str">
        <f t="shared" si="64"/>
        <v>-41.2**</v>
      </c>
      <c r="BQ120" s="21" t="str">
        <f t="shared" si="64"/>
        <v>-1.7</v>
      </c>
      <c r="BR120" s="21" t="str">
        <f t="shared" si="64"/>
        <v>-8.3</v>
      </c>
      <c r="BS120" s="22" t="str">
        <f t="shared" si="64"/>
        <v>50.7***</v>
      </c>
      <c r="BT120" s="21" t="str">
        <f>VLOOKUP(BM120,WLS!$Z$66:$AA$126,2,FALSE)</f>
        <v>***</v>
      </c>
      <c r="CA120" s="3" t="s">
        <v>224</v>
      </c>
    </row>
    <row r="121" spans="1:79" x14ac:dyDescent="0.25">
      <c r="A121" s="10" t="s">
        <v>496</v>
      </c>
      <c r="B121" s="18">
        <f>VLOOKUP(A121,WLS!$A$66:$E$125,2, FALSE)</f>
        <v>-0.12910618952342445</v>
      </c>
      <c r="C121" s="18">
        <f>VLOOKUP(A121,WLS!$A$66:$E$125,3, FALSE)</f>
        <v>-0.11562910057463738</v>
      </c>
      <c r="D121" s="18">
        <f>VLOOKUP(A121,WLS!$A$66:$E$125,4, FALSE)</f>
        <v>-6.6572099315876862E-3</v>
      </c>
      <c r="E121" s="18">
        <f>VLOOKUP(A121,WLS!$A$66:$E$125,5, FALSE)</f>
        <v>0.19037432995709505</v>
      </c>
      <c r="K121" s="18">
        <f>VLOOKUP(R121,'Global summary'!$AF$3:$AG$61,2, FALSE)</f>
        <v>0.69072164948453607</v>
      </c>
      <c r="M121" s="19">
        <f>VLOOKUP(A121,WLS!$A$66:$N$125,11, FALSE)</f>
        <v>0.1737952541861863</v>
      </c>
      <c r="N121" s="19">
        <f>VLOOKUP(A121,WLS!$A$66:$N$125,12, FALSE)</f>
        <v>9.2782711664845738E-2</v>
      </c>
      <c r="O121" s="19">
        <f>VLOOKUP(A121,WLS!$A$66:$N$125,13, FALSE)</f>
        <v>0.92044501258036204</v>
      </c>
      <c r="P121" s="19">
        <f>VLOOKUP(A121,WLS!$A$66:$N$125,14, FALSE)</f>
        <v>1.3225091071042886E-5</v>
      </c>
      <c r="R121" s="3" t="s">
        <v>225</v>
      </c>
      <c r="W121" s="10" t="str">
        <f t="shared" si="59"/>
        <v/>
      </c>
      <c r="X121" s="10" t="str">
        <f t="shared" si="59"/>
        <v/>
      </c>
      <c r="Y121" s="10" t="str">
        <f t="shared" si="59"/>
        <v/>
      </c>
      <c r="Z121" s="10" t="str">
        <f t="shared" si="59"/>
        <v>***</v>
      </c>
      <c r="AG121" s="10" t="str">
        <f t="shared" si="60"/>
        <v/>
      </c>
      <c r="AH121" s="10" t="str">
        <f t="shared" si="60"/>
        <v/>
      </c>
      <c r="AI121" s="10" t="str">
        <f t="shared" si="60"/>
        <v/>
      </c>
      <c r="AJ121" s="10" t="str">
        <f t="shared" si="60"/>
        <v/>
      </c>
      <c r="AQ121" s="10" t="str">
        <f t="shared" si="61"/>
        <v/>
      </c>
      <c r="AR121" s="10" t="str">
        <f t="shared" si="61"/>
        <v/>
      </c>
      <c r="AS121" s="10" t="str">
        <f t="shared" si="61"/>
        <v/>
      </c>
      <c r="AT121" s="10" t="str">
        <f t="shared" si="61"/>
        <v/>
      </c>
      <c r="BA121" s="10" t="s">
        <v>336</v>
      </c>
      <c r="BB121" s="18">
        <f t="shared" si="62"/>
        <v>-18.7</v>
      </c>
      <c r="BC121" s="18">
        <f t="shared" si="62"/>
        <v>-16.7</v>
      </c>
      <c r="BD121" s="18">
        <f t="shared" si="62"/>
        <v>-1</v>
      </c>
      <c r="BE121" s="18">
        <f t="shared" si="62"/>
        <v>27.6</v>
      </c>
      <c r="BM121" s="10" t="s">
        <v>496</v>
      </c>
      <c r="BN121" s="18">
        <f t="shared" si="63"/>
        <v>0.69072164948453607</v>
      </c>
      <c r="BO121" s="20">
        <f>VLOOKUP(CA121,'Coverage + Years_searchable'!$A$2:$N$76,14,FALSE)</f>
        <v>1</v>
      </c>
      <c r="BP121" s="21" t="str">
        <f t="shared" si="64"/>
        <v>-18.7</v>
      </c>
      <c r="BQ121" s="21" t="str">
        <f t="shared" si="64"/>
        <v>-16.7</v>
      </c>
      <c r="BR121" s="21" t="str">
        <f t="shared" si="64"/>
        <v>-1</v>
      </c>
      <c r="BS121" s="22" t="str">
        <f t="shared" si="64"/>
        <v>27.6***</v>
      </c>
      <c r="BT121" s="21" t="str">
        <f>VLOOKUP(BM121,WLS!$Z$66:$AA$126,2,FALSE)</f>
        <v>***</v>
      </c>
      <c r="CA121" s="3" t="s">
        <v>225</v>
      </c>
    </row>
    <row r="122" spans="1:79" x14ac:dyDescent="0.25">
      <c r="M122" s="19"/>
      <c r="N122" s="19"/>
      <c r="O122" s="19"/>
      <c r="P122" s="19"/>
      <c r="R122" s="3"/>
      <c r="CA122" s="3"/>
    </row>
    <row r="123" spans="1:79" x14ac:dyDescent="0.25">
      <c r="A123" s="10" t="s">
        <v>337</v>
      </c>
      <c r="B123" s="18">
        <f>VLOOKUP(A123,WLS!$A$66:$E$125,2, FALSE)</f>
        <v>8.4719693155066125E-2</v>
      </c>
      <c r="C123" s="18">
        <f>VLOOKUP(A123,WLS!$A$66:$E$125,3, FALSE)</f>
        <v>0.10231919701054655</v>
      </c>
      <c r="D123" s="18">
        <f>VLOOKUP(A123,WLS!$A$66:$E$125,4, FALSE)</f>
        <v>0.15102876605787946</v>
      </c>
      <c r="E123" s="18">
        <f>VLOOKUP(A123,WLS!$A$66:$E$125,5, FALSE)</f>
        <v>-8.867658625668183E-2</v>
      </c>
      <c r="K123" s="18">
        <f>VLOOKUP(R123,'Global summary'!$AF$3:$AG$61,2, FALSE)</f>
        <v>0.28083259746475392</v>
      </c>
      <c r="M123" s="19">
        <f>VLOOKUP(A123,WLS!$A$66:$N$125,11, FALSE)</f>
        <v>0.67844655785010977</v>
      </c>
      <c r="N123" s="19">
        <f>VLOOKUP(A123,WLS!$A$66:$N$125,12, FALSE)</f>
        <v>3.263446359478981E-2</v>
      </c>
      <c r="O123" s="19">
        <f>VLOOKUP(A123,WLS!$A$66:$N$125,13, FALSE)</f>
        <v>1.3097860803996913E-17</v>
      </c>
      <c r="P123" s="19">
        <f>VLOOKUP(A123,WLS!$A$66:$N$125,14, FALSE)</f>
        <v>0.4417644231703256</v>
      </c>
      <c r="R123" s="3" t="s">
        <v>226</v>
      </c>
      <c r="W123" s="10" t="str">
        <f t="shared" ref="W123:Z132" si="65">IF(M123&lt;0.001,"***","")</f>
        <v/>
      </c>
      <c r="X123" s="10" t="str">
        <f t="shared" si="65"/>
        <v/>
      </c>
      <c r="Y123" s="10" t="str">
        <f t="shared" si="65"/>
        <v>***</v>
      </c>
      <c r="Z123" s="10" t="str">
        <f t="shared" si="65"/>
        <v/>
      </c>
      <c r="AG123" s="10" t="str">
        <f t="shared" ref="AG123:AJ132" si="66">IF(AND(W123="", M123&lt;0.01), "**", "")</f>
        <v/>
      </c>
      <c r="AH123" s="10" t="str">
        <f t="shared" si="66"/>
        <v/>
      </c>
      <c r="AI123" s="10" t="str">
        <f t="shared" si="66"/>
        <v/>
      </c>
      <c r="AJ123" s="10" t="str">
        <f t="shared" si="66"/>
        <v/>
      </c>
      <c r="AQ123" s="10" t="str">
        <f t="shared" ref="AQ123:AT132" si="67">IF(AND(W123="",AG123="", M123&lt;0.05), "*", "")</f>
        <v/>
      </c>
      <c r="AR123" s="10" t="str">
        <f t="shared" si="67"/>
        <v>*</v>
      </c>
      <c r="AS123" s="10" t="str">
        <f t="shared" si="67"/>
        <v/>
      </c>
      <c r="AT123" s="10" t="str">
        <f t="shared" si="67"/>
        <v/>
      </c>
      <c r="BA123" s="10" t="s">
        <v>337</v>
      </c>
      <c r="BB123" s="18">
        <f t="shared" ref="BB123:BE132" si="68">ROUND(((B123/$K123)*100),1)</f>
        <v>30.2</v>
      </c>
      <c r="BC123" s="18">
        <f t="shared" si="68"/>
        <v>36.4</v>
      </c>
      <c r="BD123" s="18">
        <f t="shared" si="68"/>
        <v>53.8</v>
      </c>
      <c r="BE123" s="18">
        <f t="shared" si="68"/>
        <v>-31.6</v>
      </c>
      <c r="BM123" s="10" t="s">
        <v>337</v>
      </c>
      <c r="BN123" s="18">
        <f t="shared" ref="BN123:BN132" si="69">K123</f>
        <v>0.28083259746475392</v>
      </c>
      <c r="BO123" s="20">
        <f>VLOOKUP(CA123,'Coverage + Years_searchable'!$A$2:$N$76,14,FALSE)</f>
        <v>-1</v>
      </c>
      <c r="BP123" s="21" t="str">
        <f t="shared" ref="BP123:BS132" si="70">_xlfn.TEXTJOIN(,TRUE,BB123,W123,AG123,AQ123)</f>
        <v>30.2</v>
      </c>
      <c r="BQ123" s="21" t="str">
        <f t="shared" si="70"/>
        <v>36.4*</v>
      </c>
      <c r="BR123" s="21" t="str">
        <f t="shared" si="70"/>
        <v>53.8***</v>
      </c>
      <c r="BS123" s="22" t="str">
        <f t="shared" si="70"/>
        <v>-31.6</v>
      </c>
      <c r="BT123" s="21" t="str">
        <f>VLOOKUP(BM123,WLS!$Z$66:$AA$126,2,FALSE)</f>
        <v>***</v>
      </c>
      <c r="CA123" s="3" t="s">
        <v>226</v>
      </c>
    </row>
    <row r="124" spans="1:79" x14ac:dyDescent="0.25">
      <c r="A124" s="10" t="s">
        <v>338</v>
      </c>
      <c r="B124" s="18">
        <f>VLOOKUP(A124,WLS!$A$66:$E$125,2, FALSE)</f>
        <v>-4.7524117737203664E-2</v>
      </c>
      <c r="C124" s="18">
        <f>VLOOKUP(A124,WLS!$A$66:$E$125,3, FALSE)</f>
        <v>-1.5805964084923817E-2</v>
      </c>
      <c r="D124" s="18">
        <f>VLOOKUP(A124,WLS!$A$66:$E$125,4, FALSE)</f>
        <v>-1.8516223132040675E-2</v>
      </c>
      <c r="E124" s="18">
        <f>VLOOKUP(A124,WLS!$A$66:$E$125,5, FALSE)</f>
        <v>9.3611363975409048E-2</v>
      </c>
      <c r="K124" s="18">
        <f>VLOOKUP(R124,'Global summary'!$AF$3:$AG$61,2, FALSE)</f>
        <v>0.67609464567142563</v>
      </c>
      <c r="M124" s="19">
        <f>VLOOKUP(A124,WLS!$A$66:$N$125,11, FALSE)</f>
        <v>7.4459065882906865E-3</v>
      </c>
      <c r="N124" s="19">
        <f>VLOOKUP(A124,WLS!$A$66:$N$125,12, FALSE)</f>
        <v>0.37545518293757807</v>
      </c>
      <c r="O124" s="19">
        <f>VLOOKUP(A124,WLS!$A$66:$N$125,13, FALSE)</f>
        <v>5.146396311101497E-2</v>
      </c>
      <c r="P124" s="19">
        <f>VLOOKUP(A124,WLS!$A$66:$N$125,14, FALSE)</f>
        <v>3.9222407747222333E-2</v>
      </c>
      <c r="R124" s="3" t="s">
        <v>227</v>
      </c>
      <c r="W124" s="10" t="str">
        <f t="shared" si="65"/>
        <v/>
      </c>
      <c r="X124" s="10" t="str">
        <f t="shared" si="65"/>
        <v/>
      </c>
      <c r="Y124" s="10" t="str">
        <f t="shared" si="65"/>
        <v/>
      </c>
      <c r="Z124" s="10" t="str">
        <f t="shared" si="65"/>
        <v/>
      </c>
      <c r="AG124" s="10" t="str">
        <f t="shared" si="66"/>
        <v>**</v>
      </c>
      <c r="AH124" s="10" t="str">
        <f t="shared" si="66"/>
        <v/>
      </c>
      <c r="AI124" s="10" t="str">
        <f t="shared" si="66"/>
        <v/>
      </c>
      <c r="AJ124" s="10" t="str">
        <f t="shared" si="66"/>
        <v/>
      </c>
      <c r="AQ124" s="10" t="str">
        <f t="shared" si="67"/>
        <v/>
      </c>
      <c r="AR124" s="10" t="str">
        <f t="shared" si="67"/>
        <v/>
      </c>
      <c r="AS124" s="10" t="str">
        <f t="shared" si="67"/>
        <v/>
      </c>
      <c r="AT124" s="10" t="str">
        <f t="shared" si="67"/>
        <v>*</v>
      </c>
      <c r="BA124" s="10" t="s">
        <v>338</v>
      </c>
      <c r="BB124" s="18">
        <f t="shared" si="68"/>
        <v>-7</v>
      </c>
      <c r="BC124" s="18">
        <f t="shared" si="68"/>
        <v>-2.2999999999999998</v>
      </c>
      <c r="BD124" s="18">
        <f t="shared" si="68"/>
        <v>-2.7</v>
      </c>
      <c r="BE124" s="18">
        <f t="shared" si="68"/>
        <v>13.8</v>
      </c>
      <c r="BM124" s="10" t="s">
        <v>338</v>
      </c>
      <c r="BN124" s="18">
        <f t="shared" si="69"/>
        <v>0.67609464567142563</v>
      </c>
      <c r="BO124" s="20">
        <f>VLOOKUP(CA124,'Coverage + Years_searchable'!$A$2:$N$76,14,FALSE)</f>
        <v>1</v>
      </c>
      <c r="BP124" s="21" t="str">
        <f t="shared" si="70"/>
        <v>-7**</v>
      </c>
      <c r="BQ124" s="21" t="str">
        <f t="shared" si="70"/>
        <v>-2.3</v>
      </c>
      <c r="BR124" s="21" t="str">
        <f t="shared" si="70"/>
        <v>-2.7</v>
      </c>
      <c r="BS124" s="22" t="str">
        <f t="shared" si="70"/>
        <v>13.8*</v>
      </c>
      <c r="BT124" s="21" t="str">
        <f>VLOOKUP(BM124,WLS!$Z$66:$AA$126,2,FALSE)</f>
        <v>**</v>
      </c>
      <c r="CA124" s="3" t="s">
        <v>227</v>
      </c>
    </row>
    <row r="125" spans="1:79" x14ac:dyDescent="0.25">
      <c r="A125" s="10" t="s">
        <v>339</v>
      </c>
      <c r="B125" s="18">
        <f>VLOOKUP(A125,WLS!$A$66:$E$125,2, FALSE)</f>
        <v>-39.449360030038022</v>
      </c>
      <c r="C125" s="18">
        <f>VLOOKUP(A125,WLS!$A$66:$E$125,3, FALSE)</f>
        <v>-7.2068703849360629</v>
      </c>
      <c r="D125" s="18">
        <f>VLOOKUP(A125,WLS!$A$66:$E$125,4, FALSE)</f>
        <v>6.5356742703184789</v>
      </c>
      <c r="E125" s="18">
        <f>VLOOKUP(A125,WLS!$A$66:$E$125,5, FALSE)</f>
        <v>22.074656261097299</v>
      </c>
      <c r="K125" s="18">
        <f>VLOOKUP(R125,'Global summary'!$AF$3:$AG$61,2, FALSE)</f>
        <v>105.54512602059953</v>
      </c>
      <c r="M125" s="19">
        <f>VLOOKUP(A125,WLS!$A$66:$N$125,11, FALSE)</f>
        <v>7.3638810597178072E-12</v>
      </c>
      <c r="N125" s="19">
        <f>VLOOKUP(A125,WLS!$A$66:$N$125,12, FALSE)</f>
        <v>0.11137208492854063</v>
      </c>
      <c r="O125" s="19">
        <f>VLOOKUP(A125,WLS!$A$66:$N$125,13, FALSE)</f>
        <v>0.15042724412669839</v>
      </c>
      <c r="P125" s="19">
        <f>VLOOKUP(A125,WLS!$A$66:$N$125,14, FALSE)</f>
        <v>1.390685564675869E-13</v>
      </c>
      <c r="R125" s="3" t="s">
        <v>228</v>
      </c>
      <c r="W125" s="10" t="str">
        <f t="shared" si="65"/>
        <v>***</v>
      </c>
      <c r="X125" s="10" t="str">
        <f t="shared" si="65"/>
        <v/>
      </c>
      <c r="Y125" s="10" t="str">
        <f t="shared" si="65"/>
        <v/>
      </c>
      <c r="Z125" s="10" t="str">
        <f t="shared" si="65"/>
        <v>***</v>
      </c>
      <c r="AG125" s="10" t="str">
        <f t="shared" si="66"/>
        <v/>
      </c>
      <c r="AH125" s="10" t="str">
        <f t="shared" si="66"/>
        <v/>
      </c>
      <c r="AI125" s="10" t="str">
        <f t="shared" si="66"/>
        <v/>
      </c>
      <c r="AJ125" s="10" t="str">
        <f t="shared" si="66"/>
        <v/>
      </c>
      <c r="AQ125" s="10" t="str">
        <f t="shared" si="67"/>
        <v/>
      </c>
      <c r="AR125" s="10" t="str">
        <f t="shared" si="67"/>
        <v/>
      </c>
      <c r="AS125" s="10" t="str">
        <f t="shared" si="67"/>
        <v/>
      </c>
      <c r="AT125" s="10" t="str">
        <f t="shared" si="67"/>
        <v/>
      </c>
      <c r="BA125" s="10" t="s">
        <v>339</v>
      </c>
      <c r="BB125" s="18">
        <f t="shared" si="68"/>
        <v>-37.4</v>
      </c>
      <c r="BC125" s="18">
        <f t="shared" si="68"/>
        <v>-6.8</v>
      </c>
      <c r="BD125" s="18">
        <f t="shared" si="68"/>
        <v>6.2</v>
      </c>
      <c r="BE125" s="18">
        <f t="shared" si="68"/>
        <v>20.9</v>
      </c>
      <c r="BM125" s="10" t="s">
        <v>339</v>
      </c>
      <c r="BN125" s="18">
        <f t="shared" si="69"/>
        <v>105.54512602059953</v>
      </c>
      <c r="BO125" s="20">
        <f>VLOOKUP(CA125,'Coverage + Years_searchable'!$A$2:$N$76,14,FALSE)</f>
        <v>1</v>
      </c>
      <c r="BP125" s="21" t="str">
        <f t="shared" si="70"/>
        <v>-37.4***</v>
      </c>
      <c r="BQ125" s="21" t="str">
        <f t="shared" si="70"/>
        <v>-6.8</v>
      </c>
      <c r="BR125" s="21" t="str">
        <f t="shared" si="70"/>
        <v>6.2</v>
      </c>
      <c r="BS125" s="22" t="str">
        <f t="shared" si="70"/>
        <v>20.9***</v>
      </c>
      <c r="BT125" s="21" t="str">
        <f>VLOOKUP(BM125,WLS!$Z$66:$AA$126,2,FALSE)</f>
        <v>***</v>
      </c>
      <c r="CA125" s="3" t="s">
        <v>228</v>
      </c>
    </row>
    <row r="126" spans="1:79" x14ac:dyDescent="0.25">
      <c r="A126" s="10" t="s">
        <v>340</v>
      </c>
      <c r="B126" s="18">
        <f>VLOOKUP(A126,WLS!$A$66:$E$125,2, FALSE)</f>
        <v>-0.10015989965377159</v>
      </c>
      <c r="C126" s="18">
        <f>VLOOKUP(A126,WLS!$A$66:$E$125,3, FALSE)</f>
        <v>-7.0985184157788303E-2</v>
      </c>
      <c r="D126" s="18">
        <f>VLOOKUP(A126,WLS!$A$66:$E$125,4, FALSE)</f>
        <v>7.3961737495163882E-2</v>
      </c>
      <c r="E126" s="18">
        <f>VLOOKUP(A126,WLS!$A$66:$E$125,5, FALSE)</f>
        <v>0.10655791419940014</v>
      </c>
      <c r="K126" s="18">
        <f>VLOOKUP(R126,'Global summary'!$AF$3:$AG$61,2, FALSE)</f>
        <v>0.48765612886414456</v>
      </c>
      <c r="M126" s="19">
        <f>VLOOKUP(A126,WLS!$A$66:$N$125,11, FALSE)</f>
        <v>2.5515141330374294E-7</v>
      </c>
      <c r="N126" s="19">
        <f>VLOOKUP(A126,WLS!$A$66:$N$125,12, FALSE)</f>
        <v>5.1839731915851268E-3</v>
      </c>
      <c r="O126" s="19">
        <f>VLOOKUP(A126,WLS!$A$66:$N$125,13, FALSE)</f>
        <v>0.46910478722793025</v>
      </c>
      <c r="P126" s="19">
        <f>VLOOKUP(A126,WLS!$A$66:$N$125,14, FALSE)</f>
        <v>1.6039520483731827E-3</v>
      </c>
      <c r="R126" s="3" t="s">
        <v>229</v>
      </c>
      <c r="W126" s="10" t="str">
        <f t="shared" si="65"/>
        <v>***</v>
      </c>
      <c r="X126" s="10" t="str">
        <f t="shared" si="65"/>
        <v/>
      </c>
      <c r="Y126" s="10" t="str">
        <f t="shared" si="65"/>
        <v/>
      </c>
      <c r="Z126" s="10" t="str">
        <f t="shared" si="65"/>
        <v/>
      </c>
      <c r="AG126" s="10" t="str">
        <f t="shared" si="66"/>
        <v/>
      </c>
      <c r="AH126" s="10" t="str">
        <f t="shared" si="66"/>
        <v>**</v>
      </c>
      <c r="AI126" s="10" t="str">
        <f t="shared" si="66"/>
        <v/>
      </c>
      <c r="AJ126" s="10" t="str">
        <f t="shared" si="66"/>
        <v>**</v>
      </c>
      <c r="AQ126" s="10" t="str">
        <f t="shared" si="67"/>
        <v/>
      </c>
      <c r="AR126" s="10" t="str">
        <f t="shared" si="67"/>
        <v/>
      </c>
      <c r="AS126" s="10" t="str">
        <f t="shared" si="67"/>
        <v/>
      </c>
      <c r="AT126" s="10" t="str">
        <f t="shared" si="67"/>
        <v/>
      </c>
      <c r="BA126" s="10" t="s">
        <v>340</v>
      </c>
      <c r="BB126" s="18">
        <f t="shared" si="68"/>
        <v>-20.5</v>
      </c>
      <c r="BC126" s="18">
        <f t="shared" si="68"/>
        <v>-14.6</v>
      </c>
      <c r="BD126" s="18">
        <f t="shared" si="68"/>
        <v>15.2</v>
      </c>
      <c r="BE126" s="18">
        <f t="shared" si="68"/>
        <v>21.9</v>
      </c>
      <c r="BM126" s="10" t="s">
        <v>340</v>
      </c>
      <c r="BN126" s="18">
        <f t="shared" si="69"/>
        <v>0.48765612886414456</v>
      </c>
      <c r="BO126" s="20">
        <f>VLOOKUP(CA126,'Coverage + Years_searchable'!$A$2:$N$76,14,FALSE)</f>
        <v>1</v>
      </c>
      <c r="BP126" s="21" t="str">
        <f t="shared" si="70"/>
        <v>-20.5***</v>
      </c>
      <c r="BQ126" s="21" t="str">
        <f t="shared" si="70"/>
        <v>-14.6**</v>
      </c>
      <c r="BR126" s="21" t="str">
        <f t="shared" si="70"/>
        <v>15.2</v>
      </c>
      <c r="BS126" s="22" t="str">
        <f t="shared" si="70"/>
        <v>21.9**</v>
      </c>
      <c r="BT126" s="21" t="str">
        <f>VLOOKUP(BM126,WLS!$Z$66:$AA$126,2,FALSE)</f>
        <v>***</v>
      </c>
      <c r="CA126" s="3" t="s">
        <v>229</v>
      </c>
    </row>
    <row r="127" spans="1:79" x14ac:dyDescent="0.25">
      <c r="A127" s="10" t="s">
        <v>341</v>
      </c>
      <c r="B127" s="18">
        <f>VLOOKUP(A127,WLS!$A$66:$E$125,2, FALSE)</f>
        <v>13.853076434463775</v>
      </c>
      <c r="C127" s="18">
        <f>VLOOKUP(A127,WLS!$A$66:$E$125,3, FALSE)</f>
        <v>9.653349503115189</v>
      </c>
      <c r="D127" s="18">
        <f>VLOOKUP(A127,WLS!$A$66:$E$125,4, FALSE)</f>
        <v>-0.55738722233439264</v>
      </c>
      <c r="E127" s="18">
        <f>VLOOKUP(A127,WLS!$A$66:$E$125,5, FALSE)</f>
        <v>-12.188963065209308</v>
      </c>
      <c r="K127" s="18">
        <f>VLOOKUP(R127,'Global summary'!$AF$3:$AG$61,2, FALSE)</f>
        <v>22.509307559043137</v>
      </c>
      <c r="M127" s="19">
        <f>VLOOKUP(A127,WLS!$A$66:$N$125,11, FALSE)</f>
        <v>3.9663343176911635E-2</v>
      </c>
      <c r="N127" s="19">
        <f>VLOOKUP(A127,WLS!$A$66:$N$125,12, FALSE)</f>
        <v>0.22845215100439287</v>
      </c>
      <c r="O127" s="19">
        <f>VLOOKUP(A127,WLS!$A$66:$N$125,13, FALSE)</f>
        <v>0.93271677875987646</v>
      </c>
      <c r="P127" s="19">
        <f>VLOOKUP(A127,WLS!$A$66:$N$125,14, FALSE)</f>
        <v>6.0753869293539388E-3</v>
      </c>
      <c r="R127" s="3" t="s">
        <v>230</v>
      </c>
      <c r="W127" s="10" t="str">
        <f t="shared" si="65"/>
        <v/>
      </c>
      <c r="X127" s="10" t="str">
        <f t="shared" si="65"/>
        <v/>
      </c>
      <c r="Y127" s="10" t="str">
        <f t="shared" si="65"/>
        <v/>
      </c>
      <c r="Z127" s="10" t="str">
        <f t="shared" si="65"/>
        <v/>
      </c>
      <c r="AG127" s="10" t="str">
        <f t="shared" si="66"/>
        <v/>
      </c>
      <c r="AH127" s="10" t="str">
        <f t="shared" si="66"/>
        <v/>
      </c>
      <c r="AI127" s="10" t="str">
        <f t="shared" si="66"/>
        <v/>
      </c>
      <c r="AJ127" s="10" t="str">
        <f t="shared" si="66"/>
        <v>**</v>
      </c>
      <c r="AQ127" s="10" t="str">
        <f t="shared" si="67"/>
        <v>*</v>
      </c>
      <c r="AR127" s="10" t="str">
        <f t="shared" si="67"/>
        <v/>
      </c>
      <c r="AS127" s="10" t="str">
        <f t="shared" si="67"/>
        <v/>
      </c>
      <c r="AT127" s="10" t="str">
        <f t="shared" si="67"/>
        <v/>
      </c>
      <c r="BA127" s="10" t="s">
        <v>341</v>
      </c>
      <c r="BB127" s="18">
        <f t="shared" si="68"/>
        <v>61.5</v>
      </c>
      <c r="BC127" s="18">
        <f t="shared" si="68"/>
        <v>42.9</v>
      </c>
      <c r="BD127" s="18">
        <f t="shared" si="68"/>
        <v>-2.5</v>
      </c>
      <c r="BE127" s="18">
        <f t="shared" si="68"/>
        <v>-54.2</v>
      </c>
      <c r="BM127" s="10" t="s">
        <v>341</v>
      </c>
      <c r="BN127" s="18">
        <f t="shared" si="69"/>
        <v>22.509307559043137</v>
      </c>
      <c r="BO127" s="20">
        <f>VLOOKUP(CA127,'Coverage + Years_searchable'!$A$2:$N$76,14,FALSE)</f>
        <v>1</v>
      </c>
      <c r="BP127" s="21" t="str">
        <f t="shared" si="70"/>
        <v>61.5*</v>
      </c>
      <c r="BQ127" s="21" t="str">
        <f t="shared" si="70"/>
        <v>42.9</v>
      </c>
      <c r="BR127" s="21" t="str">
        <f t="shared" si="70"/>
        <v>-2.5</v>
      </c>
      <c r="BS127" s="22" t="str">
        <f t="shared" si="70"/>
        <v>-54.2**</v>
      </c>
      <c r="BT127" s="21" t="str">
        <f>VLOOKUP(BM127,WLS!$Z$66:$AA$126,2,FALSE)</f>
        <v/>
      </c>
      <c r="CA127" s="3" t="s">
        <v>230</v>
      </c>
    </row>
    <row r="128" spans="1:79" x14ac:dyDescent="0.25">
      <c r="A128" s="10" t="s">
        <v>342</v>
      </c>
      <c r="B128" s="18">
        <f>VLOOKUP(A128,WLS!$A$66:$E$125,2, FALSE)</f>
        <v>-144.75915306718983</v>
      </c>
      <c r="C128" s="18">
        <f>VLOOKUP(A128,WLS!$A$66:$E$125,3, FALSE)</f>
        <v>-76.442079733030724</v>
      </c>
      <c r="D128" s="18">
        <f>VLOOKUP(A128,WLS!$A$66:$E$125,4, FALSE)</f>
        <v>-27.486590049569852</v>
      </c>
      <c r="E128" s="18">
        <f>VLOOKUP(A128,WLS!$A$66:$E$125,5, FALSE)</f>
        <v>113.01867663133307</v>
      </c>
      <c r="K128" s="18">
        <f>VLOOKUP(R128,'Global summary'!$AF$3:$AG$61,2, FALSE)</f>
        <v>161.44711082652731</v>
      </c>
      <c r="M128" s="19">
        <f>VLOOKUP(A128,WLS!$A$66:$N$125,11, FALSE)</f>
        <v>4.1506125343623036E-32</v>
      </c>
      <c r="N128" s="19">
        <f>VLOOKUP(A128,WLS!$A$66:$N$125,12, FALSE)</f>
        <v>0.19030743482749299</v>
      </c>
      <c r="O128" s="19">
        <f>VLOOKUP(A128,WLS!$A$66:$N$125,13, FALSE)</f>
        <v>0.43037453444125995</v>
      </c>
      <c r="P128" s="19">
        <f>VLOOKUP(A128,WLS!$A$66:$N$125,14, FALSE)</f>
        <v>0.27254061564836801</v>
      </c>
      <c r="R128" s="3" t="s">
        <v>231</v>
      </c>
      <c r="W128" s="10" t="str">
        <f t="shared" si="65"/>
        <v>***</v>
      </c>
      <c r="X128" s="10" t="str">
        <f t="shared" si="65"/>
        <v/>
      </c>
      <c r="Y128" s="10" t="str">
        <f t="shared" si="65"/>
        <v/>
      </c>
      <c r="Z128" s="10" t="str">
        <f t="shared" si="65"/>
        <v/>
      </c>
      <c r="AG128" s="10" t="str">
        <f t="shared" si="66"/>
        <v/>
      </c>
      <c r="AH128" s="10" t="str">
        <f t="shared" si="66"/>
        <v/>
      </c>
      <c r="AI128" s="10" t="str">
        <f t="shared" si="66"/>
        <v/>
      </c>
      <c r="AJ128" s="10" t="str">
        <f t="shared" si="66"/>
        <v/>
      </c>
      <c r="AQ128" s="10" t="str">
        <f t="shared" si="67"/>
        <v/>
      </c>
      <c r="AR128" s="10" t="str">
        <f t="shared" si="67"/>
        <v/>
      </c>
      <c r="AS128" s="10" t="str">
        <f t="shared" si="67"/>
        <v/>
      </c>
      <c r="AT128" s="10" t="str">
        <f t="shared" si="67"/>
        <v/>
      </c>
      <c r="BA128" s="10" t="s">
        <v>342</v>
      </c>
      <c r="BB128" s="18">
        <f t="shared" si="68"/>
        <v>-89.7</v>
      </c>
      <c r="BC128" s="18">
        <f t="shared" si="68"/>
        <v>-47.3</v>
      </c>
      <c r="BD128" s="18">
        <f t="shared" si="68"/>
        <v>-17</v>
      </c>
      <c r="BE128" s="18">
        <f t="shared" si="68"/>
        <v>70</v>
      </c>
      <c r="BM128" s="10" t="s">
        <v>342</v>
      </c>
      <c r="BN128" s="18">
        <f t="shared" si="69"/>
        <v>161.44711082652731</v>
      </c>
      <c r="BO128" s="20">
        <f>VLOOKUP(CA128,'Coverage + Years_searchable'!$A$2:$N$76,14,FALSE)</f>
        <v>1</v>
      </c>
      <c r="BP128" s="21" t="str">
        <f t="shared" si="70"/>
        <v>-89.7***</v>
      </c>
      <c r="BQ128" s="21" t="str">
        <f t="shared" si="70"/>
        <v>-47.3</v>
      </c>
      <c r="BR128" s="21" t="str">
        <f t="shared" si="70"/>
        <v>-17</v>
      </c>
      <c r="BS128" s="22" t="str">
        <f t="shared" si="70"/>
        <v>70</v>
      </c>
      <c r="BT128" s="21" t="str">
        <f>VLOOKUP(BM128,WLS!$Z$66:$AA$126,2,FALSE)</f>
        <v>***</v>
      </c>
      <c r="CA128" s="3" t="s">
        <v>231</v>
      </c>
    </row>
    <row r="129" spans="1:79" x14ac:dyDescent="0.25">
      <c r="A129" s="10" t="s">
        <v>343</v>
      </c>
      <c r="B129" s="18">
        <f>VLOOKUP(A129,WLS!$A$66:$E$125,2, FALSE)</f>
        <v>-3.6640077984683384</v>
      </c>
      <c r="C129" s="18">
        <f>VLOOKUP(A129,WLS!$A$66:$E$125,3, FALSE)</f>
        <v>4.6698322781370605</v>
      </c>
      <c r="D129" s="18">
        <f>VLOOKUP(A129,WLS!$A$66:$E$125,4, FALSE)</f>
        <v>-3.4640041733189912</v>
      </c>
      <c r="E129" s="18">
        <f>VLOOKUP(A129,WLS!$A$66:$E$125,5, FALSE)</f>
        <v>1.2273147560352244</v>
      </c>
      <c r="K129" s="18">
        <f>VLOOKUP(R129,'Global summary'!$AF$3:$AG$61,2, FALSE)</f>
        <v>4.3964038936427263</v>
      </c>
      <c r="M129" s="19">
        <f>VLOOKUP(A129,WLS!$A$66:$N$125,11, FALSE)</f>
        <v>1.6925948190318251E-7</v>
      </c>
      <c r="N129" s="19">
        <f>VLOOKUP(A129,WLS!$A$66:$N$125,12, FALSE)</f>
        <v>0.45981103704573556</v>
      </c>
      <c r="O129" s="19">
        <f>VLOOKUP(A129,WLS!$A$66:$N$125,13, FALSE)</f>
        <v>5.8047562429863084E-12</v>
      </c>
      <c r="P129" s="19">
        <f>VLOOKUP(A129,WLS!$A$66:$N$125,14, FALSE)</f>
        <v>0.66201158841934138</v>
      </c>
      <c r="R129" s="3" t="s">
        <v>232</v>
      </c>
      <c r="W129" s="10" t="str">
        <f t="shared" si="65"/>
        <v>***</v>
      </c>
      <c r="X129" s="10" t="str">
        <f t="shared" si="65"/>
        <v/>
      </c>
      <c r="Y129" s="10" t="str">
        <f t="shared" si="65"/>
        <v>***</v>
      </c>
      <c r="Z129" s="10" t="str">
        <f t="shared" si="65"/>
        <v/>
      </c>
      <c r="AG129" s="10" t="str">
        <f t="shared" si="66"/>
        <v/>
      </c>
      <c r="AH129" s="10" t="str">
        <f t="shared" si="66"/>
        <v/>
      </c>
      <c r="AI129" s="10" t="str">
        <f t="shared" si="66"/>
        <v/>
      </c>
      <c r="AJ129" s="10" t="str">
        <f t="shared" si="66"/>
        <v/>
      </c>
      <c r="AQ129" s="10" t="str">
        <f t="shared" si="67"/>
        <v/>
      </c>
      <c r="AR129" s="10" t="str">
        <f t="shared" si="67"/>
        <v/>
      </c>
      <c r="AS129" s="10" t="str">
        <f t="shared" si="67"/>
        <v/>
      </c>
      <c r="AT129" s="10" t="str">
        <f t="shared" si="67"/>
        <v/>
      </c>
      <c r="BA129" s="10" t="s">
        <v>343</v>
      </c>
      <c r="BB129" s="18">
        <f t="shared" si="68"/>
        <v>-83.3</v>
      </c>
      <c r="BC129" s="18">
        <f t="shared" si="68"/>
        <v>106.2</v>
      </c>
      <c r="BD129" s="18">
        <f t="shared" si="68"/>
        <v>-78.8</v>
      </c>
      <c r="BE129" s="18">
        <f t="shared" si="68"/>
        <v>27.9</v>
      </c>
      <c r="BM129" s="10" t="s">
        <v>343</v>
      </c>
      <c r="BN129" s="18">
        <f t="shared" si="69"/>
        <v>4.3964038936427263</v>
      </c>
      <c r="BO129" s="20">
        <f>VLOOKUP(CA129,'Coverage + Years_searchable'!$A$2:$N$76,14,FALSE)</f>
        <v>1</v>
      </c>
      <c r="BP129" s="21" t="str">
        <f t="shared" si="70"/>
        <v>-83.3***</v>
      </c>
      <c r="BQ129" s="21" t="str">
        <f t="shared" si="70"/>
        <v>106.2</v>
      </c>
      <c r="BR129" s="21" t="str">
        <f t="shared" si="70"/>
        <v>-78.8***</v>
      </c>
      <c r="BS129" s="22" t="str">
        <f t="shared" si="70"/>
        <v>27.9</v>
      </c>
      <c r="BT129" s="21" t="str">
        <f>VLOOKUP(BM129,WLS!$Z$66:$AA$126,2,FALSE)</f>
        <v>***</v>
      </c>
      <c r="CA129" s="3" t="s">
        <v>232</v>
      </c>
    </row>
    <row r="130" spans="1:79" x14ac:dyDescent="0.25">
      <c r="A130" s="10" t="s">
        <v>344</v>
      </c>
      <c r="B130" s="18">
        <f>VLOOKUP(A130,WLS!$A$66:$E$125,2, FALSE)</f>
        <v>-2.7686052116590134</v>
      </c>
      <c r="C130" s="18">
        <f>VLOOKUP(A130,WLS!$A$66:$E$125,3, FALSE)</f>
        <v>1.7436970074950069</v>
      </c>
      <c r="D130" s="18">
        <f>VLOOKUP(A130,WLS!$A$66:$E$125,4, FALSE)</f>
        <v>2.2298048739989822</v>
      </c>
      <c r="E130" s="18">
        <f>VLOOKUP(A130,WLS!$A$66:$E$125,5, FALSE)</f>
        <v>0</v>
      </c>
      <c r="K130" s="18">
        <f>VLOOKUP(R130,'Global summary'!$AF$3:$AG$61,2, FALSE)</f>
        <v>38.458326878333253</v>
      </c>
      <c r="M130" s="19">
        <f>VLOOKUP(A130,WLS!$A$66:$N$125,11, FALSE)</f>
        <v>0.54234635353167571</v>
      </c>
      <c r="N130" s="19">
        <f>VLOOKUP(A130,WLS!$A$66:$N$125,12, FALSE)</f>
        <v>0.70739673654684632</v>
      </c>
      <c r="O130" s="19">
        <f>VLOOKUP(A130,WLS!$A$66:$N$125,13, FALSE)</f>
        <v>0.85114319090064061</v>
      </c>
      <c r="P130" s="19">
        <f>VLOOKUP(A130,WLS!$A$66:$N$125,14, FALSE)</f>
        <v>0</v>
      </c>
      <c r="R130" s="3" t="s">
        <v>233</v>
      </c>
      <c r="W130" s="10" t="str">
        <f t="shared" si="65"/>
        <v/>
      </c>
      <c r="X130" s="10" t="str">
        <f t="shared" si="65"/>
        <v/>
      </c>
      <c r="Y130" s="10" t="str">
        <f t="shared" si="65"/>
        <v/>
      </c>
      <c r="Z130" s="10" t="str">
        <f t="shared" si="65"/>
        <v>***</v>
      </c>
      <c r="AG130" s="10" t="str">
        <f t="shared" si="66"/>
        <v/>
      </c>
      <c r="AH130" s="10" t="str">
        <f t="shared" si="66"/>
        <v/>
      </c>
      <c r="AI130" s="10" t="str">
        <f t="shared" si="66"/>
        <v/>
      </c>
      <c r="AJ130" s="10" t="str">
        <f t="shared" si="66"/>
        <v/>
      </c>
      <c r="AQ130" s="10" t="str">
        <f t="shared" si="67"/>
        <v/>
      </c>
      <c r="AR130" s="10" t="str">
        <f t="shared" si="67"/>
        <v/>
      </c>
      <c r="AS130" s="10" t="str">
        <f t="shared" si="67"/>
        <v/>
      </c>
      <c r="AT130" s="10" t="str">
        <f t="shared" si="67"/>
        <v/>
      </c>
      <c r="BA130" s="10" t="s">
        <v>344</v>
      </c>
      <c r="BB130" s="18">
        <f t="shared" si="68"/>
        <v>-7.2</v>
      </c>
      <c r="BC130" s="18">
        <f t="shared" si="68"/>
        <v>4.5</v>
      </c>
      <c r="BD130" s="18">
        <f t="shared" si="68"/>
        <v>5.8</v>
      </c>
      <c r="BE130" s="18"/>
      <c r="BM130" s="10" t="s">
        <v>344</v>
      </c>
      <c r="BN130" s="18">
        <f t="shared" si="69"/>
        <v>38.458326878333253</v>
      </c>
      <c r="BO130" s="20">
        <f>VLOOKUP(CA130,'Coverage + Years_searchable'!$A$2:$N$76,14,FALSE)</f>
        <v>-1</v>
      </c>
      <c r="BP130" s="21" t="str">
        <f t="shared" si="70"/>
        <v>-7.2</v>
      </c>
      <c r="BQ130" s="21" t="str">
        <f t="shared" si="70"/>
        <v>4.5</v>
      </c>
      <c r="BR130" s="21" t="str">
        <f t="shared" si="70"/>
        <v>5.8</v>
      </c>
      <c r="BS130" s="22"/>
      <c r="BT130" s="21" t="str">
        <f>VLOOKUP(BM130,WLS!$Z$66:$AA$126,2,FALSE)</f>
        <v/>
      </c>
      <c r="CA130" s="3" t="s">
        <v>233</v>
      </c>
    </row>
    <row r="131" spans="1:79" x14ac:dyDescent="0.25">
      <c r="A131" s="10" t="s">
        <v>345</v>
      </c>
      <c r="B131" s="18">
        <f>VLOOKUP(A131,WLS!$A$66:$E$125,2, FALSE)</f>
        <v>-4.8505239188671119E-2</v>
      </c>
      <c r="C131" s="18">
        <f>VLOOKUP(A131,WLS!$A$66:$E$125,3, FALSE)</f>
        <v>7.0379849874748379E-2</v>
      </c>
      <c r="D131" s="18">
        <f>VLOOKUP(A131,WLS!$A$66:$E$125,4, FALSE)</f>
        <v>-5.2913731854894886E-3</v>
      </c>
      <c r="E131" s="18">
        <f>VLOOKUP(A131,WLS!$A$66:$E$125,5, FALSE)</f>
        <v>-4.5693621039390564E-2</v>
      </c>
      <c r="K131" s="18">
        <f>VLOOKUP(R131,'Global summary'!$AF$3:$AG$61,2, FALSE)</f>
        <v>0.74369263973534727</v>
      </c>
      <c r="M131" s="19">
        <f>VLOOKUP(A131,WLS!$A$66:$N$125,11, FALSE)</f>
        <v>0.44613373827941549</v>
      </c>
      <c r="N131" s="19">
        <f>VLOOKUP(A131,WLS!$A$66:$N$125,12, FALSE)</f>
        <v>8.0834413910434125E-2</v>
      </c>
      <c r="O131" s="19">
        <f>VLOOKUP(A131,WLS!$A$66:$N$125,13, FALSE)</f>
        <v>0.88802534342959427</v>
      </c>
      <c r="P131" s="19">
        <f>VLOOKUP(A131,WLS!$A$66:$N$125,14, FALSE)</f>
        <v>0.11354856565242498</v>
      </c>
      <c r="R131" s="3" t="s">
        <v>234</v>
      </c>
      <c r="W131" s="10" t="str">
        <f t="shared" si="65"/>
        <v/>
      </c>
      <c r="X131" s="10" t="str">
        <f t="shared" si="65"/>
        <v/>
      </c>
      <c r="Y131" s="10" t="str">
        <f t="shared" si="65"/>
        <v/>
      </c>
      <c r="Z131" s="10" t="str">
        <f t="shared" si="65"/>
        <v/>
      </c>
      <c r="AG131" s="10" t="str">
        <f t="shared" si="66"/>
        <v/>
      </c>
      <c r="AH131" s="10" t="str">
        <f t="shared" si="66"/>
        <v/>
      </c>
      <c r="AI131" s="10" t="str">
        <f t="shared" si="66"/>
        <v/>
      </c>
      <c r="AJ131" s="10" t="str">
        <f t="shared" si="66"/>
        <v/>
      </c>
      <c r="AQ131" s="10" t="str">
        <f t="shared" si="67"/>
        <v/>
      </c>
      <c r="AR131" s="10" t="str">
        <f t="shared" si="67"/>
        <v/>
      </c>
      <c r="AS131" s="10" t="str">
        <f t="shared" si="67"/>
        <v/>
      </c>
      <c r="AT131" s="10" t="str">
        <f t="shared" si="67"/>
        <v/>
      </c>
      <c r="BA131" s="10" t="s">
        <v>345</v>
      </c>
      <c r="BB131" s="18">
        <f t="shared" si="68"/>
        <v>-6.5</v>
      </c>
      <c r="BC131" s="18">
        <f t="shared" si="68"/>
        <v>9.5</v>
      </c>
      <c r="BD131" s="18">
        <f t="shared" si="68"/>
        <v>-0.7</v>
      </c>
      <c r="BE131" s="18">
        <f t="shared" si="68"/>
        <v>-6.1</v>
      </c>
      <c r="BM131" s="10" t="s">
        <v>345</v>
      </c>
      <c r="BN131" s="18">
        <f t="shared" si="69"/>
        <v>0.74369263973534727</v>
      </c>
      <c r="BO131" s="20">
        <f>VLOOKUP(CA131,'Coverage + Years_searchable'!$A$2:$N$76,14,FALSE)</f>
        <v>-1</v>
      </c>
      <c r="BP131" s="21" t="str">
        <f t="shared" si="70"/>
        <v>-6.5</v>
      </c>
      <c r="BQ131" s="21" t="str">
        <f t="shared" si="70"/>
        <v>9.5</v>
      </c>
      <c r="BR131" s="21" t="str">
        <f t="shared" si="70"/>
        <v>-0.7</v>
      </c>
      <c r="BS131" s="22" t="str">
        <f t="shared" si="70"/>
        <v>-6.1</v>
      </c>
      <c r="BT131" s="21" t="str">
        <f>VLOOKUP(BM131,WLS!$Z$66:$AA$126,2,FALSE)</f>
        <v/>
      </c>
      <c r="CA131" s="3" t="s">
        <v>234</v>
      </c>
    </row>
    <row r="132" spans="1:79" x14ac:dyDescent="0.25">
      <c r="A132" s="10" t="s">
        <v>346</v>
      </c>
      <c r="B132" s="18">
        <f>VLOOKUP(A132,WLS!$A$66:$E$125,2, FALSE)</f>
        <v>3.7176531278170075</v>
      </c>
      <c r="C132" s="18">
        <f>VLOOKUP(A132,WLS!$A$66:$E$125,3, FALSE)</f>
        <v>7.9191589355468772E-2</v>
      </c>
      <c r="D132" s="18">
        <f>VLOOKUP(A132,WLS!$A$66:$E$125,4, FALSE)</f>
        <v>-2.0816779758619228</v>
      </c>
      <c r="E132" s="18">
        <f>VLOOKUP(A132,WLS!$A$66:$E$125,5, FALSE)</f>
        <v>-1.7808084106445314</v>
      </c>
      <c r="K132" s="18">
        <f>VLOOKUP(R132,'Global summary'!$AF$3:$AG$61,2, FALSE)</f>
        <v>29.925714285714285</v>
      </c>
      <c r="M132" s="19">
        <f>VLOOKUP(A132,WLS!$A$66:$N$125,11, FALSE)</f>
        <v>0.21921669062381979</v>
      </c>
      <c r="N132" s="19">
        <f>VLOOKUP(A132,WLS!$A$66:$N$125,12, FALSE)</f>
        <v>0.97637001837107174</v>
      </c>
      <c r="O132" s="19">
        <f>VLOOKUP(A132,WLS!$A$66:$N$125,13, FALSE)</f>
        <v>0.36171320033110332</v>
      </c>
      <c r="P132" s="19">
        <f>VLOOKUP(A132,WLS!$A$66:$N$125,14, FALSE)</f>
        <v>0.35791506590222877</v>
      </c>
      <c r="R132" s="3" t="s">
        <v>235</v>
      </c>
      <c r="W132" s="10" t="str">
        <f t="shared" si="65"/>
        <v/>
      </c>
      <c r="X132" s="10" t="str">
        <f t="shared" si="65"/>
        <v/>
      </c>
      <c r="Y132" s="10" t="str">
        <f t="shared" si="65"/>
        <v/>
      </c>
      <c r="Z132" s="10" t="str">
        <f t="shared" si="65"/>
        <v/>
      </c>
      <c r="AG132" s="10" t="str">
        <f t="shared" si="66"/>
        <v/>
      </c>
      <c r="AH132" s="10" t="str">
        <f t="shared" si="66"/>
        <v/>
      </c>
      <c r="AI132" s="10" t="str">
        <f t="shared" si="66"/>
        <v/>
      </c>
      <c r="AJ132" s="10" t="str">
        <f t="shared" si="66"/>
        <v/>
      </c>
      <c r="AQ132" s="10" t="str">
        <f t="shared" si="67"/>
        <v/>
      </c>
      <c r="AR132" s="10" t="str">
        <f t="shared" si="67"/>
        <v/>
      </c>
      <c r="AS132" s="10" t="str">
        <f t="shared" si="67"/>
        <v/>
      </c>
      <c r="AT132" s="10" t="str">
        <f t="shared" si="67"/>
        <v/>
      </c>
      <c r="BA132" s="10" t="s">
        <v>346</v>
      </c>
      <c r="BB132" s="18">
        <f t="shared" si="68"/>
        <v>12.4</v>
      </c>
      <c r="BC132" s="18">
        <f t="shared" si="68"/>
        <v>0.3</v>
      </c>
      <c r="BD132" s="18">
        <f t="shared" si="68"/>
        <v>-7</v>
      </c>
      <c r="BE132" s="18">
        <f t="shared" si="68"/>
        <v>-6</v>
      </c>
      <c r="BM132" s="10" t="s">
        <v>346</v>
      </c>
      <c r="BN132" s="18">
        <f t="shared" si="69"/>
        <v>29.925714285714285</v>
      </c>
      <c r="BO132" s="20">
        <f>VLOOKUP(CA132,'Coverage + Years_searchable'!$A$2:$N$76,14,FALSE)</f>
        <v>1</v>
      </c>
      <c r="BP132" s="21" t="str">
        <f t="shared" si="70"/>
        <v>12.4</v>
      </c>
      <c r="BQ132" s="21" t="str">
        <f t="shared" si="70"/>
        <v>0.3</v>
      </c>
      <c r="BR132" s="21" t="str">
        <f t="shared" si="70"/>
        <v>-7</v>
      </c>
      <c r="BS132" s="22" t="str">
        <f t="shared" si="70"/>
        <v>-6</v>
      </c>
      <c r="BT132" s="21" t="str">
        <f>VLOOKUP(BM132,WLS!$Z$66:$AA$126,2,FALSE)</f>
        <v/>
      </c>
      <c r="CA132" s="3" t="s">
        <v>235</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4BD7-A30F-4E7E-A1F4-598E456A998D}">
  <dimension ref="A1:M135"/>
  <sheetViews>
    <sheetView workbookViewId="0">
      <selection activeCell="B29" sqref="B29"/>
    </sheetView>
  </sheetViews>
  <sheetFormatPr defaultColWidth="8.85546875" defaultRowHeight="15" x14ac:dyDescent="0.25"/>
  <cols>
    <col min="1" max="1" width="20.28515625" style="10" bestFit="1" customWidth="1"/>
    <col min="2" max="2" width="76" style="10" bestFit="1" customWidth="1"/>
    <col min="3" max="3" width="8.85546875" style="11"/>
    <col min="4" max="4" width="8.85546875" style="2528"/>
    <col min="5" max="9" width="8.85546875" style="11"/>
    <col min="10" max="10" width="9.5703125" style="11" bestFit="1" customWidth="1"/>
    <col min="11" max="11" width="8.85546875" style="11"/>
    <col min="12" max="12" width="9.5703125" style="11" bestFit="1" customWidth="1"/>
    <col min="13" max="13" width="8.85546875" style="11"/>
    <col min="14" max="16384" width="8.85546875" style="10"/>
  </cols>
  <sheetData>
    <row r="1" spans="1:13" ht="42.75" thickBot="1" x14ac:dyDescent="0.3">
      <c r="C1" s="26" t="s">
        <v>280</v>
      </c>
      <c r="D1" s="2526" t="s">
        <v>391</v>
      </c>
      <c r="E1" s="27" t="s">
        <v>273</v>
      </c>
      <c r="F1" s="27" t="s">
        <v>275</v>
      </c>
      <c r="G1" s="27" t="s">
        <v>276</v>
      </c>
      <c r="H1" s="27" t="s">
        <v>274</v>
      </c>
      <c r="I1" s="27" t="s">
        <v>271</v>
      </c>
      <c r="J1" s="27" t="s">
        <v>272</v>
      </c>
      <c r="K1" s="27" t="s">
        <v>277</v>
      </c>
      <c r="L1" s="27" t="s">
        <v>278</v>
      </c>
      <c r="M1" s="27" t="s">
        <v>279</v>
      </c>
    </row>
    <row r="3" spans="1:13" x14ac:dyDescent="0.25">
      <c r="A3" s="3" t="s">
        <v>177</v>
      </c>
      <c r="B3" s="10" t="s">
        <v>292</v>
      </c>
      <c r="C3" s="11">
        <f>VLOOKUP(A3,'Global summary'!$AF$3:$AG$61,2,FALSE)</f>
        <v>3.3261145044143028</v>
      </c>
      <c r="D3" s="2527">
        <f>VLOOKUP(B3,'Tables A.1 and A.4'!$BM$1:$BO$65,3,FALSE)</f>
        <v>-1</v>
      </c>
      <c r="E3" s="28">
        <f>VLOOKUP($A3,'Regional Weighted means'!$A$3:$J$61,4,FALSE)</f>
        <v>3.2852714061737061</v>
      </c>
      <c r="F3" s="28">
        <f>VLOOKUP($A3,'Regional Weighted means'!$A$3:$J$61,6,FALSE)</f>
        <v>3.1627950668334961</v>
      </c>
      <c r="G3" s="28">
        <f>VLOOKUP($A3,'Regional Weighted means'!$A$3:$J$61,7,FALSE)</f>
        <v>2.6255836486816406</v>
      </c>
      <c r="H3" s="28">
        <f>VLOOKUP($A3,'Regional Weighted means'!$A$3:$J$61,5,FALSE)</f>
        <v>3.4278404712677002</v>
      </c>
      <c r="I3" s="28">
        <f>VLOOKUP($A3,'Regional Weighted means'!$A$3:$J$61,2,FALSE)</f>
        <v>2.9821388721466064</v>
      </c>
      <c r="J3" s="28">
        <f>VLOOKUP($A3,'Regional Weighted means'!$A$3:$J$61,3,FALSE)</f>
        <v>3.2817525863647461</v>
      </c>
      <c r="K3" s="28">
        <f>VLOOKUP($A3,'Regional Weighted means'!$A$3:$J$61,8,FALSE)</f>
        <v>4.236872673034668</v>
      </c>
      <c r="L3" s="28">
        <f>VLOOKUP($A3,'Regional Weighted means'!$A$3:$J$61,9,FALSE)</f>
        <v>3.1208386421203613</v>
      </c>
      <c r="M3" s="28">
        <f>VLOOKUP($A3,'Regional Weighted means'!$A$3:$J$61,10,FALSE)</f>
        <v>3.3610141277313232</v>
      </c>
    </row>
    <row r="4" spans="1:13" x14ac:dyDescent="0.25">
      <c r="A4" s="3" t="s">
        <v>178</v>
      </c>
      <c r="B4" s="10" t="s">
        <v>293</v>
      </c>
      <c r="C4" s="11">
        <f>VLOOKUP(A4,'Global summary'!$AF$3:$AG$61,2,FALSE)</f>
        <v>223.76192712783813</v>
      </c>
      <c r="D4" s="2527">
        <f>VLOOKUP(B4,'Tables A.1 and A.4'!$BM$1:$BO$65,3,FALSE)</f>
        <v>1</v>
      </c>
      <c r="E4" s="28">
        <f>VLOOKUP($A4,'Regional Weighted means'!$A$3:$J$61,4,FALSE)</f>
        <v>308.09963989257813</v>
      </c>
      <c r="F4" s="28">
        <f>VLOOKUP($A4,'Regional Weighted means'!$A$3:$J$61,6,FALSE)</f>
        <v>241.53358459472656</v>
      </c>
      <c r="G4" s="28">
        <f>VLOOKUP($A4,'Regional Weighted means'!$A$3:$J$61,7,FALSE)</f>
        <v>269.48287963867188</v>
      </c>
      <c r="H4" s="28">
        <f>VLOOKUP($A4,'Regional Weighted means'!$A$3:$J$61,5,FALSE)</f>
        <v>232.91584777832031</v>
      </c>
      <c r="I4" s="28">
        <f>VLOOKUP($A4,'Regional Weighted means'!$A$3:$J$61,2,FALSE)</f>
        <v>156.63014221191406</v>
      </c>
      <c r="J4" s="28">
        <f>VLOOKUP($A4,'Regional Weighted means'!$A$3:$J$61,3,FALSE)</f>
        <v>142.59725952148438</v>
      </c>
      <c r="K4" s="28">
        <f>VLOOKUP($A4,'Regional Weighted means'!$A$3:$J$61,8,FALSE)</f>
        <v>174.1004638671875</v>
      </c>
      <c r="L4" s="28">
        <f>VLOOKUP($A4,'Regional Weighted means'!$A$3:$J$61,9,FALSE)</f>
        <v>157.03718566894531</v>
      </c>
      <c r="M4" s="28">
        <f>VLOOKUP($A4,'Regional Weighted means'!$A$3:$J$61,10,FALSE)</f>
        <v>169.53797912597656</v>
      </c>
    </row>
    <row r="5" spans="1:13" x14ac:dyDescent="0.25">
      <c r="A5" s="3" t="s">
        <v>179</v>
      </c>
      <c r="B5" s="10" t="s">
        <v>294</v>
      </c>
      <c r="C5" s="11">
        <f>VLOOKUP(A5,'Global summary'!$AF$3:$AG$61,2,FALSE)</f>
        <v>246.79593729698794</v>
      </c>
      <c r="D5" s="2527">
        <f>VLOOKUP(B5,'Tables A.1 and A.4'!$BM$1:$BO$65,3,FALSE)</f>
        <v>1</v>
      </c>
      <c r="E5" s="28">
        <f>VLOOKUP($A5,'Regional Weighted means'!$A$3:$J$61,4,FALSE)</f>
        <v>184.79618835449219</v>
      </c>
      <c r="F5" s="28">
        <f>VLOOKUP($A5,'Regional Weighted means'!$A$3:$J$61,6,FALSE)</f>
        <v>327.60574340820313</v>
      </c>
      <c r="G5" s="28">
        <f>VLOOKUP($A5,'Regional Weighted means'!$A$3:$J$61,7,FALSE)</f>
        <v>154.82191467285156</v>
      </c>
      <c r="H5" s="28">
        <f>VLOOKUP($A5,'Regional Weighted means'!$A$3:$J$61,5,FALSE)</f>
        <v>370.73580932617188</v>
      </c>
      <c r="I5" s="28">
        <f>VLOOKUP($A5,'Regional Weighted means'!$A$3:$J$61,2,FALSE)</f>
        <v>575.939697265625</v>
      </c>
      <c r="J5" s="28">
        <f>VLOOKUP($A5,'Regional Weighted means'!$A$3:$J$61,3,FALSE)</f>
        <v>473.92877197265625</v>
      </c>
      <c r="K5" s="28">
        <f>VLOOKUP($A5,'Regional Weighted means'!$A$3:$J$61,8,FALSE)</f>
        <v>223.39726257324219</v>
      </c>
      <c r="L5" s="28">
        <f>VLOOKUP($A5,'Regional Weighted means'!$A$3:$J$61,9,FALSE)</f>
        <v>213.3111572265625</v>
      </c>
      <c r="M5" s="28">
        <f>VLOOKUP($A5,'Regional Weighted means'!$A$3:$J$61,10,FALSE)</f>
        <v>123.63387298583984</v>
      </c>
    </row>
    <row r="6" spans="1:13" x14ac:dyDescent="0.25">
      <c r="A6" s="3" t="s">
        <v>180</v>
      </c>
      <c r="B6" s="10" t="s">
        <v>295</v>
      </c>
      <c r="C6" s="11">
        <f>VLOOKUP(A6,'Global summary'!$AF$3:$AG$61,2,FALSE)</f>
        <v>203.99644620620634</v>
      </c>
      <c r="D6" s="2527">
        <f>VLOOKUP(B6,'Tables A.1 and A.4'!$BM$1:$BO$65,3,FALSE)</f>
        <v>-1</v>
      </c>
      <c r="E6" s="28">
        <f>VLOOKUP($A6,'Regional Weighted means'!$A$3:$J$61,4,FALSE)</f>
        <v>243.92103576660156</v>
      </c>
      <c r="F6" s="28">
        <f>VLOOKUP($A6,'Regional Weighted means'!$A$3:$J$61,6,FALSE)</f>
        <v>705.3114013671875</v>
      </c>
      <c r="G6" s="28">
        <f>VLOOKUP($A6,'Regional Weighted means'!$A$3:$J$61,7,FALSE)</f>
        <v>727.63385009765625</v>
      </c>
      <c r="H6" s="28">
        <f>VLOOKUP($A6,'Regional Weighted means'!$A$3:$J$61,5,FALSE)</f>
        <v>149.16297912597656</v>
      </c>
      <c r="I6" s="28">
        <f>VLOOKUP($A6,'Regional Weighted means'!$A$3:$J$61,2,FALSE)</f>
        <v>119.59002685546875</v>
      </c>
      <c r="J6" s="28">
        <f>VLOOKUP($A6,'Regional Weighted means'!$A$3:$J$61,3,FALSE)</f>
        <v>225.99467468261719</v>
      </c>
      <c r="K6" s="28">
        <f>VLOOKUP($A6,'Regional Weighted means'!$A$3:$J$61,8,FALSE)</f>
        <v>97.765464782714844</v>
      </c>
      <c r="L6" s="28">
        <f>VLOOKUP($A6,'Regional Weighted means'!$A$3:$J$61,9,FALSE)</f>
        <v>24.264257431030273</v>
      </c>
      <c r="M6" s="28">
        <f>VLOOKUP($A6,'Regional Weighted means'!$A$3:$J$61,10,FALSE)</f>
        <v>41.187862396240234</v>
      </c>
    </row>
    <row r="7" spans="1:13" x14ac:dyDescent="0.25">
      <c r="A7" s="3" t="s">
        <v>181</v>
      </c>
      <c r="B7" s="10" t="s">
        <v>296</v>
      </c>
      <c r="C7" s="11">
        <f>VLOOKUP(A7,'Global summary'!$AF$3:$AG$61,2,FALSE)</f>
        <v>66.315733643413736</v>
      </c>
      <c r="D7" s="2527">
        <f>VLOOKUP(B7,'Tables A.1 and A.4'!$BM$1:$BO$65,3,FALSE)</f>
        <v>1</v>
      </c>
      <c r="E7" s="28">
        <f>VLOOKUP($A7,'Regional Weighted means'!$A$3:$J$61,4,FALSE)</f>
        <v>69.106582641601563</v>
      </c>
      <c r="F7" s="28">
        <f>VLOOKUP($A7,'Regional Weighted means'!$A$3:$J$61,6,FALSE)</f>
        <v>94.32794189453125</v>
      </c>
      <c r="G7" s="28">
        <f>VLOOKUP($A7,'Regional Weighted means'!$A$3:$J$61,7,FALSE)</f>
        <v>94.736259460449219</v>
      </c>
      <c r="H7" s="28">
        <f>VLOOKUP($A7,'Regional Weighted means'!$A$3:$J$61,5,FALSE)</f>
        <v>75.555778503417969</v>
      </c>
      <c r="I7" s="28">
        <f>VLOOKUP($A7,'Regional Weighted means'!$A$3:$J$61,2,FALSE)</f>
        <v>69.817054748535156</v>
      </c>
      <c r="J7" s="28">
        <f>VLOOKUP($A7,'Regional Weighted means'!$A$3:$J$61,3,FALSE)</f>
        <v>93.764030456542969</v>
      </c>
      <c r="K7" s="28">
        <f>VLOOKUP($A7,'Regional Weighted means'!$A$3:$J$61,8,FALSE)</f>
        <v>55.671371459960938</v>
      </c>
      <c r="L7" s="28">
        <f>VLOOKUP($A7,'Regional Weighted means'!$A$3:$J$61,9,FALSE)</f>
        <v>50.184715270996094</v>
      </c>
      <c r="M7" s="28">
        <f>VLOOKUP($A7,'Regional Weighted means'!$A$3:$J$61,10,FALSE)</f>
        <v>20.345256805419922</v>
      </c>
    </row>
    <row r="8" spans="1:13" x14ac:dyDescent="0.25">
      <c r="A8" s="3" t="s">
        <v>182</v>
      </c>
      <c r="B8" s="10" t="s">
        <v>297</v>
      </c>
      <c r="C8" s="11">
        <f>VLOOKUP(A8,'Global summary'!$AF$3:$AG$61,2,FALSE)</f>
        <v>9.4486190232461187</v>
      </c>
      <c r="D8" s="2527">
        <f>VLOOKUP(B8,'Tables A.1 and A.4'!$BM$1:$BO$65,3,FALSE)</f>
        <v>-1</v>
      </c>
      <c r="E8" s="28">
        <f>VLOOKUP($A8,'Regional Weighted means'!$A$3:$J$61,4,FALSE)</f>
        <v>7.7969741821289063</v>
      </c>
      <c r="F8" s="28">
        <f>VLOOKUP($A8,'Regional Weighted means'!$A$3:$J$61,6,FALSE)</f>
        <v>2.5409450531005859</v>
      </c>
      <c r="G8" s="28">
        <f>VLOOKUP($A8,'Regional Weighted means'!$A$3:$J$61,7,FALSE)</f>
        <v>7.0374269485473633</v>
      </c>
      <c r="H8" s="28">
        <f>VLOOKUP($A8,'Regional Weighted means'!$A$3:$J$61,5,FALSE)</f>
        <v>8.3774709701538086</v>
      </c>
      <c r="I8" s="28">
        <f>VLOOKUP($A8,'Regional Weighted means'!$A$3:$J$61,2,FALSE)</f>
        <v>3.6027069091796875</v>
      </c>
      <c r="J8" s="28">
        <f>VLOOKUP($A8,'Regional Weighted means'!$A$3:$J$61,3,FALSE)</f>
        <v>3.1817917823791504</v>
      </c>
      <c r="K8" s="28">
        <f>VLOOKUP($A8,'Regional Weighted means'!$A$3:$J$61,8,FALSE)</f>
        <v>5.9516878128051758</v>
      </c>
      <c r="L8" s="28">
        <f>VLOOKUP($A8,'Regional Weighted means'!$A$3:$J$61,9,FALSE)</f>
        <v>15.389704704284668</v>
      </c>
      <c r="M8" s="28">
        <f>VLOOKUP($A8,'Regional Weighted means'!$A$3:$J$61,10,FALSE)</f>
        <v>20.473777770996094</v>
      </c>
    </row>
    <row r="9" spans="1:13" x14ac:dyDescent="0.25">
      <c r="A9" s="3" t="s">
        <v>183</v>
      </c>
      <c r="B9" s="10" t="s">
        <v>21</v>
      </c>
      <c r="C9" s="11">
        <f>VLOOKUP(A9,'Global summary'!$AF$3:$AG$61,2,FALSE)</f>
        <v>29.549355269459522</v>
      </c>
      <c r="D9" s="2527">
        <f>VLOOKUP(B9,'Tables A.1 and A.4'!$BM$1:$BO$65,3,FALSE)</f>
        <v>-1</v>
      </c>
      <c r="E9" s="28">
        <f>VLOOKUP($A9,'Regional Weighted means'!$A$3:$J$61,4,FALSE)</f>
        <v>32.740604400634766</v>
      </c>
      <c r="F9" s="28">
        <f>VLOOKUP($A9,'Regional Weighted means'!$A$3:$J$61,6,FALSE)</f>
        <v>7.5565271377563477</v>
      </c>
      <c r="G9" s="28">
        <f>VLOOKUP($A9,'Regional Weighted means'!$A$3:$J$61,7,FALSE)</f>
        <v>12.843337059020996</v>
      </c>
      <c r="H9" s="28">
        <f>VLOOKUP($A9,'Regional Weighted means'!$A$3:$J$61,5,FALSE)</f>
        <v>29.036352157592773</v>
      </c>
      <c r="I9" s="28">
        <f>VLOOKUP($A9,'Regional Weighted means'!$A$3:$J$61,2,FALSE)</f>
        <v>15.112441062927246</v>
      </c>
      <c r="J9" s="28">
        <f>VLOOKUP($A9,'Regional Weighted means'!$A$3:$J$61,3,FALSE)</f>
        <v>4.6327733993530273</v>
      </c>
      <c r="K9" s="28">
        <f>VLOOKUP($A9,'Regional Weighted means'!$A$3:$J$61,8,FALSE)</f>
        <v>18.787361145019531</v>
      </c>
      <c r="L9" s="28">
        <f>VLOOKUP($A9,'Regional Weighted means'!$A$3:$J$61,9,FALSE)</f>
        <v>35.81549072265625</v>
      </c>
      <c r="M9" s="28">
        <f>VLOOKUP($A9,'Regional Weighted means'!$A$3:$J$61,10,FALSE)</f>
        <v>60.323780059814453</v>
      </c>
    </row>
    <row r="10" spans="1:13" x14ac:dyDescent="0.25">
      <c r="A10" s="3" t="s">
        <v>184</v>
      </c>
      <c r="B10" s="10" t="s">
        <v>298</v>
      </c>
      <c r="C10" s="11">
        <f>VLOOKUP(A10,'Global summary'!$AF$3:$AG$61,2,FALSE)</f>
        <v>42.276148323715312</v>
      </c>
      <c r="D10" s="2527">
        <f>VLOOKUP(B10,'Tables A.1 and A.4'!$BM$1:$BO$65,3,FALSE)</f>
        <v>-1</v>
      </c>
      <c r="E10" s="28">
        <f>VLOOKUP($A10,'Regional Weighted means'!$A$3:$J$61,4,FALSE)</f>
        <v>22.632902145385742</v>
      </c>
      <c r="F10" s="28">
        <f>VLOOKUP($A10,'Regional Weighted means'!$A$3:$J$61,6,FALSE)</f>
        <v>1.8506513833999634</v>
      </c>
      <c r="G10" s="28">
        <f>VLOOKUP($A10,'Regional Weighted means'!$A$3:$J$61,7,FALSE)</f>
        <v>2.7232248783111572</v>
      </c>
      <c r="H10" s="28">
        <f>VLOOKUP($A10,'Regional Weighted means'!$A$3:$J$61,5,FALSE)</f>
        <v>41.057022094726563</v>
      </c>
      <c r="I10" s="28">
        <f>VLOOKUP($A10,'Regional Weighted means'!$A$3:$J$61,2,FALSE)</f>
        <v>21.590187072753906</v>
      </c>
      <c r="J10" s="28">
        <f>VLOOKUP($A10,'Regional Weighted means'!$A$3:$J$61,3,FALSE)</f>
        <v>10.998332023620605</v>
      </c>
      <c r="K10" s="28">
        <f>VLOOKUP($A10,'Regional Weighted means'!$A$3:$J$61,8,FALSE)</f>
        <v>53.909618377685547</v>
      </c>
      <c r="L10" s="28">
        <f>VLOOKUP($A10,'Regional Weighted means'!$A$3:$J$61,9,FALSE)</f>
        <v>70.015579223632813</v>
      </c>
      <c r="M10" s="28">
        <f>VLOOKUP($A10,'Regional Weighted means'!$A$3:$J$61,10,FALSE)</f>
        <v>84.9102783203125</v>
      </c>
    </row>
    <row r="11" spans="1:13" x14ac:dyDescent="0.25">
      <c r="A11" s="3" t="s">
        <v>185</v>
      </c>
      <c r="B11" s="10" t="s">
        <v>299</v>
      </c>
      <c r="C11" s="11">
        <f>VLOOKUP(A11,'Global summary'!$AF$3:$AG$61,2,FALSE)</f>
        <v>65.69072154630085</v>
      </c>
      <c r="D11" s="2527">
        <f>VLOOKUP(B11,'Tables A.1 and A.4'!$BM$1:$BO$65,3,FALSE)</f>
        <v>1</v>
      </c>
      <c r="E11" s="28">
        <f>VLOOKUP($A11,'Regional Weighted means'!$A$3:$J$61,4,FALSE)</f>
        <v>82.060272216796875</v>
      </c>
      <c r="F11" s="28">
        <f>VLOOKUP($A11,'Regional Weighted means'!$A$3:$J$61,6,FALSE)</f>
        <v>71.790000915527344</v>
      </c>
      <c r="G11" s="28">
        <f>VLOOKUP($A11,'Regional Weighted means'!$A$3:$J$61,7,FALSE)</f>
        <v>0</v>
      </c>
      <c r="H11" s="28">
        <f>VLOOKUP($A11,'Regional Weighted means'!$A$3:$J$61,5,FALSE)</f>
        <v>75.082321166992188</v>
      </c>
      <c r="I11" s="28">
        <f>VLOOKUP($A11,'Regional Weighted means'!$A$3:$J$61,2,FALSE)</f>
        <v>87.744232177734375</v>
      </c>
      <c r="J11" s="28">
        <f>VLOOKUP($A11,'Regional Weighted means'!$A$3:$J$61,3,FALSE)</f>
        <v>86.239997863769531</v>
      </c>
      <c r="K11" s="28">
        <f>VLOOKUP($A11,'Regional Weighted means'!$A$3:$J$61,8,FALSE)</f>
        <v>84.422538757324219</v>
      </c>
      <c r="L11" s="28">
        <f>VLOOKUP($A11,'Regional Weighted means'!$A$3:$J$61,9,FALSE)</f>
        <v>44.932685852050781</v>
      </c>
      <c r="M11" s="28">
        <f>VLOOKUP($A11,'Regional Weighted means'!$A$3:$J$61,10,FALSE)</f>
        <v>52.398033142089844</v>
      </c>
    </row>
    <row r="12" spans="1:13" x14ac:dyDescent="0.25">
      <c r="A12" s="3" t="s">
        <v>186</v>
      </c>
      <c r="B12" s="10" t="s">
        <v>300</v>
      </c>
      <c r="C12" s="11">
        <f>VLOOKUP(A12,'Global summary'!$AF$3:$AG$61,2,FALSE)</f>
        <v>31.770735084467596</v>
      </c>
      <c r="D12" s="2527">
        <f>VLOOKUP(B12,'Tables A.1 and A.4'!$BM$1:$BO$65,3,FALSE)</f>
        <v>1</v>
      </c>
      <c r="E12" s="28">
        <f>VLOOKUP($A12,'Regional Weighted means'!$A$3:$J$61,4,FALSE)</f>
        <v>62.091495513916016</v>
      </c>
      <c r="F12" s="28">
        <f>VLOOKUP($A12,'Regional Weighted means'!$A$3:$J$61,6,FALSE)</f>
        <v>70.814590454101563</v>
      </c>
      <c r="G12" s="28">
        <f>VLOOKUP($A12,'Regional Weighted means'!$A$3:$J$61,7,FALSE)</f>
        <v>32.129810333251953</v>
      </c>
      <c r="H12" s="28">
        <f>VLOOKUP($A12,'Regional Weighted means'!$A$3:$J$61,5,FALSE)</f>
        <v>35.1531982421875</v>
      </c>
      <c r="I12" s="28">
        <f>VLOOKUP($A12,'Regional Weighted means'!$A$3:$J$61,2,FALSE)</f>
        <v>36.437007904052734</v>
      </c>
      <c r="J12" s="28">
        <f>VLOOKUP($A12,'Regional Weighted means'!$A$3:$J$61,3,FALSE)</f>
        <v>37.075096130371094</v>
      </c>
      <c r="K12" s="28">
        <f>VLOOKUP($A12,'Regional Weighted means'!$A$3:$J$61,8,FALSE)</f>
        <v>52.898509979248047</v>
      </c>
      <c r="L12" s="28">
        <f>VLOOKUP($A12,'Regional Weighted means'!$A$3:$J$61,9,FALSE)</f>
        <v>18.987264633178711</v>
      </c>
      <c r="M12" s="28">
        <f>VLOOKUP($A12,'Regional Weighted means'!$A$3:$J$61,10,FALSE)</f>
        <v>23.05693244934082</v>
      </c>
    </row>
    <row r="13" spans="1:13" x14ac:dyDescent="0.25">
      <c r="A13" s="3" t="s">
        <v>187</v>
      </c>
      <c r="B13" s="10" t="s">
        <v>301</v>
      </c>
      <c r="C13" s="11">
        <f>VLOOKUP(A13,'Global summary'!$AF$3:$AG$61,2,FALSE)</f>
        <v>38.973748750415737</v>
      </c>
      <c r="D13" s="2527">
        <f>VLOOKUP(B13,'Tables A.1 and A.4'!$BM$1:$BO$65,3,FALSE)</f>
        <v>1</v>
      </c>
      <c r="E13" s="28">
        <f>VLOOKUP($A13,'Regional Weighted means'!$A$3:$J$61,4,FALSE)</f>
        <v>47.039596557617188</v>
      </c>
      <c r="F13" s="28">
        <f>VLOOKUP($A13,'Regional Weighted means'!$A$3:$J$61,6,FALSE)</f>
        <v>38.275676727294922</v>
      </c>
      <c r="G13" s="28">
        <f>VLOOKUP($A13,'Regional Weighted means'!$A$3:$J$61,7,FALSE)</f>
        <v>0</v>
      </c>
      <c r="H13" s="28">
        <f>VLOOKUP($A13,'Regional Weighted means'!$A$3:$J$61,5,FALSE)</f>
        <v>41.663616180419922</v>
      </c>
      <c r="I13" s="28">
        <f>VLOOKUP($A13,'Regional Weighted means'!$A$3:$J$61,2,FALSE)</f>
        <v>37.713699340820313</v>
      </c>
      <c r="J13" s="28">
        <f>VLOOKUP($A13,'Regional Weighted means'!$A$3:$J$61,3,FALSE)</f>
        <v>54.180000305175781</v>
      </c>
      <c r="K13" s="28">
        <f>VLOOKUP($A13,'Regional Weighted means'!$A$3:$J$61,8,FALSE)</f>
        <v>49.658744812011719</v>
      </c>
      <c r="L13" s="28">
        <f>VLOOKUP($A13,'Regional Weighted means'!$A$3:$J$61,9,FALSE)</f>
        <v>27.576736450195313</v>
      </c>
      <c r="M13" s="28">
        <f>VLOOKUP($A13,'Regional Weighted means'!$A$3:$J$61,10,FALSE)</f>
        <v>25.005311965942383</v>
      </c>
    </row>
    <row r="14" spans="1:13" x14ac:dyDescent="0.25">
      <c r="A14" s="3" t="s">
        <v>188</v>
      </c>
      <c r="B14" s="10" t="s">
        <v>302</v>
      </c>
      <c r="C14" s="11">
        <f>VLOOKUP(A14,'Global summary'!$AF$3:$AG$61,2,FALSE)</f>
        <v>10.827497052103876</v>
      </c>
      <c r="D14" s="2527">
        <f>VLOOKUP(B14,'Tables A.1 and A.4'!$BM$1:$BO$65,3,FALSE)</f>
        <v>-1</v>
      </c>
      <c r="E14" s="28">
        <f>VLOOKUP($A14,'Regional Weighted means'!$A$3:$J$61,4,FALSE)</f>
        <v>5.0775032043457031</v>
      </c>
      <c r="F14" s="28">
        <f>VLOOKUP($A14,'Regional Weighted means'!$A$3:$J$61,6,FALSE)</f>
        <v>5.4939737319946289</v>
      </c>
      <c r="G14" s="28">
        <f>VLOOKUP($A14,'Regional Weighted means'!$A$3:$J$61,7,FALSE)</f>
        <v>0</v>
      </c>
      <c r="H14" s="28">
        <f>VLOOKUP($A14,'Regional Weighted means'!$A$3:$J$61,5,FALSE)</f>
        <v>6.6423759460449219</v>
      </c>
      <c r="I14" s="28">
        <f>VLOOKUP($A14,'Regional Weighted means'!$A$3:$J$61,2,FALSE)</f>
        <v>3.1294629573822021</v>
      </c>
      <c r="J14" s="28">
        <f>VLOOKUP($A14,'Regional Weighted means'!$A$3:$J$61,3,FALSE)</f>
        <v>3.7599999904632568</v>
      </c>
      <c r="K14" s="28">
        <f>VLOOKUP($A14,'Regional Weighted means'!$A$3:$J$61,8,FALSE)</f>
        <v>4.368919849395752</v>
      </c>
      <c r="L14" s="28">
        <f>VLOOKUP($A14,'Regional Weighted means'!$A$3:$J$61,9,FALSE)</f>
        <v>20.002054214477539</v>
      </c>
      <c r="M14" s="28">
        <f>VLOOKUP($A14,'Regional Weighted means'!$A$3:$J$61,10,FALSE)</f>
        <v>13.651858329772949</v>
      </c>
    </row>
    <row r="15" spans="1:13" x14ac:dyDescent="0.25">
      <c r="A15" s="3" t="s">
        <v>189</v>
      </c>
      <c r="B15" s="10" t="s">
        <v>303</v>
      </c>
      <c r="C15" s="11">
        <f>VLOOKUP(A15,'Global summary'!$AF$3:$AG$61,2,FALSE)</f>
        <v>39.098532992728131</v>
      </c>
      <c r="D15" s="2527">
        <f>VLOOKUP(B15,'Tables A.1 and A.4'!$BM$1:$BO$65,3,FALSE)</f>
        <v>-1</v>
      </c>
      <c r="E15" s="28">
        <f>VLOOKUP($A15,'Regional Weighted means'!$A$3:$J$61,4,FALSE)</f>
        <v>19.558811187744141</v>
      </c>
      <c r="F15" s="28">
        <f>VLOOKUP($A15,'Regional Weighted means'!$A$3:$J$61,6,FALSE)</f>
        <v>7.1477265357971191</v>
      </c>
      <c r="G15" s="28">
        <f>VLOOKUP($A15,'Regional Weighted means'!$A$3:$J$61,7,FALSE)</f>
        <v>13.13620662689209</v>
      </c>
      <c r="H15" s="28">
        <f>VLOOKUP($A15,'Regional Weighted means'!$A$3:$J$61,5,FALSE)</f>
        <v>42.733634948730469</v>
      </c>
      <c r="I15" s="28">
        <f>VLOOKUP($A15,'Regional Weighted means'!$A$3:$J$61,2,FALSE)</f>
        <v>33.980010986328125</v>
      </c>
      <c r="J15" s="28">
        <f>VLOOKUP($A15,'Regional Weighted means'!$A$3:$J$61,3,FALSE)</f>
        <v>29.407690048217773</v>
      </c>
      <c r="K15" s="28">
        <f>VLOOKUP($A15,'Regional Weighted means'!$A$3:$J$61,8,FALSE)</f>
        <v>21.448400497436523</v>
      </c>
      <c r="L15" s="28">
        <f>VLOOKUP($A15,'Regional Weighted means'!$A$3:$J$61,9,FALSE)</f>
        <v>53.968406677246094</v>
      </c>
      <c r="M15" s="28">
        <f>VLOOKUP($A15,'Regional Weighted means'!$A$3:$J$61,10,FALSE)</f>
        <v>42.593257904052734</v>
      </c>
    </row>
    <row r="16" spans="1:13" x14ac:dyDescent="0.25">
      <c r="A16" s="3" t="s">
        <v>190</v>
      </c>
      <c r="B16" s="10" t="s">
        <v>304</v>
      </c>
      <c r="C16" s="11">
        <f>VLOOKUP(A16,'Global summary'!$AF$3:$AG$61,2,FALSE)</f>
        <v>3.8365483673722616</v>
      </c>
      <c r="D16" s="2527">
        <f>VLOOKUP(B16,'Tables A.1 and A.4'!$BM$1:$BO$65,3,FALSE)</f>
        <v>1</v>
      </c>
      <c r="E16" s="28">
        <f>VLOOKUP($A16,'Regional Weighted means'!$A$3:$J$61,4,FALSE)</f>
        <v>4.4193010330200195</v>
      </c>
      <c r="F16" s="28">
        <f>VLOOKUP($A16,'Regional Weighted means'!$A$3:$J$61,6,FALSE)</f>
        <v>3.759225606918335</v>
      </c>
      <c r="G16" s="28">
        <f>VLOOKUP($A16,'Regional Weighted means'!$A$3:$J$61,7,FALSE)</f>
        <v>0</v>
      </c>
      <c r="H16" s="28">
        <f>VLOOKUP($A16,'Regional Weighted means'!$A$3:$J$61,5,FALSE)</f>
        <v>3.6188533306121826</v>
      </c>
      <c r="I16" s="28">
        <f>VLOOKUP($A16,'Regional Weighted means'!$A$3:$J$61,2,FALSE)</f>
        <v>3.737018346786499</v>
      </c>
      <c r="J16" s="28">
        <f>VLOOKUP($A16,'Regional Weighted means'!$A$3:$J$61,3,FALSE)</f>
        <v>4.619999885559082</v>
      </c>
      <c r="K16" s="28">
        <f>VLOOKUP($A16,'Regional Weighted means'!$A$3:$J$61,8,FALSE)</f>
        <v>4.3894858360290527</v>
      </c>
      <c r="L16" s="28">
        <f>VLOOKUP($A16,'Regional Weighted means'!$A$3:$J$61,9,FALSE)</f>
        <v>3.2997450828552246</v>
      </c>
      <c r="M16" s="28">
        <f>VLOOKUP($A16,'Regional Weighted means'!$A$3:$J$61,10,FALSE)</f>
        <v>3.0791139602661133</v>
      </c>
    </row>
    <row r="17" spans="1:13" x14ac:dyDescent="0.25">
      <c r="A17" s="3" t="s">
        <v>191</v>
      </c>
      <c r="B17" s="10" t="s">
        <v>305</v>
      </c>
      <c r="C17" s="11">
        <f>VLOOKUP(A17,'Global summary'!$AF$3:$AG$61,2,FALSE)</f>
        <v>2.1318798183718908</v>
      </c>
      <c r="D17" s="2527">
        <f>VLOOKUP(B17,'Tables A.1 and A.4'!$BM$1:$BO$65,3,FALSE)</f>
        <v>-1</v>
      </c>
      <c r="E17" s="28">
        <f>VLOOKUP($A17,'Regional Weighted means'!$A$3:$J$61,4,FALSE)</f>
        <v>2.752666711807251</v>
      </c>
      <c r="F17" s="28">
        <f>VLOOKUP($A17,'Regional Weighted means'!$A$3:$J$61,6,FALSE)</f>
        <v>3.1258981227874756</v>
      </c>
      <c r="G17" s="28">
        <f>VLOOKUP($A17,'Regional Weighted means'!$A$3:$J$61,7,FALSE)</f>
        <v>0</v>
      </c>
      <c r="H17" s="28">
        <f>VLOOKUP($A17,'Regional Weighted means'!$A$3:$J$61,5,FALSE)</f>
        <v>1.866767406463623</v>
      </c>
      <c r="I17" s="28">
        <f>VLOOKUP($A17,'Regional Weighted means'!$A$3:$J$61,2,FALSE)</f>
        <v>3.5814268589019775</v>
      </c>
      <c r="J17" s="28">
        <f>VLOOKUP($A17,'Regional Weighted means'!$A$3:$J$61,3,FALSE)</f>
        <v>2.3900001049041748</v>
      </c>
      <c r="K17" s="28">
        <f>VLOOKUP($A17,'Regional Weighted means'!$A$3:$J$61,8,FALSE)</f>
        <v>3.0043013095855713</v>
      </c>
      <c r="L17" s="28">
        <f>VLOOKUP($A17,'Regional Weighted means'!$A$3:$J$61,9,FALSE)</f>
        <v>1.4785114526748657</v>
      </c>
      <c r="M17" s="28">
        <f>VLOOKUP($A17,'Regional Weighted means'!$A$3:$J$61,10,FALSE)</f>
        <v>1.7673336267471313</v>
      </c>
    </row>
    <row r="18" spans="1:13" x14ac:dyDescent="0.25">
      <c r="A18" s="3" t="s">
        <v>192</v>
      </c>
      <c r="B18" s="10" t="s">
        <v>306</v>
      </c>
      <c r="C18" s="11">
        <f>VLOOKUP(A18,'Global summary'!$AF$3:$AG$61,2,FALSE)</f>
        <v>18.907415717258615</v>
      </c>
      <c r="D18" s="2527">
        <f>VLOOKUP(B18,'Tables A.1 and A.4'!$BM$1:$BO$65,3,FALSE)</f>
        <v>-1</v>
      </c>
      <c r="E18" s="28">
        <f>VLOOKUP($A18,'Regional Weighted means'!$A$3:$J$61,4,FALSE)</f>
        <v>36.193996429443359</v>
      </c>
      <c r="F18" s="28">
        <f>VLOOKUP($A18,'Regional Weighted means'!$A$3:$J$61,6,FALSE)</f>
        <v>33.444690704345703</v>
      </c>
      <c r="G18" s="28">
        <f>VLOOKUP($A18,'Regional Weighted means'!$A$3:$J$61,7,FALSE)</f>
        <v>0</v>
      </c>
      <c r="H18" s="28">
        <f>VLOOKUP($A18,'Regional Weighted means'!$A$3:$J$61,5,FALSE)</f>
        <v>24.768972396850586</v>
      </c>
      <c r="I18" s="28">
        <f>VLOOKUP($A18,'Regional Weighted means'!$A$3:$J$61,2,FALSE)</f>
        <v>33.469009399414063</v>
      </c>
      <c r="J18" s="28">
        <f>VLOOKUP($A18,'Regional Weighted means'!$A$3:$J$61,3,FALSE)</f>
        <v>11.560000419616699</v>
      </c>
      <c r="K18" s="28">
        <f>VLOOKUP($A18,'Regional Weighted means'!$A$3:$J$61,8,FALSE)</f>
        <v>20.762487411499023</v>
      </c>
      <c r="L18" s="28">
        <f>VLOOKUP($A18,'Regional Weighted means'!$A$3:$J$61,9,FALSE)</f>
        <v>14.264189720153809</v>
      </c>
      <c r="M18" s="28">
        <f>VLOOKUP($A18,'Regional Weighted means'!$A$3:$J$61,10,FALSE)</f>
        <v>27.232316970825195</v>
      </c>
    </row>
    <row r="19" spans="1:13" x14ac:dyDescent="0.25">
      <c r="A19" s="3"/>
      <c r="D19" s="2527"/>
      <c r="E19" s="28"/>
      <c r="F19" s="28"/>
      <c r="G19" s="28"/>
      <c r="H19" s="28"/>
      <c r="I19" s="28"/>
      <c r="J19" s="28"/>
      <c r="K19" s="28"/>
      <c r="L19" s="28"/>
      <c r="M19" s="28"/>
    </row>
    <row r="20" spans="1:13" x14ac:dyDescent="0.25">
      <c r="A20" s="3" t="s">
        <v>193</v>
      </c>
      <c r="B20" s="10" t="s">
        <v>307</v>
      </c>
      <c r="C20" s="11">
        <f>VLOOKUP(A20,'Global summary'!$AF$3:$AG$61,2,FALSE)</f>
        <v>82463.891214124931</v>
      </c>
      <c r="D20" s="2527">
        <f>VLOOKUP(B20,'Tables A.1 and A.4'!$BM$1:$BO$65,3,FALSE)</f>
        <v>-1</v>
      </c>
      <c r="E20" s="28">
        <f>VLOOKUP($A20,'Regional Weighted means'!$A$3:$J$61,4,FALSE)</f>
        <v>82584.3984375</v>
      </c>
      <c r="F20" s="28">
        <f>VLOOKUP($A20,'Regional Weighted means'!$A$3:$J$61,6,FALSE)</f>
        <v>80290.109375</v>
      </c>
      <c r="G20" s="28">
        <f>VLOOKUP($A20,'Regional Weighted means'!$A$3:$J$61,7,FALSE)</f>
        <v>25641.13671875</v>
      </c>
      <c r="H20" s="28">
        <f>VLOOKUP($A20,'Regional Weighted means'!$A$3:$J$61,5,FALSE)</f>
        <v>33310.2265625</v>
      </c>
      <c r="I20" s="28">
        <f>VLOOKUP($A20,'Regional Weighted means'!$A$3:$J$61,2,FALSE)</f>
        <v>33971.734375</v>
      </c>
      <c r="J20" s="28">
        <f>VLOOKUP($A20,'Regional Weighted means'!$A$3:$J$61,3,FALSE)</f>
        <v>445521.875</v>
      </c>
      <c r="K20" s="28">
        <f>VLOOKUP($A20,'Regional Weighted means'!$A$3:$J$61,8,FALSE)</f>
        <v>169650.5</v>
      </c>
      <c r="L20" s="28">
        <f>VLOOKUP($A20,'Regional Weighted means'!$A$3:$J$61,9,FALSE)</f>
        <v>263351.125</v>
      </c>
      <c r="M20" s="28">
        <f>VLOOKUP($A20,'Regional Weighted means'!$A$3:$J$61,10,FALSE)</f>
        <v>51790.58203125</v>
      </c>
    </row>
    <row r="21" spans="1:13" x14ac:dyDescent="0.25">
      <c r="A21" s="3" t="s">
        <v>194</v>
      </c>
      <c r="B21" s="3" t="s">
        <v>308</v>
      </c>
      <c r="C21" s="11">
        <f>VLOOKUP(A21,'Global summary'!$AF$3:$AG$61,2,FALSE)</f>
        <v>0.17965975629167091</v>
      </c>
      <c r="D21" s="2527">
        <f>VLOOKUP(B21,'Tables A.1 and A.4'!$BM$1:$BO$65,3,FALSE)</f>
        <v>-1</v>
      </c>
      <c r="E21" s="28">
        <f>VLOOKUP($A21,'Regional Weighted means'!$A$3:$J$61,4,FALSE)</f>
        <v>0.16164179146289825</v>
      </c>
      <c r="F21" s="28">
        <f>VLOOKUP($A21,'Regional Weighted means'!$A$3:$J$61,6,FALSE)</f>
        <v>0.16486242413520813</v>
      </c>
      <c r="G21" s="28">
        <f>VLOOKUP($A21,'Regional Weighted means'!$A$3:$J$61,7,FALSE)</f>
        <v>0.27167844772338867</v>
      </c>
      <c r="H21" s="28">
        <f>VLOOKUP($A21,'Regional Weighted means'!$A$3:$J$61,5,FALSE)</f>
        <v>0.23523198068141937</v>
      </c>
      <c r="I21" s="28">
        <f>VLOOKUP($A21,'Regional Weighted means'!$A$3:$J$61,2,FALSE)</f>
        <v>0.15265642106533051</v>
      </c>
      <c r="J21" s="28">
        <f>VLOOKUP($A21,'Regional Weighted means'!$A$3:$J$61,3,FALSE)</f>
        <v>0.18455450236797333</v>
      </c>
      <c r="K21" s="28">
        <f>VLOOKUP($A21,'Regional Weighted means'!$A$3:$J$61,8,FALSE)</f>
        <v>0.17158792912960052</v>
      </c>
      <c r="L21" s="28">
        <f>VLOOKUP($A21,'Regional Weighted means'!$A$3:$J$61,9,FALSE)</f>
        <v>0.24728918075561523</v>
      </c>
      <c r="M21" s="28">
        <f>VLOOKUP($A21,'Regional Weighted means'!$A$3:$J$61,10,FALSE)</f>
        <v>0.14849711954593658</v>
      </c>
    </row>
    <row r="22" spans="1:13" x14ac:dyDescent="0.25">
      <c r="A22" s="3" t="s">
        <v>195</v>
      </c>
      <c r="B22" s="10" t="s">
        <v>309</v>
      </c>
      <c r="C22" s="11">
        <f>VLOOKUP(A22,'Global summary'!$AF$3:$AG$61,2,FALSE)</f>
        <v>30.281193263658096</v>
      </c>
      <c r="D22" s="2527">
        <f>VLOOKUP(B22,'Tables A.1 and A.4'!$BM$1:$BO$65,3,FALSE)</f>
        <v>-1</v>
      </c>
      <c r="E22" s="28">
        <f>VLOOKUP($A22,'Regional Weighted means'!$A$3:$J$61,4,FALSE)</f>
        <v>40.689823150634766</v>
      </c>
      <c r="F22" s="28">
        <f>VLOOKUP($A22,'Regional Weighted means'!$A$3:$J$61,6,FALSE)</f>
        <v>15.178127288818359</v>
      </c>
      <c r="G22" s="28">
        <f>VLOOKUP($A22,'Regional Weighted means'!$A$3:$J$61,7,FALSE)</f>
        <v>21.150676727294922</v>
      </c>
      <c r="H22" s="28">
        <f>VLOOKUP($A22,'Regional Weighted means'!$A$3:$J$61,5,FALSE)</f>
        <v>20.930196762084961</v>
      </c>
      <c r="I22" s="28">
        <f>VLOOKUP($A22,'Regional Weighted means'!$A$3:$J$61,2,FALSE)</f>
        <v>16.769205093383789</v>
      </c>
      <c r="J22" s="28">
        <f>VLOOKUP($A22,'Regional Weighted means'!$A$3:$J$61,3,FALSE)</f>
        <v>15.277095794677734</v>
      </c>
      <c r="K22" s="28">
        <f>VLOOKUP($A22,'Regional Weighted means'!$A$3:$J$61,8,FALSE)</f>
        <v>53.160743713378906</v>
      </c>
      <c r="L22" s="28">
        <f>VLOOKUP($A22,'Regional Weighted means'!$A$3:$J$61,9,FALSE)</f>
        <v>63.217182159423828</v>
      </c>
      <c r="M22" s="28">
        <f>VLOOKUP($A22,'Regional Weighted means'!$A$3:$J$61,10,FALSE)</f>
        <v>74.791946411132813</v>
      </c>
    </row>
    <row r="23" spans="1:13" x14ac:dyDescent="0.25">
      <c r="A23" s="3" t="s">
        <v>196</v>
      </c>
      <c r="B23" s="10" t="s">
        <v>310</v>
      </c>
      <c r="C23" s="11">
        <f>VLOOKUP(A23,'Global summary'!$AF$3:$AG$61,2,FALSE)</f>
        <v>0.969818869518279</v>
      </c>
      <c r="D23" s="2527">
        <f>VLOOKUP(B23,'Tables A.1 and A.4'!$BM$1:$BO$65,3,FALSE)</f>
        <v>-1</v>
      </c>
      <c r="E23" s="28">
        <f>VLOOKUP($A23,'Regional Weighted means'!$A$3:$J$61,4,FALSE)</f>
        <v>1.0135492086410522</v>
      </c>
      <c r="F23" s="28">
        <f>VLOOKUP($A23,'Regional Weighted means'!$A$3:$J$61,6,FALSE)</f>
        <v>0.60000485181808472</v>
      </c>
      <c r="G23" s="28">
        <f>VLOOKUP($A23,'Regional Weighted means'!$A$3:$J$61,7,FALSE)</f>
        <v>0.79813432693481445</v>
      </c>
      <c r="H23" s="28">
        <f>VLOOKUP($A23,'Regional Weighted means'!$A$3:$J$61,5,FALSE)</f>
        <v>1.0284774303436279</v>
      </c>
      <c r="I23" s="28">
        <f>VLOOKUP($A23,'Regional Weighted means'!$A$3:$J$61,2,FALSE)</f>
        <v>1.151067852973938</v>
      </c>
      <c r="J23" s="28">
        <f>VLOOKUP($A23,'Regional Weighted means'!$A$3:$J$61,3,FALSE)</f>
        <v>0.83917945623397827</v>
      </c>
      <c r="K23" s="28">
        <f>VLOOKUP($A23,'Regional Weighted means'!$A$3:$J$61,8,FALSE)</f>
        <v>2.7665095329284668</v>
      </c>
      <c r="L23" s="28">
        <f>VLOOKUP($A23,'Regional Weighted means'!$A$3:$J$61,9,FALSE)</f>
        <v>1.3103320598602295</v>
      </c>
      <c r="M23" s="28">
        <f>VLOOKUP($A23,'Regional Weighted means'!$A$3:$J$61,10,FALSE)</f>
        <v>3.7630941867828369</v>
      </c>
    </row>
    <row r="24" spans="1:13" x14ac:dyDescent="0.25">
      <c r="A24" s="3" t="s">
        <v>197</v>
      </c>
      <c r="B24" s="10" t="s">
        <v>311</v>
      </c>
      <c r="C24" s="11">
        <f>VLOOKUP(A24,'Global summary'!$AF$3:$AG$61,2,FALSE)</f>
        <v>1.1048601721475311</v>
      </c>
      <c r="D24" s="2527">
        <f>VLOOKUP(B24,'Tables A.1 and A.4'!$BM$1:$BO$65,3,FALSE)</f>
        <v>-1</v>
      </c>
      <c r="E24" s="28">
        <f>VLOOKUP($A24,'Regional Weighted means'!$A$3:$J$61,4,FALSE)</f>
        <v>0.96672141551971436</v>
      </c>
      <c r="F24" s="28">
        <f>VLOOKUP($A24,'Regional Weighted means'!$A$3:$J$61,6,FALSE)</f>
        <v>1.9432790279388428</v>
      </c>
      <c r="G24" s="28">
        <f>VLOOKUP($A24,'Regional Weighted means'!$A$3:$J$61,7,FALSE)</f>
        <v>1.4728133678436279</v>
      </c>
      <c r="H24" s="28">
        <f>VLOOKUP($A24,'Regional Weighted means'!$A$3:$J$61,5,FALSE)</f>
        <v>1.1790789365768433</v>
      </c>
      <c r="I24" s="28">
        <f>VLOOKUP($A24,'Regional Weighted means'!$A$3:$J$61,2,FALSE)</f>
        <v>2.9480435848236084</v>
      </c>
      <c r="J24" s="28">
        <f>VLOOKUP($A24,'Regional Weighted means'!$A$3:$J$61,3,FALSE)</f>
        <v>0.92433249950408936</v>
      </c>
      <c r="K24" s="28">
        <f>VLOOKUP($A24,'Regional Weighted means'!$A$3:$J$61,8,FALSE)</f>
        <v>1.4792722463607788</v>
      </c>
      <c r="L24" s="28">
        <f>VLOOKUP($A24,'Regional Weighted means'!$A$3:$J$61,9,FALSE)</f>
        <v>0.87956714630126953</v>
      </c>
      <c r="M24" s="28">
        <f>VLOOKUP($A24,'Regional Weighted means'!$A$3:$J$61,10,FALSE)</f>
        <v>1.6215559244155884</v>
      </c>
    </row>
    <row r="25" spans="1:13" x14ac:dyDescent="0.25">
      <c r="A25" s="3" t="s">
        <v>198</v>
      </c>
      <c r="B25" s="10" t="s">
        <v>312</v>
      </c>
      <c r="C25" s="11">
        <f>VLOOKUP(A25,'Global summary'!$AF$3:$AG$61,2,FALSE)</f>
        <v>4.0698162796021062</v>
      </c>
      <c r="D25" s="2527">
        <f>VLOOKUP(B25,'Tables A.1 and A.4'!$BM$1:$BO$65,3,FALSE)</f>
        <v>1</v>
      </c>
      <c r="E25" s="28">
        <f>VLOOKUP($A25,'Regional Weighted means'!$A$3:$J$61,4,FALSE)</f>
        <v>4.7350077629089355</v>
      </c>
      <c r="F25" s="28">
        <f>VLOOKUP($A25,'Regional Weighted means'!$A$3:$J$61,6,FALSE)</f>
        <v>5.3940691947937012</v>
      </c>
      <c r="G25" s="28">
        <f>VLOOKUP($A25,'Regional Weighted means'!$A$3:$J$61,7,FALSE)</f>
        <v>1.7027058601379395</v>
      </c>
      <c r="H25" s="28">
        <f>VLOOKUP($A25,'Regional Weighted means'!$A$3:$J$61,5,FALSE)</f>
        <v>2.2869176864624023</v>
      </c>
      <c r="I25" s="28">
        <f>VLOOKUP($A25,'Regional Weighted means'!$A$3:$J$61,2,FALSE)</f>
        <v>1.6693222522735596</v>
      </c>
      <c r="J25" s="28">
        <f>VLOOKUP($A25,'Regional Weighted means'!$A$3:$J$61,3,FALSE)</f>
        <v>6.2358970642089844</v>
      </c>
      <c r="K25" s="28">
        <f>VLOOKUP($A25,'Regional Weighted means'!$A$3:$J$61,8,FALSE)</f>
        <v>4.3215703964233398</v>
      </c>
      <c r="L25" s="28">
        <f>VLOOKUP($A25,'Regional Weighted means'!$A$3:$J$61,9,FALSE)</f>
        <v>3.2950170040130615</v>
      </c>
      <c r="M25" s="28">
        <f>VLOOKUP($A25,'Regional Weighted means'!$A$3:$J$61,10,FALSE)</f>
        <v>1.6358106136322021</v>
      </c>
    </row>
    <row r="26" spans="1:13" x14ac:dyDescent="0.25">
      <c r="A26" s="3" t="s">
        <v>199</v>
      </c>
      <c r="B26" s="10" t="s">
        <v>313</v>
      </c>
      <c r="C26" s="11">
        <f>VLOOKUP(A26,'Global summary'!$AF$3:$AG$61,2,FALSE)</f>
        <v>13.665670826042188</v>
      </c>
      <c r="D26" s="2527">
        <f>VLOOKUP(B26,'Tables A.1 and A.4'!$BM$1:$BO$65,3,FALSE)</f>
        <v>1</v>
      </c>
      <c r="E26" s="28">
        <f>VLOOKUP($A26,'Regional Weighted means'!$A$3:$J$61,4,FALSE)</f>
        <v>17.065740585327148</v>
      </c>
      <c r="F26" s="28">
        <f>VLOOKUP($A26,'Regional Weighted means'!$A$3:$J$61,6,FALSE)</f>
        <v>12.905429840087891</v>
      </c>
      <c r="G26" s="28">
        <f>VLOOKUP($A26,'Regional Weighted means'!$A$3:$J$61,7,FALSE)</f>
        <v>13.325794219970703</v>
      </c>
      <c r="H26" s="28">
        <f>VLOOKUP($A26,'Regional Weighted means'!$A$3:$J$61,5,FALSE)</f>
        <v>13.91081428527832</v>
      </c>
      <c r="I26" s="28">
        <f>VLOOKUP($A26,'Regional Weighted means'!$A$3:$J$61,2,FALSE)</f>
        <v>13.422462463378906</v>
      </c>
      <c r="J26" s="28">
        <f>VLOOKUP($A26,'Regional Weighted means'!$A$3:$J$61,3,FALSE)</f>
        <v>16.226478576660156</v>
      </c>
      <c r="K26" s="28">
        <f>VLOOKUP($A26,'Regional Weighted means'!$A$3:$J$61,8,FALSE)</f>
        <v>14.093481063842773</v>
      </c>
      <c r="L26" s="28">
        <f>VLOOKUP($A26,'Regional Weighted means'!$A$3:$J$61,9,FALSE)</f>
        <v>13.983763694763184</v>
      </c>
      <c r="M26" s="28">
        <f>VLOOKUP($A26,'Regional Weighted means'!$A$3:$J$61,10,FALSE)</f>
        <v>7.7193522453308105</v>
      </c>
    </row>
    <row r="27" spans="1:13" x14ac:dyDescent="0.25">
      <c r="A27" s="3" t="s">
        <v>200</v>
      </c>
      <c r="B27" s="10" t="s">
        <v>314</v>
      </c>
      <c r="C27" s="11">
        <f>VLOOKUP(A27,'Global summary'!$AF$3:$AG$61,2,FALSE)</f>
        <v>231.53019038582275</v>
      </c>
      <c r="D27" s="2527">
        <f>VLOOKUP(B27,'Tables A.1 and A.4'!$BM$1:$BO$65,3,FALSE)</f>
        <v>1</v>
      </c>
      <c r="E27" s="28">
        <f>VLOOKUP($A27,'Regional Weighted means'!$A$3:$J$61,4,FALSE)</f>
        <v>273.5716552734375</v>
      </c>
      <c r="F27" s="28">
        <f>VLOOKUP($A27,'Regional Weighted means'!$A$3:$J$61,6,FALSE)</f>
        <v>317.92919921875</v>
      </c>
      <c r="G27" s="28">
        <f>VLOOKUP($A27,'Regional Weighted means'!$A$3:$J$61,7,FALSE)</f>
        <v>233.16819763183594</v>
      </c>
      <c r="H27" s="28">
        <f>VLOOKUP($A27,'Regional Weighted means'!$A$3:$J$61,5,FALSE)</f>
        <v>190.64338684082031</v>
      </c>
      <c r="I27" s="28">
        <f>VLOOKUP($A27,'Regional Weighted means'!$A$3:$J$61,2,FALSE)</f>
        <v>185.46368408203125</v>
      </c>
      <c r="J27" s="28">
        <f>VLOOKUP($A27,'Regional Weighted means'!$A$3:$J$61,3,FALSE)</f>
        <v>157.75625610351563</v>
      </c>
      <c r="K27" s="28">
        <f>VLOOKUP($A27,'Regional Weighted means'!$A$3:$J$61,8,FALSE)</f>
        <v>211.38835144042969</v>
      </c>
      <c r="L27" s="28">
        <f>VLOOKUP($A27,'Regional Weighted means'!$A$3:$J$61,9,FALSE)</f>
        <v>129.29368591308594</v>
      </c>
      <c r="M27" s="28">
        <f>VLOOKUP($A27,'Regional Weighted means'!$A$3:$J$61,10,FALSE)</f>
        <v>148.43132019042969</v>
      </c>
    </row>
    <row r="28" spans="1:13" x14ac:dyDescent="0.25">
      <c r="A28" s="3" t="s">
        <v>201</v>
      </c>
      <c r="B28" s="10" t="s">
        <v>315</v>
      </c>
      <c r="C28" s="11">
        <f>VLOOKUP(A28,'Global summary'!$AF$3:$AG$61,2,FALSE)</f>
        <v>2676.6310889292608</v>
      </c>
      <c r="D28" s="2527">
        <f>VLOOKUP(B28,'Tables A.1 and A.4'!$BM$1:$BO$65,3,FALSE)</f>
        <v>1</v>
      </c>
      <c r="E28" s="28">
        <f>VLOOKUP($A28,'Regional Weighted means'!$A$3:$J$61,4,FALSE)</f>
        <v>2491.2392578125</v>
      </c>
      <c r="F28" s="28">
        <f>VLOOKUP($A28,'Regional Weighted means'!$A$3:$J$61,6,FALSE)</f>
        <v>7605.2294921875</v>
      </c>
      <c r="G28" s="28">
        <f>VLOOKUP($A28,'Regional Weighted means'!$A$3:$J$61,7,FALSE)</f>
        <v>4886.9619140625</v>
      </c>
      <c r="H28" s="28">
        <f>VLOOKUP($A28,'Regional Weighted means'!$A$3:$J$61,5,FALSE)</f>
        <v>1876.5455322265625</v>
      </c>
      <c r="I28" s="28">
        <f>VLOOKUP($A28,'Regional Weighted means'!$A$3:$J$61,2,FALSE)</f>
        <v>2254.916015625</v>
      </c>
      <c r="J28" s="28">
        <f>VLOOKUP($A28,'Regional Weighted means'!$A$3:$J$61,3,FALSE)</f>
        <v>3058.68359375</v>
      </c>
      <c r="K28" s="28">
        <f>VLOOKUP($A28,'Regional Weighted means'!$A$3:$J$61,8,FALSE)</f>
        <v>1083.327392578125</v>
      </c>
      <c r="L28" s="28">
        <f>VLOOKUP($A28,'Regional Weighted means'!$A$3:$J$61,9,FALSE)</f>
        <v>1575.55615234375</v>
      </c>
      <c r="M28" s="28">
        <f>VLOOKUP($A28,'Regional Weighted means'!$A$3:$J$61,10,FALSE)</f>
        <v>498.9896240234375</v>
      </c>
    </row>
    <row r="29" spans="1:13" x14ac:dyDescent="0.25">
      <c r="A29" s="3" t="s">
        <v>202</v>
      </c>
      <c r="B29" t="s">
        <v>498</v>
      </c>
      <c r="C29" s="11">
        <f>VLOOKUP(A29,'Global summary'!$AF$3:$AG$61,2,FALSE)</f>
        <v>19.699772302542641</v>
      </c>
      <c r="D29" s="2527">
        <f>VLOOKUP(B29,'Tables A.1 and A.4'!$BM$1:$BO$65,3,FALSE)</f>
        <v>1</v>
      </c>
      <c r="E29" s="28">
        <f>VLOOKUP($A29,'Regional Weighted means'!$A$3:$J$61,4,FALSE)</f>
        <v>18.672159194946289</v>
      </c>
      <c r="F29" s="28">
        <f>VLOOKUP($A29,'Regional Weighted means'!$A$3:$J$61,6,FALSE)</f>
        <v>28.742431640625</v>
      </c>
      <c r="G29" s="28">
        <f>VLOOKUP($A29,'Regional Weighted means'!$A$3:$J$61,7,FALSE)</f>
        <v>20.277236938476563</v>
      </c>
      <c r="H29" s="28">
        <f>VLOOKUP($A29,'Regional Weighted means'!$A$3:$J$61,5,FALSE)</f>
        <v>25.032093048095703</v>
      </c>
      <c r="I29" s="28">
        <f>VLOOKUP($A29,'Regional Weighted means'!$A$3:$J$61,2,FALSE)</f>
        <v>34.315746307373047</v>
      </c>
      <c r="J29" s="28">
        <f>VLOOKUP($A29,'Regional Weighted means'!$A$3:$J$61,3,FALSE)</f>
        <v>25.594884872436523</v>
      </c>
      <c r="K29" s="28">
        <f>VLOOKUP($A29,'Regional Weighted means'!$A$3:$J$61,8,FALSE)</f>
        <v>11.71532154083252</v>
      </c>
      <c r="L29" s="28">
        <f>VLOOKUP($A29,'Regional Weighted means'!$A$3:$J$61,9,FALSE)</f>
        <v>15.420762062072754</v>
      </c>
      <c r="M29" s="28">
        <f>VLOOKUP($A29,'Regional Weighted means'!$A$3:$J$61,10,FALSE)</f>
        <v>5.712867259979248</v>
      </c>
    </row>
    <row r="30" spans="1:13" x14ac:dyDescent="0.25">
      <c r="A30" s="3" t="s">
        <v>203</v>
      </c>
      <c r="B30" s="29" t="s">
        <v>316</v>
      </c>
      <c r="C30" s="11">
        <f>VLOOKUP(A30,'Global summary'!$AF$3:$AG$61,2,FALSE)</f>
        <v>0.14568036838830409</v>
      </c>
      <c r="D30" s="2527">
        <f>VLOOKUP(B30,'Tables A.1 and A.4'!$BM$1:$BO$65,3,FALSE)</f>
        <v>-1</v>
      </c>
      <c r="E30" s="28">
        <f>VLOOKUP($A30,'Regional Weighted means'!$A$3:$J$61,4,FALSE)</f>
        <v>-0.11412424594163895</v>
      </c>
      <c r="F30" s="28">
        <f>VLOOKUP($A30,'Regional Weighted means'!$A$3:$J$61,6,FALSE)</f>
        <v>-2.2519279737025499E-3</v>
      </c>
      <c r="G30" s="28">
        <f>VLOOKUP($A30,'Regional Weighted means'!$A$3:$J$61,7,FALSE)</f>
        <v>-0.22074402868747711</v>
      </c>
      <c r="H30" s="28">
        <f>VLOOKUP($A30,'Regional Weighted means'!$A$3:$J$61,5,FALSE)</f>
        <v>0.21032771468162537</v>
      </c>
      <c r="I30" s="28">
        <f>VLOOKUP($A30,'Regional Weighted means'!$A$3:$J$61,2,FALSE)</f>
        <v>2.5435622781515121E-2</v>
      </c>
      <c r="J30" s="28">
        <f>VLOOKUP($A30,'Regional Weighted means'!$A$3:$J$61,3,FALSE)</f>
        <v>-5.2981894463300705E-2</v>
      </c>
      <c r="K30" s="28">
        <f>VLOOKUP($A30,'Regional Weighted means'!$A$3:$J$61,8,FALSE)</f>
        <v>0.95082199573516846</v>
      </c>
      <c r="L30" s="28">
        <f>VLOOKUP($A30,'Regional Weighted means'!$A$3:$J$61,9,FALSE)</f>
        <v>0.12962125241756439</v>
      </c>
      <c r="M30" s="28">
        <f>VLOOKUP($A30,'Regional Weighted means'!$A$3:$J$61,10,FALSE)</f>
        <v>0.40457972884178162</v>
      </c>
    </row>
    <row r="31" spans="1:13" x14ac:dyDescent="0.25">
      <c r="A31" s="3" t="s">
        <v>204</v>
      </c>
      <c r="B31" s="10" t="s">
        <v>317</v>
      </c>
      <c r="C31" s="11">
        <f>VLOOKUP(A31,'Global summary'!$AF$3:$AG$61,2,FALSE)</f>
        <v>16.886358089939112</v>
      </c>
      <c r="D31" s="2527">
        <f>VLOOKUP(B31,'Tables A.1 and A.4'!$BM$1:$BO$65,3,FALSE)</f>
        <v>-1</v>
      </c>
      <c r="E31" s="28">
        <f>VLOOKUP($A31,'Regional Weighted means'!$A$3:$J$61,4,FALSE)</f>
        <v>3.6203789710998535</v>
      </c>
      <c r="F31" s="28">
        <f>VLOOKUP($A31,'Regional Weighted means'!$A$3:$J$61,6,FALSE)</f>
        <v>3.3318099975585938</v>
      </c>
      <c r="G31" s="28">
        <f>VLOOKUP($A31,'Regional Weighted means'!$A$3:$J$61,7,FALSE)</f>
        <v>2.3329436779022217</v>
      </c>
      <c r="H31" s="28">
        <f>VLOOKUP($A31,'Regional Weighted means'!$A$3:$J$61,5,FALSE)</f>
        <v>96.938072204589844</v>
      </c>
      <c r="I31" s="28">
        <f>VLOOKUP($A31,'Regional Weighted means'!$A$3:$J$61,2,FALSE)</f>
        <v>31.549016952514648</v>
      </c>
      <c r="J31" s="28">
        <f>VLOOKUP($A31,'Regional Weighted means'!$A$3:$J$61,3,FALSE)</f>
        <v>13.42377758026123</v>
      </c>
      <c r="K31" s="28">
        <f>VLOOKUP($A31,'Regional Weighted means'!$A$3:$J$61,8,FALSE)</f>
        <v>8.5205173492431641</v>
      </c>
      <c r="L31" s="28">
        <f>VLOOKUP($A31,'Regional Weighted means'!$A$3:$J$61,9,FALSE)</f>
        <v>40.487983703613281</v>
      </c>
      <c r="M31" s="28">
        <f>VLOOKUP($A31,'Regional Weighted means'!$A$3:$J$61,10,FALSE)</f>
        <v>4.2264871597290039</v>
      </c>
    </row>
    <row r="32" spans="1:13" x14ac:dyDescent="0.25">
      <c r="A32" s="3" t="s">
        <v>205</v>
      </c>
      <c r="B32" s="10" t="s">
        <v>318</v>
      </c>
      <c r="C32" s="11">
        <f>VLOOKUP(A32,'Global summary'!$AF$3:$AG$61,2,FALSE)</f>
        <v>88.270847870734684</v>
      </c>
      <c r="D32" s="2527">
        <f>VLOOKUP(B32,'Tables A.1 and A.4'!$BM$1:$BO$65,3,FALSE)</f>
        <v>1</v>
      </c>
      <c r="E32" s="28">
        <f>VLOOKUP($A32,'Regional Weighted means'!$A$3:$J$61,4,FALSE)</f>
        <v>94.61944580078125</v>
      </c>
      <c r="F32" s="28">
        <f>VLOOKUP($A32,'Regional Weighted means'!$A$3:$J$61,6,FALSE)</f>
        <v>85.242095947265625</v>
      </c>
      <c r="G32" s="28">
        <f>VLOOKUP($A32,'Regional Weighted means'!$A$3:$J$61,7,FALSE)</f>
        <v>96.173599243164063</v>
      </c>
      <c r="H32" s="28">
        <f>VLOOKUP($A32,'Regional Weighted means'!$A$3:$J$61,5,FALSE)</f>
        <v>93.359046936035156</v>
      </c>
      <c r="I32" s="28">
        <f>VLOOKUP($A32,'Regional Weighted means'!$A$3:$J$61,2,FALSE)</f>
        <v>90.97772216796875</v>
      </c>
      <c r="J32" s="28">
        <f>VLOOKUP($A32,'Regional Weighted means'!$A$3:$J$61,3,FALSE)</f>
        <v>87.905281066894531</v>
      </c>
      <c r="K32" s="28">
        <f>VLOOKUP($A32,'Regional Weighted means'!$A$3:$J$61,8,FALSE)</f>
        <v>81.994781494140625</v>
      </c>
      <c r="L32" s="28">
        <f>VLOOKUP($A32,'Regional Weighted means'!$A$3:$J$61,9,FALSE)</f>
        <v>61.720497131347656</v>
      </c>
      <c r="M32" s="28">
        <f>VLOOKUP($A32,'Regional Weighted means'!$A$3:$J$61,10,FALSE)</f>
        <v>90.604583740234375</v>
      </c>
    </row>
    <row r="33" spans="1:13" x14ac:dyDescent="0.25">
      <c r="A33" s="3" t="s">
        <v>206</v>
      </c>
      <c r="B33" s="10" t="s">
        <v>319</v>
      </c>
      <c r="C33" s="11">
        <f>VLOOKUP(A33,'Global summary'!$AF$3:$AG$61,2,FALSE)</f>
        <v>21.355461235351324</v>
      </c>
      <c r="D33" s="2527">
        <f>VLOOKUP(B33,'Tables A.1 and A.4'!$BM$1:$BO$65,3,FALSE)</f>
        <v>1</v>
      </c>
      <c r="E33" s="28">
        <f>VLOOKUP($A33,'Regional Weighted means'!$A$3:$J$61,4,FALSE)</f>
        <v>24.177406311035156</v>
      </c>
      <c r="F33" s="28">
        <f>VLOOKUP($A33,'Regional Weighted means'!$A$3:$J$61,6,FALSE)</f>
        <v>38.317699432373047</v>
      </c>
      <c r="G33" s="28">
        <f>VLOOKUP($A33,'Regional Weighted means'!$A$3:$J$61,7,FALSE)</f>
        <v>27.304811477661133</v>
      </c>
      <c r="H33" s="28">
        <f>VLOOKUP($A33,'Regional Weighted means'!$A$3:$J$61,5,FALSE)</f>
        <v>13.657515525817871</v>
      </c>
      <c r="I33" s="28">
        <f>VLOOKUP($A33,'Regional Weighted means'!$A$3:$J$61,2,FALSE)</f>
        <v>0</v>
      </c>
      <c r="J33" s="28">
        <f>VLOOKUP($A33,'Regional Weighted means'!$A$3:$J$61,3,FALSE)</f>
        <v>12.230814933776855</v>
      </c>
      <c r="K33" s="28">
        <f>VLOOKUP($A33,'Regional Weighted means'!$A$3:$J$61,8,FALSE)</f>
        <v>13.692771911621094</v>
      </c>
      <c r="L33" s="28">
        <f>VLOOKUP($A33,'Regional Weighted means'!$A$3:$J$61,9,FALSE)</f>
        <v>27.207351684570313</v>
      </c>
      <c r="M33" s="28">
        <f>VLOOKUP($A33,'Regional Weighted means'!$A$3:$J$61,10,FALSE)</f>
        <v>12.317702293395996</v>
      </c>
    </row>
    <row r="34" spans="1:13" x14ac:dyDescent="0.25">
      <c r="A34" s="3" t="s">
        <v>207</v>
      </c>
      <c r="B34" s="10" t="s">
        <v>320</v>
      </c>
      <c r="C34" s="11">
        <f>VLOOKUP(A34,'Global summary'!$AF$3:$AG$61,2,FALSE)</f>
        <v>1.781214669871519</v>
      </c>
      <c r="D34" s="2527">
        <f>VLOOKUP(B34,'Tables A.1 and A.4'!$BM$1:$BO$65,3,FALSE)</f>
        <v>-1</v>
      </c>
      <c r="E34" s="28">
        <f>VLOOKUP($A34,'Regional Weighted means'!$A$3:$J$61,4,FALSE)</f>
        <v>5.2714266777038574</v>
      </c>
      <c r="F34" s="28">
        <f>VLOOKUP($A34,'Regional Weighted means'!$A$3:$J$61,6,FALSE)</f>
        <v>1.9711962938308716</v>
      </c>
      <c r="G34" s="28">
        <f>VLOOKUP($A34,'Regional Weighted means'!$A$3:$J$61,7,FALSE)</f>
        <v>2.1393618583679199</v>
      </c>
      <c r="H34" s="28">
        <f>VLOOKUP($A34,'Regional Weighted means'!$A$3:$J$61,5,FALSE)</f>
        <v>1.264237642288208</v>
      </c>
      <c r="I34" s="28">
        <f>VLOOKUP($A34,'Regional Weighted means'!$A$3:$J$61,2,FALSE)</f>
        <v>0.73984944820404053</v>
      </c>
      <c r="J34" s="28">
        <f>VLOOKUP($A34,'Regional Weighted means'!$A$3:$J$61,3,FALSE)</f>
        <v>2.3311059474945068</v>
      </c>
      <c r="K34" s="28">
        <f>VLOOKUP($A34,'Regional Weighted means'!$A$3:$J$61,8,FALSE)</f>
        <v>0.94871848821640015</v>
      </c>
      <c r="L34" s="28">
        <f>VLOOKUP($A34,'Regional Weighted means'!$A$3:$J$61,9,FALSE)</f>
        <v>0.42553636431694031</v>
      </c>
      <c r="M34" s="28">
        <f>VLOOKUP($A34,'Regional Weighted means'!$A$3:$J$61,10,FALSE)</f>
        <v>0.40215060114860535</v>
      </c>
    </row>
    <row r="35" spans="1:13" x14ac:dyDescent="0.25">
      <c r="A35" s="3" t="s">
        <v>208</v>
      </c>
      <c r="B35" s="10" t="s">
        <v>321</v>
      </c>
      <c r="C35" s="11">
        <f>VLOOKUP(A35,'Global summary'!$AF$3:$AG$61,2,FALSE)</f>
        <v>0.71002251528558558</v>
      </c>
      <c r="D35" s="2527">
        <f>VLOOKUP(B35,'Tables A.1 and A.4'!$BM$1:$BO$65,3,FALSE)</f>
        <v>1</v>
      </c>
      <c r="E35" s="28">
        <f>VLOOKUP($A35,'Regional Weighted means'!$A$3:$J$61,4,FALSE)</f>
        <v>0.56792497634887695</v>
      </c>
      <c r="F35" s="28">
        <f>VLOOKUP($A35,'Regional Weighted means'!$A$3:$J$61,6,FALSE)</f>
        <v>0.62156218290328979</v>
      </c>
      <c r="G35" s="28">
        <f>VLOOKUP($A35,'Regional Weighted means'!$A$3:$J$61,7,FALSE)</f>
        <v>0.8239942193031311</v>
      </c>
      <c r="H35" s="28">
        <f>VLOOKUP($A35,'Regional Weighted means'!$A$3:$J$61,5,FALSE)</f>
        <v>0.86722749471664429</v>
      </c>
      <c r="I35" s="28">
        <f>VLOOKUP($A35,'Regional Weighted means'!$A$3:$J$61,2,FALSE)</f>
        <v>0.77920585870742798</v>
      </c>
      <c r="J35" s="28">
        <f>VLOOKUP($A35,'Regional Weighted means'!$A$3:$J$61,3,FALSE)</f>
        <v>0.67192673683166504</v>
      </c>
      <c r="K35" s="28">
        <f>VLOOKUP($A35,'Regional Weighted means'!$A$3:$J$61,8,FALSE)</f>
        <v>0.66479265689849854</v>
      </c>
      <c r="L35" s="28">
        <f>VLOOKUP($A35,'Regional Weighted means'!$A$3:$J$61,9,FALSE)</f>
        <v>0.78601473569869995</v>
      </c>
      <c r="M35" s="28">
        <f>VLOOKUP($A35,'Regional Weighted means'!$A$3:$J$61,10,FALSE)</f>
        <v>0.88253843784332275</v>
      </c>
    </row>
    <row r="36" spans="1:13" x14ac:dyDescent="0.25">
      <c r="A36" s="3"/>
      <c r="D36" s="2527"/>
      <c r="E36" s="28"/>
      <c r="F36" s="28"/>
      <c r="G36" s="28"/>
      <c r="H36" s="28"/>
      <c r="I36" s="28"/>
      <c r="J36" s="28"/>
      <c r="K36" s="28"/>
      <c r="L36" s="28"/>
      <c r="M36" s="28"/>
    </row>
    <row r="37" spans="1:13" x14ac:dyDescent="0.25">
      <c r="A37" s="3" t="s">
        <v>209</v>
      </c>
      <c r="B37" s="10" t="s">
        <v>322</v>
      </c>
      <c r="C37" s="11">
        <f>VLOOKUP(A37,'Global summary'!$AF$3:$AG$61,2,FALSE)</f>
        <v>4.3728800525303901</v>
      </c>
      <c r="D37" s="2527">
        <f>VLOOKUP(B37,'Tables A.1 and A.4'!$BM$1:$BO$65,3,FALSE)</f>
        <v>-1</v>
      </c>
      <c r="E37" s="28">
        <f>VLOOKUP($A37,'Regional Weighted means'!$A$3:$J$61,4,FALSE)</f>
        <v>5.7757806777954102</v>
      </c>
      <c r="F37" s="28">
        <f>VLOOKUP($A37,'Regional Weighted means'!$A$3:$J$61,6,FALSE)</f>
        <v>1.3506565093994141</v>
      </c>
      <c r="G37" s="28">
        <f>VLOOKUP($A37,'Regional Weighted means'!$A$3:$J$61,7,FALSE)</f>
        <v>2.7618334293365479</v>
      </c>
      <c r="H37" s="28">
        <f>VLOOKUP($A37,'Regional Weighted means'!$A$3:$J$61,5,FALSE)</f>
        <v>5.214381217956543</v>
      </c>
      <c r="I37" s="28">
        <f>VLOOKUP($A37,'Regional Weighted means'!$A$3:$J$61,2,FALSE)</f>
        <v>10.979043006896973</v>
      </c>
      <c r="J37" s="28">
        <f>VLOOKUP($A37,'Regional Weighted means'!$A$3:$J$61,3,FALSE)</f>
        <v>5.6921286582946777</v>
      </c>
      <c r="K37" s="28">
        <f>VLOOKUP($A37,'Regional Weighted means'!$A$3:$J$61,8,FALSE)</f>
        <v>10.667787551879883</v>
      </c>
      <c r="L37" s="28">
        <f>VLOOKUP($A37,'Regional Weighted means'!$A$3:$J$61,9,FALSE)</f>
        <v>17.711795806884766</v>
      </c>
      <c r="M37" s="28">
        <f>VLOOKUP($A37,'Regional Weighted means'!$A$3:$J$61,10,FALSE)</f>
        <v>18.162744522094727</v>
      </c>
    </row>
    <row r="38" spans="1:13" x14ac:dyDescent="0.25">
      <c r="A38" s="3" t="s">
        <v>210</v>
      </c>
      <c r="B38" s="10" t="s">
        <v>323</v>
      </c>
      <c r="C38" s="11">
        <f>VLOOKUP(A38,'Global summary'!$AF$3:$AG$61,2,FALSE)</f>
        <v>5.716499882687474</v>
      </c>
      <c r="D38" s="2527">
        <f>VLOOKUP(B38,'Tables A.1 and A.4'!$BM$1:$BO$65,3,FALSE)</f>
        <v>-1</v>
      </c>
      <c r="E38" s="28">
        <f>VLOOKUP($A38,'Regional Weighted means'!$A$3:$J$61,4,FALSE)</f>
        <v>6.384979248046875</v>
      </c>
      <c r="F38" s="28">
        <f>VLOOKUP($A38,'Regional Weighted means'!$A$3:$J$61,6,FALSE)</f>
        <v>6.6027469635009766</v>
      </c>
      <c r="G38" s="28">
        <f>VLOOKUP($A38,'Regional Weighted means'!$A$3:$J$61,7,FALSE)</f>
        <v>4.0406050682067871</v>
      </c>
      <c r="H38" s="28">
        <f>VLOOKUP($A38,'Regional Weighted means'!$A$3:$J$61,5,FALSE)</f>
        <v>10.141077041625977</v>
      </c>
      <c r="I38" s="28">
        <f>VLOOKUP($A38,'Regional Weighted means'!$A$3:$J$61,2,FALSE)</f>
        <v>4.4788360595703125</v>
      </c>
      <c r="J38" s="28">
        <f>VLOOKUP($A38,'Regional Weighted means'!$A$3:$J$61,3,FALSE)</f>
        <v>3.7688982486724854</v>
      </c>
      <c r="K38" s="28">
        <f>VLOOKUP($A38,'Regional Weighted means'!$A$3:$J$61,8,FALSE)</f>
        <v>2.0937478542327881</v>
      </c>
      <c r="L38" s="28">
        <f>VLOOKUP($A38,'Regional Weighted means'!$A$3:$J$61,9,FALSE)</f>
        <v>6.8669524192810059</v>
      </c>
      <c r="M38" s="28">
        <f>VLOOKUP($A38,'Regional Weighted means'!$A$3:$J$61,10,FALSE)</f>
        <v>5.4647989273071289</v>
      </c>
    </row>
    <row r="39" spans="1:13" x14ac:dyDescent="0.25">
      <c r="A39" s="3" t="s">
        <v>211</v>
      </c>
      <c r="B39" s="10" t="s">
        <v>324</v>
      </c>
      <c r="C39" s="11">
        <f>VLOOKUP(A39,'Global summary'!$AF$3:$AG$61,2,FALSE)</f>
        <v>7.3495126385407401</v>
      </c>
      <c r="D39" s="2527">
        <f>VLOOKUP(B39,'Tables A.1 and A.4'!$BM$1:$BO$65,3,FALSE)</f>
        <v>-1</v>
      </c>
      <c r="E39" s="28">
        <f>VLOOKUP($A39,'Regional Weighted means'!$A$3:$J$61,4,FALSE)</f>
        <v>10.66045093536377</v>
      </c>
      <c r="F39" s="28">
        <f>VLOOKUP($A39,'Regional Weighted means'!$A$3:$J$61,6,FALSE)</f>
        <v>2.9275496006011963</v>
      </c>
      <c r="G39" s="28">
        <f>VLOOKUP($A39,'Regional Weighted means'!$A$3:$J$61,7,FALSE)</f>
        <v>8.5876531600952148</v>
      </c>
      <c r="H39" s="28">
        <f>VLOOKUP($A39,'Regional Weighted means'!$A$3:$J$61,5,FALSE)</f>
        <v>2.0615787506103516</v>
      </c>
      <c r="I39" s="28">
        <f>VLOOKUP($A39,'Regional Weighted means'!$A$3:$J$61,2,FALSE)</f>
        <v>0</v>
      </c>
      <c r="J39" s="28">
        <f>VLOOKUP($A39,'Regional Weighted means'!$A$3:$J$61,3,FALSE)</f>
        <v>2.9428277015686035</v>
      </c>
      <c r="K39" s="28">
        <f>VLOOKUP($A39,'Regional Weighted means'!$A$3:$J$61,8,FALSE)</f>
        <v>6.8507404327392578</v>
      </c>
      <c r="L39" s="28">
        <f>VLOOKUP($A39,'Regional Weighted means'!$A$3:$J$61,9,FALSE)</f>
        <v>2.8080499172210693</v>
      </c>
      <c r="M39" s="28">
        <f>VLOOKUP($A39,'Regional Weighted means'!$A$3:$J$61,10,FALSE)</f>
        <v>15.876205444335938</v>
      </c>
    </row>
    <row r="40" spans="1:13" x14ac:dyDescent="0.25">
      <c r="A40" s="3" t="s">
        <v>212</v>
      </c>
      <c r="B40" s="10" t="s">
        <v>325</v>
      </c>
      <c r="C40" s="11">
        <f>VLOOKUP(A40,'Global summary'!$AF$3:$AG$61,2,FALSE)</f>
        <v>55.847708710545263</v>
      </c>
      <c r="D40" s="2527">
        <f>VLOOKUP(B40,'Tables A.1 and A.4'!$BM$1:$BO$65,3,FALSE)</f>
        <v>1</v>
      </c>
      <c r="E40" s="28">
        <f>VLOOKUP($A40,'Regional Weighted means'!$A$3:$J$61,4,FALSE)</f>
        <v>47.951427459716797</v>
      </c>
      <c r="F40" s="28">
        <f>VLOOKUP($A40,'Regional Weighted means'!$A$3:$J$61,6,FALSE)</f>
        <v>73.72314453125</v>
      </c>
      <c r="G40" s="28">
        <f>VLOOKUP($A40,'Regional Weighted means'!$A$3:$J$61,7,FALSE)</f>
        <v>7.4426469802856445</v>
      </c>
      <c r="H40" s="28">
        <f>VLOOKUP($A40,'Regional Weighted means'!$A$3:$J$61,5,FALSE)</f>
        <v>45.338737487792969</v>
      </c>
      <c r="I40" s="28">
        <f>VLOOKUP($A40,'Regional Weighted means'!$A$3:$J$61,2,FALSE)</f>
        <v>36.724849700927734</v>
      </c>
      <c r="J40" s="28">
        <f>VLOOKUP($A40,'Regional Weighted means'!$A$3:$J$61,3,FALSE)</f>
        <v>63.125541687011719</v>
      </c>
      <c r="K40" s="28">
        <f>VLOOKUP($A40,'Regional Weighted means'!$A$3:$J$61,8,FALSE)</f>
        <v>42.864505767822266</v>
      </c>
      <c r="L40" s="28">
        <f>VLOOKUP($A40,'Regional Weighted means'!$A$3:$J$61,9,FALSE)</f>
        <v>77.3035888671875</v>
      </c>
      <c r="M40" s="28">
        <f>VLOOKUP($A40,'Regional Weighted means'!$A$3:$J$61,10,FALSE)</f>
        <v>22.50444221496582</v>
      </c>
    </row>
    <row r="41" spans="1:13" x14ac:dyDescent="0.25">
      <c r="A41" s="3" t="s">
        <v>213</v>
      </c>
      <c r="B41" s="10" t="s">
        <v>109</v>
      </c>
      <c r="C41" s="11">
        <f>VLOOKUP(A41,'Global summary'!$AF$3:$AG$61,2,FALSE)</f>
        <v>20.986576516898573</v>
      </c>
      <c r="D41" s="2527">
        <f>VLOOKUP(B41,'Tables A.1 and A.4'!$BM$1:$BO$65,3,FALSE)</f>
        <v>1</v>
      </c>
      <c r="E41" s="28">
        <f>VLOOKUP($A41,'Regional Weighted means'!$A$3:$J$61,4,FALSE)</f>
        <v>32.664688110351563</v>
      </c>
      <c r="F41" s="28">
        <f>VLOOKUP($A41,'Regional Weighted means'!$A$3:$J$61,6,FALSE)</f>
        <v>37.750484466552734</v>
      </c>
      <c r="G41" s="28">
        <f>VLOOKUP($A41,'Regional Weighted means'!$A$3:$J$61,7,FALSE)</f>
        <v>3.8053257465362549</v>
      </c>
      <c r="H41" s="28">
        <f>VLOOKUP($A41,'Regional Weighted means'!$A$3:$J$61,5,FALSE)</f>
        <v>20.923740386962891</v>
      </c>
      <c r="I41" s="28">
        <f>VLOOKUP($A41,'Regional Weighted means'!$A$3:$J$61,2,FALSE)</f>
        <v>27.801984786987305</v>
      </c>
      <c r="J41" s="28">
        <f>VLOOKUP($A41,'Regional Weighted means'!$A$3:$J$61,3,FALSE)</f>
        <v>36.798072814941406</v>
      </c>
      <c r="K41" s="28">
        <f>VLOOKUP($A41,'Regional Weighted means'!$A$3:$J$61,8,FALSE)</f>
        <v>11.305584907531738</v>
      </c>
      <c r="L41" s="28">
        <f>VLOOKUP($A41,'Regional Weighted means'!$A$3:$J$61,9,FALSE)</f>
        <v>8.2473869323730469</v>
      </c>
      <c r="M41" s="28">
        <f>VLOOKUP($A41,'Regional Weighted means'!$A$3:$J$61,10,FALSE)</f>
        <v>16.796182632446289</v>
      </c>
    </row>
    <row r="42" spans="1:13" x14ac:dyDescent="0.25">
      <c r="A42" s="3" t="s">
        <v>214</v>
      </c>
      <c r="B42" s="10" t="s">
        <v>326</v>
      </c>
      <c r="C42" s="11">
        <f>VLOOKUP(A42,'Global summary'!$AF$3:$AG$61,2,FALSE)</f>
        <v>9.3566795228475961</v>
      </c>
      <c r="D42" s="2527">
        <f>VLOOKUP(B42,'Tables A.1 and A.4'!$BM$1:$BO$65,3,FALSE)</f>
        <v>-1</v>
      </c>
      <c r="E42" s="28">
        <f>VLOOKUP($A42,'Regional Weighted means'!$A$3:$J$61,4,FALSE)</f>
        <v>5.6695766448974609</v>
      </c>
      <c r="F42" s="28">
        <f>VLOOKUP($A42,'Regional Weighted means'!$A$3:$J$61,6,FALSE)</f>
        <v>3.2618629932403564</v>
      </c>
      <c r="G42" s="28">
        <f>VLOOKUP($A42,'Regional Weighted means'!$A$3:$J$61,7,FALSE)</f>
        <v>14.280888557434082</v>
      </c>
      <c r="H42" s="28">
        <f>VLOOKUP($A42,'Regional Weighted means'!$A$3:$J$61,5,FALSE)</f>
        <v>4.2632536888122559</v>
      </c>
      <c r="I42" s="28">
        <f>VLOOKUP($A42,'Regional Weighted means'!$A$3:$J$61,2,FALSE)</f>
        <v>10.645284652709961</v>
      </c>
      <c r="J42" s="28">
        <f>VLOOKUP($A42,'Regional Weighted means'!$A$3:$J$61,3,FALSE)</f>
        <v>4.4444160461425781</v>
      </c>
      <c r="K42" s="28">
        <f>VLOOKUP($A42,'Regional Weighted means'!$A$3:$J$61,8,FALSE)</f>
        <v>5.1217408180236816</v>
      </c>
      <c r="L42" s="28">
        <f>VLOOKUP($A42,'Regional Weighted means'!$A$3:$J$61,9,FALSE)</f>
        <v>5.2952280044555664</v>
      </c>
      <c r="M42" s="28">
        <f>VLOOKUP($A42,'Regional Weighted means'!$A$3:$J$61,10,FALSE)</f>
        <v>21.981227874755859</v>
      </c>
    </row>
    <row r="43" spans="1:13" x14ac:dyDescent="0.25">
      <c r="A43" s="3" t="s">
        <v>215</v>
      </c>
      <c r="B43" s="10" t="s">
        <v>327</v>
      </c>
      <c r="C43" s="11">
        <f>VLOOKUP(A43,'Global summary'!$AF$3:$AG$61,2,FALSE)</f>
        <v>16.830190641454152</v>
      </c>
      <c r="D43" s="2527">
        <f>VLOOKUP(B43,'Tables A.1 and A.4'!$BM$1:$BO$65,3,FALSE)</f>
        <v>1</v>
      </c>
      <c r="E43" s="28">
        <f>VLOOKUP($A43,'Regional Weighted means'!$A$3:$J$61,4,FALSE)</f>
        <v>15.885167121887207</v>
      </c>
      <c r="F43" s="28">
        <f>VLOOKUP($A43,'Regional Weighted means'!$A$3:$J$61,6,FALSE)</f>
        <v>20.547203063964844</v>
      </c>
      <c r="G43" s="28">
        <f>VLOOKUP($A43,'Regional Weighted means'!$A$3:$J$61,7,FALSE)</f>
        <v>11.285541534423828</v>
      </c>
      <c r="H43" s="28">
        <f>VLOOKUP($A43,'Regional Weighted means'!$A$3:$J$61,5,FALSE)</f>
        <v>5.4563484191894531</v>
      </c>
      <c r="I43" s="28">
        <f>VLOOKUP($A43,'Regional Weighted means'!$A$3:$J$61,2,FALSE)</f>
        <v>12.380000114440918</v>
      </c>
      <c r="J43" s="28">
        <f>VLOOKUP($A43,'Regional Weighted means'!$A$3:$J$61,3,FALSE)</f>
        <v>14.035876274108887</v>
      </c>
      <c r="K43" s="28">
        <f>VLOOKUP($A43,'Regional Weighted means'!$A$3:$J$61,8,FALSE)</f>
        <v>14.919232368469238</v>
      </c>
      <c r="L43" s="28">
        <f>VLOOKUP($A43,'Regional Weighted means'!$A$3:$J$61,9,FALSE)</f>
        <v>12.793374061584473</v>
      </c>
      <c r="M43" s="28">
        <f>VLOOKUP($A43,'Regional Weighted means'!$A$3:$J$61,10,FALSE)</f>
        <v>16.798698425292969</v>
      </c>
    </row>
    <row r="44" spans="1:13" x14ac:dyDescent="0.25">
      <c r="A44" s="3"/>
      <c r="D44" s="2527"/>
      <c r="E44" s="28"/>
      <c r="F44" s="28"/>
      <c r="G44" s="28"/>
      <c r="H44" s="28"/>
      <c r="I44" s="28"/>
      <c r="J44" s="28"/>
      <c r="K44" s="28"/>
      <c r="L44" s="28"/>
      <c r="M44" s="28"/>
    </row>
    <row r="45" spans="1:13" x14ac:dyDescent="0.25">
      <c r="A45" s="3" t="s">
        <v>216</v>
      </c>
      <c r="B45" s="10" t="s">
        <v>328</v>
      </c>
      <c r="C45" s="11">
        <f>VLOOKUP(A45,'Global summary'!$AF$3:$AG$61,2,FALSE)</f>
        <v>0.60656220707993147</v>
      </c>
      <c r="D45" s="2527">
        <f>VLOOKUP(B45,'Tables A.1 and A.4'!$BM$1:$BO$65,3,FALSE)</f>
        <v>1</v>
      </c>
      <c r="E45" s="28">
        <f>VLOOKUP($A45,'Regional Weighted means'!$A$3:$J$61,4,FALSE)</f>
        <v>0.65474331378936768</v>
      </c>
      <c r="F45" s="28">
        <f>VLOOKUP($A45,'Regional Weighted means'!$A$3:$J$61,6,FALSE)</f>
        <v>0.83471280336380005</v>
      </c>
      <c r="G45" s="28">
        <f>VLOOKUP($A45,'Regional Weighted means'!$A$3:$J$61,7,FALSE)</f>
        <v>0.78557348251342773</v>
      </c>
      <c r="H45" s="28">
        <f>VLOOKUP($A45,'Regional Weighted means'!$A$3:$J$61,5,FALSE)</f>
        <v>0.37847429513931274</v>
      </c>
      <c r="I45" s="28">
        <f>VLOOKUP($A45,'Regional Weighted means'!$A$3:$J$61,2,FALSE)</f>
        <v>0.34919673204421997</v>
      </c>
      <c r="J45" s="28">
        <f>VLOOKUP($A45,'Regional Weighted means'!$A$3:$J$61,3,FALSE)</f>
        <v>0.35597652196884155</v>
      </c>
      <c r="K45" s="28">
        <f>VLOOKUP($A45,'Regional Weighted means'!$A$3:$J$61,8,FALSE)</f>
        <v>0.69470322132110596</v>
      </c>
      <c r="L45" s="28">
        <f>VLOOKUP($A45,'Regional Weighted means'!$A$3:$J$61,9,FALSE)</f>
        <v>0.64151138067245483</v>
      </c>
      <c r="M45" s="28">
        <f>VLOOKUP($A45,'Regional Weighted means'!$A$3:$J$61,10,FALSE)</f>
        <v>0.71830826997756958</v>
      </c>
    </row>
    <row r="46" spans="1:13" x14ac:dyDescent="0.25">
      <c r="A46" s="3" t="s">
        <v>217</v>
      </c>
      <c r="B46" s="10" t="s">
        <v>329</v>
      </c>
      <c r="C46" s="11">
        <f>VLOOKUP(A46,'Global summary'!$AF$3:$AG$61,2,FALSE)</f>
        <v>7.2368729544114903</v>
      </c>
      <c r="D46" s="2527">
        <f>VLOOKUP(B46,'Tables A.1 and A.4'!$BM$1:$BO$65,3,FALSE)</f>
        <v>1</v>
      </c>
      <c r="E46" s="28">
        <f>VLOOKUP($A46,'Regional Weighted means'!$A$3:$J$61,4,FALSE)</f>
        <v>25.381940841674805</v>
      </c>
      <c r="F46" s="28">
        <f>VLOOKUP($A46,'Regional Weighted means'!$A$3:$J$61,6,FALSE)</f>
        <v>12.081277847290039</v>
      </c>
      <c r="G46" s="28">
        <f>VLOOKUP($A46,'Regional Weighted means'!$A$3:$J$61,7,FALSE)</f>
        <v>1.7056914567947388</v>
      </c>
      <c r="H46" s="28">
        <f>VLOOKUP($A46,'Regional Weighted means'!$A$3:$J$61,5,FALSE)</f>
        <v>2.4975626468658447</v>
      </c>
      <c r="I46" s="28">
        <f>VLOOKUP($A46,'Regional Weighted means'!$A$3:$J$61,2,FALSE)</f>
        <v>3.0095305442810059</v>
      </c>
      <c r="J46" s="28">
        <f>VLOOKUP($A46,'Regional Weighted means'!$A$3:$J$61,3,FALSE)</f>
        <v>8.3929157257080078</v>
      </c>
      <c r="K46" s="28">
        <f>VLOOKUP($A46,'Regional Weighted means'!$A$3:$J$61,8,FALSE)</f>
        <v>2.1072158813476563</v>
      </c>
      <c r="L46" s="28">
        <f>VLOOKUP($A46,'Regional Weighted means'!$A$3:$J$61,9,FALSE)</f>
        <v>0.63038480281829834</v>
      </c>
      <c r="M46" s="28">
        <f>VLOOKUP($A46,'Regional Weighted means'!$A$3:$J$61,10,FALSE)</f>
        <v>8.420496940612793</v>
      </c>
    </row>
    <row r="47" spans="1:13" x14ac:dyDescent="0.25">
      <c r="A47" s="3" t="s">
        <v>218</v>
      </c>
      <c r="B47" s="10" t="s">
        <v>330</v>
      </c>
      <c r="C47" s="11">
        <f>VLOOKUP(A47,'Global summary'!$AF$3:$AG$61,2,FALSE)</f>
        <v>1.9226804123711341</v>
      </c>
      <c r="D47" s="2527">
        <f>VLOOKUP(B47,'Tables A.1 and A.4'!$BM$1:$BO$65,3,FALSE)</f>
        <v>-1</v>
      </c>
      <c r="E47" s="28">
        <f>VLOOKUP($A47,'Regional Weighted means'!$A$3:$J$61,4,FALSE)</f>
        <v>1.8235293626785278</v>
      </c>
      <c r="F47" s="28">
        <f>VLOOKUP($A47,'Regional Weighted means'!$A$3:$J$61,6,FALSE)</f>
        <v>2</v>
      </c>
      <c r="G47" s="28">
        <f>VLOOKUP($A47,'Regional Weighted means'!$A$3:$J$61,7,FALSE)</f>
        <v>2.5454545021057129</v>
      </c>
      <c r="H47" s="28">
        <f>VLOOKUP($A47,'Regional Weighted means'!$A$3:$J$61,5,FALSE)</f>
        <v>2.0869565010070801</v>
      </c>
      <c r="I47" s="28">
        <f>VLOOKUP($A47,'Regional Weighted means'!$A$3:$J$61,2,FALSE)</f>
        <v>2</v>
      </c>
      <c r="J47" s="28">
        <f>VLOOKUP($A47,'Regional Weighted means'!$A$3:$J$61,3,FALSE)</f>
        <v>1.7999999523162842</v>
      </c>
      <c r="K47" s="28">
        <f>VLOOKUP($A47,'Regional Weighted means'!$A$3:$J$61,8,FALSE)</f>
        <v>2</v>
      </c>
      <c r="L47" s="28">
        <f>VLOOKUP($A47,'Regional Weighted means'!$A$3:$J$61,9,FALSE)</f>
        <v>1.25</v>
      </c>
      <c r="M47" s="28">
        <f>VLOOKUP($A47,'Regional Weighted means'!$A$3:$J$61,10,FALSE)</f>
        <v>1.75</v>
      </c>
    </row>
    <row r="48" spans="1:13" x14ac:dyDescent="0.25">
      <c r="A48" s="3" t="s">
        <v>219</v>
      </c>
      <c r="B48" s="10" t="s">
        <v>331</v>
      </c>
      <c r="C48" s="11">
        <f>VLOOKUP(A48,'Global summary'!$AF$3:$AG$61,2,FALSE)</f>
        <v>0.60309278350515461</v>
      </c>
      <c r="D48" s="2527">
        <f>VLOOKUP(B48,'Tables A.1 and A.4'!$BM$1:$BO$65,3,FALSE)</f>
        <v>1</v>
      </c>
      <c r="E48" s="28">
        <f>VLOOKUP($A48,'Regional Weighted means'!$A$3:$J$61,4,FALSE)</f>
        <v>0.5</v>
      </c>
      <c r="F48" s="28">
        <f>VLOOKUP($A48,'Regional Weighted means'!$A$3:$J$61,6,FALSE)</f>
        <v>0.39534884691238403</v>
      </c>
      <c r="G48" s="28">
        <f>VLOOKUP($A48,'Regional Weighted means'!$A$3:$J$61,7,FALSE)</f>
        <v>0.81818181276321411</v>
      </c>
      <c r="H48" s="28">
        <f>VLOOKUP($A48,'Regional Weighted means'!$A$3:$J$61,5,FALSE)</f>
        <v>0.6086956262588501</v>
      </c>
      <c r="I48" s="28">
        <f>VLOOKUP($A48,'Regional Weighted means'!$A$3:$J$61,2,FALSE)</f>
        <v>0.80000001192092896</v>
      </c>
      <c r="J48" s="28">
        <f>VLOOKUP($A48,'Regional Weighted means'!$A$3:$J$61,3,FALSE)</f>
        <v>0.80000001192092896</v>
      </c>
      <c r="K48" s="28">
        <f>VLOOKUP($A48,'Regional Weighted means'!$A$3:$J$61,8,FALSE)</f>
        <v>0.69999998807907104</v>
      </c>
      <c r="L48" s="28">
        <f>VLOOKUP($A48,'Regional Weighted means'!$A$3:$J$61,9,FALSE)</f>
        <v>0.75</v>
      </c>
      <c r="M48" s="28">
        <f>VLOOKUP($A48,'Regional Weighted means'!$A$3:$J$61,10,FALSE)</f>
        <v>0.75</v>
      </c>
    </row>
    <row r="49" spans="1:13" x14ac:dyDescent="0.25">
      <c r="A49" s="3" t="s">
        <v>220</v>
      </c>
      <c r="B49" s="10" t="s">
        <v>332</v>
      </c>
      <c r="C49" s="11">
        <f>VLOOKUP(A49,'Global summary'!$AF$3:$AG$61,2,FALSE)</f>
        <v>0.12520731402017449</v>
      </c>
      <c r="D49" s="2527">
        <f>VLOOKUP(B49,'Tables A.1 and A.4'!$BM$1:$BO$65,3,FALSE)</f>
        <v>1</v>
      </c>
      <c r="E49" s="28">
        <f>VLOOKUP($A49,'Regional Weighted means'!$A$3:$J$61,4,FALSE)</f>
        <v>-0.35103815793991089</v>
      </c>
      <c r="F49" s="28">
        <f>VLOOKUP($A49,'Regional Weighted means'!$A$3:$J$61,6,FALSE)</f>
        <v>0.92322260141372681</v>
      </c>
      <c r="G49" s="28">
        <f>VLOOKUP($A49,'Regional Weighted means'!$A$3:$J$61,7,FALSE)</f>
        <v>0.98142188787460327</v>
      </c>
      <c r="H49" s="28">
        <f>VLOOKUP($A49,'Regional Weighted means'!$A$3:$J$61,5,FALSE)</f>
        <v>-0.56263750791549683</v>
      </c>
      <c r="I49" s="28">
        <f>VLOOKUP($A49,'Regional Weighted means'!$A$3:$J$61,2,FALSE)</f>
        <v>-0.42322540283203125</v>
      </c>
      <c r="J49" s="28">
        <f>VLOOKUP($A49,'Regional Weighted means'!$A$3:$J$61,3,FALSE)</f>
        <v>0.71030628681182861</v>
      </c>
      <c r="K49" s="28">
        <f>VLOOKUP($A49,'Regional Weighted means'!$A$3:$J$61,8,FALSE)</f>
        <v>0.18969158828258514</v>
      </c>
      <c r="L49" s="28">
        <f>VLOOKUP($A49,'Regional Weighted means'!$A$3:$J$61,9,FALSE)</f>
        <v>5.6328792124986649E-2</v>
      </c>
      <c r="M49" s="28">
        <f>VLOOKUP($A49,'Regional Weighted means'!$A$3:$J$61,10,FALSE)</f>
        <v>-0.822593092918396</v>
      </c>
    </row>
    <row r="50" spans="1:13" x14ac:dyDescent="0.25">
      <c r="A50" s="3" t="s">
        <v>221</v>
      </c>
      <c r="B50" s="10" t="s">
        <v>333</v>
      </c>
      <c r="C50" s="11">
        <f>VLOOKUP(A50,'Global summary'!$AF$3:$AG$61,2,FALSE)</f>
        <v>69.439633195192911</v>
      </c>
      <c r="D50" s="2527">
        <f>VLOOKUP(B50,'Tables A.1 and A.4'!$BM$1:$BO$65,3,FALSE)</f>
        <v>1</v>
      </c>
      <c r="E50" s="28">
        <f>VLOOKUP($A50,'Regional Weighted means'!$A$3:$J$61,4,FALSE)</f>
        <v>84.948989868164063</v>
      </c>
      <c r="F50" s="28">
        <f>VLOOKUP($A50,'Regional Weighted means'!$A$3:$J$61,6,FALSE)</f>
        <v>88.690948486328125</v>
      </c>
      <c r="G50" s="28">
        <f>VLOOKUP($A50,'Regional Weighted means'!$A$3:$J$61,7,FALSE)</f>
        <v>82.514411926269531</v>
      </c>
      <c r="H50" s="28">
        <f>VLOOKUP($A50,'Regional Weighted means'!$A$3:$J$61,5,FALSE)</f>
        <v>72.242485046386719</v>
      </c>
      <c r="I50" s="28">
        <f>VLOOKUP($A50,'Regional Weighted means'!$A$3:$J$61,2,FALSE)</f>
        <v>42.407970428466797</v>
      </c>
      <c r="J50" s="28">
        <f>VLOOKUP($A50,'Regional Weighted means'!$A$3:$J$61,3,FALSE)</f>
        <v>81.87200927734375</v>
      </c>
      <c r="K50" s="28">
        <f>VLOOKUP($A50,'Regional Weighted means'!$A$3:$J$61,8,FALSE)</f>
        <v>69.156265258789063</v>
      </c>
      <c r="L50" s="28">
        <f>VLOOKUP($A50,'Regional Weighted means'!$A$3:$J$61,9,FALSE)</f>
        <v>57.231201171875</v>
      </c>
      <c r="M50" s="28">
        <f>VLOOKUP($A50,'Regional Weighted means'!$A$3:$J$61,10,FALSE)</f>
        <v>44.898784637451172</v>
      </c>
    </row>
    <row r="51" spans="1:13" x14ac:dyDescent="0.25">
      <c r="A51" s="3" t="s">
        <v>222</v>
      </c>
      <c r="B51" s="10" t="s">
        <v>334</v>
      </c>
      <c r="C51" s="11">
        <f>VLOOKUP(A51,'Global summary'!$AF$3:$AG$61,2,FALSE)</f>
        <v>0.30432903738057915</v>
      </c>
      <c r="D51" s="2527">
        <f>VLOOKUP(B51,'Tables A.1 and A.4'!$BM$1:$BO$65,3,FALSE)</f>
        <v>1</v>
      </c>
      <c r="E51" s="28">
        <f>VLOOKUP($A51,'Regional Weighted means'!$A$3:$J$61,4,FALSE)</f>
        <v>0.30752173066139221</v>
      </c>
      <c r="F51" s="28">
        <f>VLOOKUP($A51,'Regional Weighted means'!$A$3:$J$61,6,FALSE)</f>
        <v>0.24739903211593628</v>
      </c>
      <c r="G51" s="28">
        <f>VLOOKUP($A51,'Regional Weighted means'!$A$3:$J$61,7,FALSE)</f>
        <v>3.8753241300582886E-2</v>
      </c>
      <c r="H51" s="28">
        <f>VLOOKUP($A51,'Regional Weighted means'!$A$3:$J$61,5,FALSE)</f>
        <v>0.15958903729915619</v>
      </c>
      <c r="I51" s="28">
        <f>VLOOKUP($A51,'Regional Weighted means'!$A$3:$J$61,2,FALSE)</f>
        <v>0</v>
      </c>
      <c r="J51" s="28">
        <f>VLOOKUP($A51,'Regional Weighted means'!$A$3:$J$61,3,FALSE)</f>
        <v>0</v>
      </c>
      <c r="K51" s="28">
        <f>VLOOKUP($A51,'Regional Weighted means'!$A$3:$J$61,8,FALSE)</f>
        <v>0.31706205010414124</v>
      </c>
      <c r="L51" s="28">
        <f>VLOOKUP($A51,'Regional Weighted means'!$A$3:$J$61,9,FALSE)</f>
        <v>0.72134840488433838</v>
      </c>
      <c r="M51" s="28">
        <f>VLOOKUP($A51,'Regional Weighted means'!$A$3:$J$61,10,FALSE)</f>
        <v>0.15989331901073456</v>
      </c>
    </row>
    <row r="52" spans="1:13" x14ac:dyDescent="0.25">
      <c r="A52" s="3" t="s">
        <v>223</v>
      </c>
      <c r="B52" s="10" t="s">
        <v>139</v>
      </c>
      <c r="C52" s="11">
        <f>VLOOKUP(A52,'Global summary'!$AF$3:$AG$61,2,FALSE)</f>
        <v>0.28225556880835295</v>
      </c>
      <c r="D52" s="2527">
        <f>VLOOKUP(B52,'Tables A.1 and A.4'!$BM$1:$BO$65,3,FALSE)</f>
        <v>1</v>
      </c>
      <c r="E52" s="28">
        <f>VLOOKUP($A52,'Regional Weighted means'!$A$3:$J$61,4,FALSE)</f>
        <v>0.93009454011917114</v>
      </c>
      <c r="F52" s="28">
        <f>VLOOKUP($A52,'Regional Weighted means'!$A$3:$J$61,6,FALSE)</f>
        <v>1.2333619594573975</v>
      </c>
      <c r="G52" s="28">
        <f>VLOOKUP($A52,'Regional Weighted means'!$A$3:$J$61,7,FALSE)</f>
        <v>1.4888943433761597</v>
      </c>
      <c r="H52" s="28">
        <f>VLOOKUP($A52,'Regional Weighted means'!$A$3:$J$61,5,FALSE)</f>
        <v>-0.24576783180236816</v>
      </c>
      <c r="I52" s="28">
        <f>VLOOKUP($A52,'Regional Weighted means'!$A$3:$J$61,2,FALSE)</f>
        <v>-0.44900965690612793</v>
      </c>
      <c r="J52" s="28">
        <f>VLOOKUP($A52,'Regional Weighted means'!$A$3:$J$61,3,FALSE)</f>
        <v>-0.81784462928771973</v>
      </c>
      <c r="K52" s="28">
        <f>VLOOKUP($A52,'Regional Weighted means'!$A$3:$J$61,8,FALSE)</f>
        <v>0.37124097347259521</v>
      </c>
      <c r="L52" s="28">
        <f>VLOOKUP($A52,'Regional Weighted means'!$A$3:$J$61,9,FALSE)</f>
        <v>0.44878646731376648</v>
      </c>
      <c r="M52" s="28">
        <f>VLOOKUP($A52,'Regional Weighted means'!$A$3:$J$61,10,FALSE)</f>
        <v>0.45856007933616638</v>
      </c>
    </row>
    <row r="53" spans="1:13" x14ac:dyDescent="0.25">
      <c r="A53" s="3" t="s">
        <v>224</v>
      </c>
      <c r="B53" s="10" t="s">
        <v>335</v>
      </c>
      <c r="C53" s="11">
        <f>VLOOKUP(A53,'Global summary'!$AF$3:$AG$61,2,FALSE)</f>
        <v>43.050600898653386</v>
      </c>
      <c r="D53" s="2527">
        <f>VLOOKUP(B53,'Tables A.1 and A.4'!$BM$1:$BO$65,3,FALSE)</f>
        <v>1</v>
      </c>
      <c r="E53" s="28">
        <f>VLOOKUP($A53,'Regional Weighted means'!$A$3:$J$61,4,FALSE)</f>
        <v>65.86346435546875</v>
      </c>
      <c r="F53" s="28">
        <f>VLOOKUP($A53,'Regional Weighted means'!$A$3:$J$61,6,FALSE)</f>
        <v>67.076835632324219</v>
      </c>
      <c r="G53" s="28">
        <f>VLOOKUP($A53,'Regional Weighted means'!$A$3:$J$61,7,FALSE)</f>
        <v>72.355865478515625</v>
      </c>
      <c r="H53" s="28">
        <f>VLOOKUP($A53,'Regional Weighted means'!$A$3:$J$61,5,FALSE)</f>
        <v>30.658792495727539</v>
      </c>
      <c r="I53" s="28">
        <f>VLOOKUP($A53,'Regional Weighted means'!$A$3:$J$61,2,FALSE)</f>
        <v>49.883678436279297</v>
      </c>
      <c r="J53" s="28">
        <f>VLOOKUP($A53,'Regional Weighted means'!$A$3:$J$61,3,FALSE)</f>
        <v>25.07203483581543</v>
      </c>
      <c r="K53" s="28">
        <f>VLOOKUP($A53,'Regional Weighted means'!$A$3:$J$61,8,FALSE)</f>
        <v>59.097087860107422</v>
      </c>
      <c r="L53" s="28">
        <f>VLOOKUP($A53,'Regional Weighted means'!$A$3:$J$61,9,FALSE)</f>
        <v>37.536052703857422</v>
      </c>
      <c r="M53" s="28">
        <f>VLOOKUP($A53,'Regional Weighted means'!$A$3:$J$61,10,FALSE)</f>
        <v>37.596153259277344</v>
      </c>
    </row>
    <row r="54" spans="1:13" x14ac:dyDescent="0.25">
      <c r="A54" s="3" t="s">
        <v>225</v>
      </c>
      <c r="B54" s="10" t="s">
        <v>496</v>
      </c>
      <c r="C54" s="11">
        <f>VLOOKUP(A54,'Global summary'!$AF$3:$AG$61,2,FALSE)</f>
        <v>0.69072164948453607</v>
      </c>
      <c r="D54" s="2527">
        <f>VLOOKUP(B54,'Tables A.1 and A.4'!$BM$1:$BO$65,3,FALSE)</f>
        <v>1</v>
      </c>
      <c r="E54" s="28">
        <f>VLOOKUP($A54,'Regional Weighted means'!$A$3:$J$61,4,FALSE)</f>
        <v>0.76470589637756348</v>
      </c>
      <c r="F54" s="28">
        <f>VLOOKUP($A54,'Regional Weighted means'!$A$3:$J$61,6,FALSE)</f>
        <v>1</v>
      </c>
      <c r="G54" s="28">
        <f>VLOOKUP($A54,'Regional Weighted means'!$A$3:$J$61,7,FALSE)</f>
        <v>0.45454546809196472</v>
      </c>
      <c r="H54" s="28">
        <f>VLOOKUP($A54,'Regional Weighted means'!$A$3:$J$61,5,FALSE)</f>
        <v>0.6086956262588501</v>
      </c>
      <c r="I54" s="28">
        <f>VLOOKUP($A54,'Regional Weighted means'!$A$3:$J$61,2,FALSE)</f>
        <v>0.80000001192092896</v>
      </c>
      <c r="J54" s="28">
        <f>VLOOKUP($A54,'Regional Weighted means'!$A$3:$J$61,3,FALSE)</f>
        <v>0.80000001192092896</v>
      </c>
      <c r="K54" s="28">
        <f>VLOOKUP($A54,'Regional Weighted means'!$A$3:$J$61,8,FALSE)</f>
        <v>0.5</v>
      </c>
      <c r="L54" s="28">
        <f>VLOOKUP($A54,'Regional Weighted means'!$A$3:$J$61,9,FALSE)</f>
        <v>0.875</v>
      </c>
      <c r="M54" s="28">
        <f>VLOOKUP($A54,'Regional Weighted means'!$A$3:$J$61,10,FALSE)</f>
        <v>0.4791666567325592</v>
      </c>
    </row>
    <row r="55" spans="1:13" x14ac:dyDescent="0.25">
      <c r="A55" s="3"/>
      <c r="D55" s="2527"/>
      <c r="E55" s="28"/>
      <c r="F55" s="28"/>
      <c r="G55" s="28"/>
      <c r="H55" s="28"/>
      <c r="I55" s="28"/>
      <c r="J55" s="28"/>
      <c r="K55" s="28"/>
      <c r="L55" s="28"/>
      <c r="M55" s="28"/>
    </row>
    <row r="56" spans="1:13" x14ac:dyDescent="0.25">
      <c r="A56" s="3" t="s">
        <v>226</v>
      </c>
      <c r="B56" s="10" t="s">
        <v>337</v>
      </c>
      <c r="C56" s="11">
        <f>VLOOKUP(A56,'Global summary'!$AF$3:$AG$61,2,FALSE)</f>
        <v>0.28083259746475392</v>
      </c>
      <c r="D56" s="2527">
        <f>VLOOKUP(B56,'Tables A.1 and A.4'!$BM$1:$BO$65,3,FALSE)</f>
        <v>-1</v>
      </c>
      <c r="E56" s="28">
        <f>VLOOKUP($A56,'Regional Weighted means'!$A$3:$J$61,4,FALSE)</f>
        <v>0.22599086165428162</v>
      </c>
      <c r="F56" s="28">
        <f>VLOOKUP($A56,'Regional Weighted means'!$A$3:$J$61,6,FALSE)</f>
        <v>0.402751624584198</v>
      </c>
      <c r="G56" s="28">
        <f>VLOOKUP($A56,'Regional Weighted means'!$A$3:$J$61,7,FALSE)</f>
        <v>0.20414675772190094</v>
      </c>
      <c r="H56" s="28">
        <f>VLOOKUP($A56,'Regional Weighted means'!$A$3:$J$61,5,FALSE)</f>
        <v>3.3250786364078522E-2</v>
      </c>
      <c r="I56" s="28">
        <f>VLOOKUP($A56,'Regional Weighted means'!$A$3:$J$61,2,FALSE)</f>
        <v>2.7900550048798323E-3</v>
      </c>
      <c r="J56" s="28">
        <f>VLOOKUP($A56,'Regional Weighted means'!$A$3:$J$61,3,FALSE)</f>
        <v>0.14772035181522369</v>
      </c>
      <c r="K56" s="28">
        <f>VLOOKUP($A56,'Regional Weighted means'!$A$3:$J$61,8,FALSE)</f>
        <v>0.12259689718484879</v>
      </c>
      <c r="L56" s="28">
        <f>VLOOKUP($A56,'Regional Weighted means'!$A$3:$J$61,9,FALSE)</f>
        <v>0.23610506951808929</v>
      </c>
      <c r="M56" s="28">
        <f>VLOOKUP($A56,'Regional Weighted means'!$A$3:$J$61,10,FALSE)</f>
        <v>7.0688821375370026E-2</v>
      </c>
    </row>
    <row r="57" spans="1:13" x14ac:dyDescent="0.25">
      <c r="A57" s="3" t="s">
        <v>227</v>
      </c>
      <c r="B57" s="10" t="s">
        <v>338</v>
      </c>
      <c r="C57" s="11">
        <f>VLOOKUP(A57,'Global summary'!$AF$3:$AG$61,2,FALSE)</f>
        <v>0.67609464567142563</v>
      </c>
      <c r="D57" s="2527">
        <f>VLOOKUP(B57,'Tables A.1 and A.4'!$BM$1:$BO$65,3,FALSE)</f>
        <v>1</v>
      </c>
      <c r="E57" s="28">
        <f>VLOOKUP($A57,'Regional Weighted means'!$A$3:$J$61,4,FALSE)</f>
        <v>0.66181766986846924</v>
      </c>
      <c r="F57" s="28">
        <f>VLOOKUP($A57,'Regional Weighted means'!$A$3:$J$61,6,FALSE)</f>
        <v>0.74202901124954224</v>
      </c>
      <c r="G57" s="28">
        <f>VLOOKUP($A57,'Regional Weighted means'!$A$3:$J$61,7,FALSE)</f>
        <v>0.64959424734115601</v>
      </c>
      <c r="H57" s="28">
        <f>VLOOKUP($A57,'Regional Weighted means'!$A$3:$J$61,5,FALSE)</f>
        <v>0.74281424283981323</v>
      </c>
      <c r="I57" s="28">
        <f>VLOOKUP($A57,'Regional Weighted means'!$A$3:$J$61,2,FALSE)</f>
        <v>0.62078076601028442</v>
      </c>
      <c r="J57" s="28">
        <f>VLOOKUP($A57,'Regional Weighted means'!$A$3:$J$61,3,FALSE)</f>
        <v>0.66773331165313721</v>
      </c>
      <c r="K57" s="28">
        <f>VLOOKUP($A57,'Regional Weighted means'!$A$3:$J$61,8,FALSE)</f>
        <v>0.61138558387756348</v>
      </c>
      <c r="L57" s="28">
        <f>VLOOKUP($A57,'Regional Weighted means'!$A$3:$J$61,9,FALSE)</f>
        <v>0.66507935523986816</v>
      </c>
      <c r="M57" s="28">
        <f>VLOOKUP($A57,'Regional Weighted means'!$A$3:$J$61,10,FALSE)</f>
        <v>0.65179973840713501</v>
      </c>
    </row>
    <row r="58" spans="1:13" x14ac:dyDescent="0.25">
      <c r="A58" s="3" t="s">
        <v>228</v>
      </c>
      <c r="B58" s="10" t="s">
        <v>339</v>
      </c>
      <c r="C58" s="11">
        <f>VLOOKUP(A58,'Global summary'!$AF$3:$AG$61,2,FALSE)</f>
        <v>105.54512602059953</v>
      </c>
      <c r="D58" s="2527">
        <f>VLOOKUP(B58,'Tables A.1 and A.4'!$BM$1:$BO$65,3,FALSE)</f>
        <v>1</v>
      </c>
      <c r="E58" s="28">
        <f>VLOOKUP($A58,'Regional Weighted means'!$A$3:$J$61,4,FALSE)</f>
        <v>110.62549591064453</v>
      </c>
      <c r="F58" s="28">
        <f>VLOOKUP($A58,'Regional Weighted means'!$A$3:$J$61,6,FALSE)</f>
        <v>120.18299102783203</v>
      </c>
      <c r="G58" s="28">
        <f>VLOOKUP($A58,'Regional Weighted means'!$A$3:$J$61,7,FALSE)</f>
        <v>76.340415954589844</v>
      </c>
      <c r="H58" s="28">
        <f>VLOOKUP($A58,'Regional Weighted means'!$A$3:$J$61,5,FALSE)</f>
        <v>109.27320098876953</v>
      </c>
      <c r="I58" s="28">
        <f>VLOOKUP($A58,'Regional Weighted means'!$A$3:$J$61,2,FALSE)</f>
        <v>127.30417633056641</v>
      </c>
      <c r="J58" s="28">
        <f>VLOOKUP($A58,'Regional Weighted means'!$A$3:$J$61,3,FALSE)</f>
        <v>113.50785064697266</v>
      </c>
      <c r="K58" s="28">
        <f>VLOOKUP($A58,'Regional Weighted means'!$A$3:$J$61,8,FALSE)</f>
        <v>128.66505432128906</v>
      </c>
      <c r="L58" s="28">
        <f>VLOOKUP($A58,'Regional Weighted means'!$A$3:$J$61,9,FALSE)</f>
        <v>105.86379241943359</v>
      </c>
      <c r="M58" s="28">
        <f>VLOOKUP($A58,'Regional Weighted means'!$A$3:$J$61,10,FALSE)</f>
        <v>87.594024658203125</v>
      </c>
    </row>
    <row r="59" spans="1:13" x14ac:dyDescent="0.25">
      <c r="A59" s="3" t="s">
        <v>229</v>
      </c>
      <c r="B59" s="10" t="s">
        <v>340</v>
      </c>
      <c r="C59" s="11">
        <f>VLOOKUP(A59,'Global summary'!$AF$3:$AG$61,2,FALSE)</f>
        <v>0.48765612886414456</v>
      </c>
      <c r="D59" s="2527">
        <f>VLOOKUP(B59,'Tables A.1 and A.4'!$BM$1:$BO$65,3,FALSE)</f>
        <v>1</v>
      </c>
      <c r="E59" s="28">
        <f>VLOOKUP($A59,'Regional Weighted means'!$A$3:$J$61,4,FALSE)</f>
        <v>0.26240968704223633</v>
      </c>
      <c r="F59" s="28">
        <f>VLOOKUP($A59,'Regional Weighted means'!$A$3:$J$61,6,FALSE)</f>
        <v>0.56725883483886719</v>
      </c>
      <c r="G59" s="28">
        <f>VLOOKUP($A59,'Regional Weighted means'!$A$3:$J$61,7,FALSE)</f>
        <v>0.62852787971496582</v>
      </c>
      <c r="H59" s="28">
        <f>VLOOKUP($A59,'Regional Weighted means'!$A$3:$J$61,5,FALSE)</f>
        <v>0.4006069004535675</v>
      </c>
      <c r="I59" s="28">
        <f>VLOOKUP($A59,'Regional Weighted means'!$A$3:$J$61,2,FALSE)</f>
        <v>0.50231415033340454</v>
      </c>
      <c r="J59" s="28">
        <f>VLOOKUP($A59,'Regional Weighted means'!$A$3:$J$61,3,FALSE)</f>
        <v>0.71239441633224487</v>
      </c>
      <c r="K59" s="28">
        <f>VLOOKUP($A59,'Regional Weighted means'!$A$3:$J$61,8,FALSE)</f>
        <v>0.40780699253082275</v>
      </c>
      <c r="L59" s="28">
        <f>VLOOKUP($A59,'Regional Weighted means'!$A$3:$J$61,9,FALSE)</f>
        <v>0.44805306196212769</v>
      </c>
      <c r="M59" s="28">
        <f>VLOOKUP($A59,'Regional Weighted means'!$A$3:$J$61,10,FALSE)</f>
        <v>0.37277975678443909</v>
      </c>
    </row>
    <row r="60" spans="1:13" x14ac:dyDescent="0.25">
      <c r="A60" s="3" t="s">
        <v>230</v>
      </c>
      <c r="B60" s="10" t="s">
        <v>341</v>
      </c>
      <c r="C60" s="11">
        <f>VLOOKUP(A60,'Global summary'!$AF$3:$AG$61,2,FALSE)</f>
        <v>22.509307559043137</v>
      </c>
      <c r="D60" s="2527">
        <f>VLOOKUP(B60,'Tables A.1 and A.4'!$BM$1:$BO$65,3,FALSE)</f>
        <v>1</v>
      </c>
      <c r="E60" s="28">
        <f>VLOOKUP($A60,'Regional Weighted means'!$A$3:$J$61,4,FALSE)</f>
        <v>8.9326534271240234</v>
      </c>
      <c r="F60" s="28">
        <f>VLOOKUP($A60,'Regional Weighted means'!$A$3:$J$61,6,FALSE)</f>
        <v>19.610069274902344</v>
      </c>
      <c r="G60" s="28">
        <f>VLOOKUP($A60,'Regional Weighted means'!$A$3:$J$61,7,FALSE)</f>
        <v>15.074105262756348</v>
      </c>
      <c r="H60" s="28">
        <f>VLOOKUP($A60,'Regional Weighted means'!$A$3:$J$61,5,FALSE)</f>
        <v>9.2304620742797852</v>
      </c>
      <c r="I60" s="28">
        <f>VLOOKUP($A60,'Regional Weighted means'!$A$3:$J$61,2,FALSE)</f>
        <v>6.479034423828125</v>
      </c>
      <c r="J60" s="28">
        <f>VLOOKUP($A60,'Regional Weighted means'!$A$3:$J$61,3,FALSE)</f>
        <v>32.7886962890625</v>
      </c>
      <c r="K60" s="28">
        <f>VLOOKUP($A60,'Regional Weighted means'!$A$3:$J$61,8,FALSE)</f>
        <v>43.239414215087891</v>
      </c>
      <c r="L60" s="28">
        <f>VLOOKUP($A60,'Regional Weighted means'!$A$3:$J$61,9,FALSE)</f>
        <v>44.322029113769531</v>
      </c>
      <c r="M60" s="28">
        <f>VLOOKUP($A60,'Regional Weighted means'!$A$3:$J$61,10,FALSE)</f>
        <v>31.53419303894043</v>
      </c>
    </row>
    <row r="61" spans="1:13" x14ac:dyDescent="0.25">
      <c r="A61" s="3" t="s">
        <v>231</v>
      </c>
      <c r="B61" s="10" t="s">
        <v>342</v>
      </c>
      <c r="C61" s="11">
        <f>VLOOKUP(A61,'Global summary'!$AF$3:$AG$61,2,FALSE)</f>
        <v>161.44711082652731</v>
      </c>
      <c r="D61" s="2527">
        <f>VLOOKUP(B61,'Tables A.1 and A.4'!$BM$1:$BO$65,3,FALSE)</f>
        <v>1</v>
      </c>
      <c r="E61" s="28">
        <f>VLOOKUP($A61,'Regional Weighted means'!$A$3:$J$61,4,FALSE)</f>
        <v>104.95806121826172</v>
      </c>
      <c r="F61" s="28">
        <f>VLOOKUP($A61,'Regional Weighted means'!$A$3:$J$61,6,FALSE)</f>
        <v>251.63270568847656</v>
      </c>
      <c r="G61" s="28">
        <f>VLOOKUP($A61,'Regional Weighted means'!$A$3:$J$61,7,FALSE)</f>
        <v>229.07743835449219</v>
      </c>
      <c r="H61" s="28">
        <f>VLOOKUP($A61,'Regional Weighted means'!$A$3:$J$61,5,FALSE)</f>
        <v>18.701370239257813</v>
      </c>
      <c r="I61" s="28">
        <f>VLOOKUP($A61,'Regional Weighted means'!$A$3:$J$61,2,FALSE)</f>
        <v>40.463878631591797</v>
      </c>
      <c r="J61" s="28">
        <f>VLOOKUP($A61,'Regional Weighted means'!$A$3:$J$61,3,FALSE)</f>
        <v>58.424819946289063</v>
      </c>
      <c r="K61" s="28">
        <f>VLOOKUP($A61,'Regional Weighted means'!$A$3:$J$61,8,FALSE)</f>
        <v>11.068615913391113</v>
      </c>
      <c r="L61" s="28">
        <f>VLOOKUP($A61,'Regional Weighted means'!$A$3:$J$61,9,FALSE)</f>
        <v>262.688232421875</v>
      </c>
      <c r="M61" s="28">
        <f>VLOOKUP($A61,'Regional Weighted means'!$A$3:$J$61,10,FALSE)</f>
        <v>12.784427642822266</v>
      </c>
    </row>
    <row r="62" spans="1:13" x14ac:dyDescent="0.25">
      <c r="A62" s="3" t="s">
        <v>232</v>
      </c>
      <c r="B62" s="10" t="s">
        <v>343</v>
      </c>
      <c r="C62" s="11">
        <f>VLOOKUP(A62,'Global summary'!$AF$3:$AG$61,2,FALSE)</f>
        <v>4.3964038936427263</v>
      </c>
      <c r="D62" s="2527">
        <f>VLOOKUP(B62,'Tables A.1 and A.4'!$BM$1:$BO$65,3,FALSE)</f>
        <v>1</v>
      </c>
      <c r="E62" s="28">
        <f>VLOOKUP($A62,'Regional Weighted means'!$A$3:$J$61,4,FALSE)</f>
        <v>0.57742428779602051</v>
      </c>
      <c r="F62" s="28">
        <f>VLOOKUP($A62,'Regional Weighted means'!$A$3:$J$61,6,FALSE)</f>
        <v>5.7251725196838379</v>
      </c>
      <c r="G62" s="28">
        <f>VLOOKUP($A62,'Regional Weighted means'!$A$3:$J$61,7,FALSE)</f>
        <v>0</v>
      </c>
      <c r="H62" s="28">
        <f>VLOOKUP($A62,'Regional Weighted means'!$A$3:$J$61,5,FALSE)</f>
        <v>0.21425953507423401</v>
      </c>
      <c r="I62" s="28">
        <f>VLOOKUP($A62,'Regional Weighted means'!$A$3:$J$61,2,FALSE)</f>
        <v>0</v>
      </c>
      <c r="J62" s="28">
        <f>VLOOKUP($A62,'Regional Weighted means'!$A$3:$J$61,3,FALSE)</f>
        <v>1.2564821243286133</v>
      </c>
      <c r="K62" s="28">
        <f>VLOOKUP($A62,'Regional Weighted means'!$A$3:$J$61,8,FALSE)</f>
        <v>4.7128639221191406</v>
      </c>
      <c r="L62" s="28">
        <f>VLOOKUP($A62,'Regional Weighted means'!$A$3:$J$61,9,FALSE)</f>
        <v>36.544040679931641</v>
      </c>
      <c r="M62" s="28">
        <f>VLOOKUP($A62,'Regional Weighted means'!$A$3:$J$61,10,FALSE)</f>
        <v>1.3098534345626831</v>
      </c>
    </row>
    <row r="63" spans="1:13" x14ac:dyDescent="0.25">
      <c r="A63" s="3" t="s">
        <v>233</v>
      </c>
      <c r="B63" s="10" t="s">
        <v>344</v>
      </c>
      <c r="C63" s="11">
        <f>VLOOKUP(A63,'Global summary'!$AF$3:$AG$61,2,FALSE)</f>
        <v>38.458326878333253</v>
      </c>
      <c r="D63" s="2527">
        <f>VLOOKUP(B63,'Tables A.1 and A.4'!$BM$1:$BO$65,3,FALSE)</f>
        <v>-1</v>
      </c>
      <c r="E63" s="28">
        <f>VLOOKUP($A63,'Regional Weighted means'!$A$3:$J$61,4,FALSE)</f>
        <v>46.125705718994141</v>
      </c>
      <c r="F63" s="28">
        <f>VLOOKUP($A63,'Regional Weighted means'!$A$3:$J$61,6,FALSE)</f>
        <v>0</v>
      </c>
      <c r="G63" s="28">
        <f>VLOOKUP($A63,'Regional Weighted means'!$A$3:$J$61,7,FALSE)</f>
        <v>0</v>
      </c>
      <c r="H63" s="28">
        <f>VLOOKUP($A63,'Regional Weighted means'!$A$3:$J$61,5,FALSE)</f>
        <v>36.392116546630859</v>
      </c>
      <c r="I63" s="28">
        <f>VLOOKUP($A63,'Regional Weighted means'!$A$3:$J$61,2,FALSE)</f>
        <v>0</v>
      </c>
      <c r="J63" s="28">
        <f>VLOOKUP($A63,'Regional Weighted means'!$A$3:$J$61,3,FALSE)</f>
        <v>0</v>
      </c>
      <c r="K63" s="28">
        <f>VLOOKUP($A63,'Regional Weighted means'!$A$3:$J$61,8,FALSE)</f>
        <v>0</v>
      </c>
      <c r="L63" s="28">
        <f>VLOOKUP($A63,'Regional Weighted means'!$A$3:$J$61,9,FALSE)</f>
        <v>32.698917388916016</v>
      </c>
      <c r="M63" s="28">
        <f>VLOOKUP($A63,'Regional Weighted means'!$A$3:$J$61,10,FALSE)</f>
        <v>39.365795135498047</v>
      </c>
    </row>
    <row r="64" spans="1:13" x14ac:dyDescent="0.25">
      <c r="A64" s="3" t="s">
        <v>234</v>
      </c>
      <c r="B64" s="10" t="s">
        <v>345</v>
      </c>
      <c r="C64" s="11">
        <f>VLOOKUP(A64,'Global summary'!$AF$3:$AG$61,2,FALSE)</f>
        <v>0.74369263973534727</v>
      </c>
      <c r="D64" s="2527">
        <f>VLOOKUP(B64,'Tables A.1 and A.4'!$BM$1:$BO$65,3,FALSE)</f>
        <v>-1</v>
      </c>
      <c r="E64" s="28">
        <f>VLOOKUP($A64,'Regional Weighted means'!$A$3:$J$61,4,FALSE)</f>
        <v>0.75253725051879883</v>
      </c>
      <c r="F64" s="28">
        <f>VLOOKUP($A64,'Regional Weighted means'!$A$3:$J$61,6,FALSE)</f>
        <v>0.75287169218063354</v>
      </c>
      <c r="G64" s="28">
        <f>VLOOKUP($A64,'Regional Weighted means'!$A$3:$J$61,7,FALSE)</f>
        <v>0.5972980260848999</v>
      </c>
      <c r="H64" s="28">
        <f>VLOOKUP($A64,'Regional Weighted means'!$A$3:$J$61,5,FALSE)</f>
        <v>0.75434273481369019</v>
      </c>
      <c r="I64" s="28">
        <f>VLOOKUP($A64,'Regional Weighted means'!$A$3:$J$61,2,FALSE)</f>
        <v>0.58143621683120728</v>
      </c>
      <c r="J64" s="28">
        <f>VLOOKUP($A64,'Regional Weighted means'!$A$3:$J$61,3,FALSE)</f>
        <v>0.70962262153625488</v>
      </c>
      <c r="K64" s="28">
        <f>VLOOKUP($A64,'Regional Weighted means'!$A$3:$J$61,8,FALSE)</f>
        <v>0.76864975690841675</v>
      </c>
      <c r="L64" s="28">
        <f>VLOOKUP($A64,'Regional Weighted means'!$A$3:$J$61,9,FALSE)</f>
        <v>0.74338400363922119</v>
      </c>
      <c r="M64" s="28">
        <f>VLOOKUP($A64,'Regional Weighted means'!$A$3:$J$61,10,FALSE)</f>
        <v>0.75302010774612427</v>
      </c>
    </row>
    <row r="65" spans="1:13" x14ac:dyDescent="0.25">
      <c r="A65" s="3" t="s">
        <v>235</v>
      </c>
      <c r="B65" s="10" t="s">
        <v>346</v>
      </c>
      <c r="C65" s="11">
        <f>VLOOKUP(A65,'Global summary'!$AF$3:$AG$61,2,FALSE)</f>
        <v>29.925714285714285</v>
      </c>
      <c r="D65" s="2527">
        <f>VLOOKUP(B65,'Tables A.1 and A.4'!$BM$1:$BO$65,3,FALSE)</f>
        <v>1</v>
      </c>
      <c r="E65" s="28">
        <f>VLOOKUP($A65,'Regional Weighted means'!$A$3:$J$61,4,FALSE)</f>
        <v>28.848484039306641</v>
      </c>
      <c r="F65" s="28">
        <f>VLOOKUP($A65,'Regional Weighted means'!$A$3:$J$61,6,FALSE)</f>
        <v>27.365854263305664</v>
      </c>
      <c r="G65" s="28">
        <f>VLOOKUP($A65,'Regional Weighted means'!$A$3:$J$61,7,FALSE)</f>
        <v>23.125</v>
      </c>
      <c r="H65" s="28">
        <f>VLOOKUP($A65,'Regional Weighted means'!$A$3:$J$61,5,FALSE)</f>
        <v>31.857143402099609</v>
      </c>
      <c r="I65" s="28">
        <f>VLOOKUP($A65,'Regional Weighted means'!$A$3:$J$61,2,FALSE)</f>
        <v>38.200000762939453</v>
      </c>
      <c r="J65" s="28">
        <f>VLOOKUP($A65,'Regional Weighted means'!$A$3:$J$61,3,FALSE)</f>
        <v>25</v>
      </c>
      <c r="K65" s="28">
        <f>VLOOKUP($A65,'Regional Weighted means'!$A$3:$J$61,8,FALSE)</f>
        <v>26.222221374511719</v>
      </c>
      <c r="L65" s="28">
        <f>VLOOKUP($A65,'Regional Weighted means'!$A$3:$J$61,9,FALSE)</f>
        <v>28.857143402099609</v>
      </c>
      <c r="M65" s="28">
        <f>VLOOKUP($A65,'Regional Weighted means'!$A$3:$J$61,10,FALSE)</f>
        <v>33.568180084228516</v>
      </c>
    </row>
    <row r="66" spans="1:13" x14ac:dyDescent="0.25">
      <c r="D66" s="2527"/>
    </row>
    <row r="67" spans="1:13" ht="15.75" thickBot="1" x14ac:dyDescent="0.3">
      <c r="D67" s="2527"/>
      <c r="M67" s="10"/>
    </row>
    <row r="68" spans="1:13" ht="32.25" thickBot="1" x14ac:dyDescent="0.3">
      <c r="C68" s="26" t="s">
        <v>280</v>
      </c>
      <c r="D68" s="2526" t="s">
        <v>391</v>
      </c>
      <c r="E68" s="27" t="s">
        <v>281</v>
      </c>
      <c r="F68" s="27" t="s">
        <v>282</v>
      </c>
      <c r="G68" s="27" t="s">
        <v>283</v>
      </c>
      <c r="H68" s="27" t="s">
        <v>284</v>
      </c>
      <c r="M68" s="10"/>
    </row>
    <row r="69" spans="1:13" x14ac:dyDescent="0.25">
      <c r="D69" s="2527"/>
      <c r="M69" s="10"/>
    </row>
    <row r="70" spans="1:13" x14ac:dyDescent="0.25">
      <c r="A70" s="3" t="s">
        <v>177</v>
      </c>
      <c r="B70" s="10" t="s">
        <v>292</v>
      </c>
      <c r="C70" s="11">
        <f>VLOOKUP(A70,'Global summary'!$AF$3:$AG$61,2,FALSE)</f>
        <v>3.3261145044143028</v>
      </c>
      <c r="D70" s="2527">
        <f>VLOOKUP(B70,'Tables A.1 and A.4'!$BM$1:$BO$65,3,FALSE)</f>
        <v>-1</v>
      </c>
      <c r="E70" s="28">
        <f>VLOOKUP($A70,'Income Group Weighted means'!$A$3:$E$61,2,FALSE)</f>
        <v>3.076993465423584</v>
      </c>
      <c r="F70" s="28">
        <f>VLOOKUP($A70,'Income Group Weighted means'!$A$3:$E$61,3,FALSE)</f>
        <v>3.4289486408233643</v>
      </c>
      <c r="G70" s="28">
        <f>VLOOKUP($A70,'Income Group Weighted means'!$A$3:$E$61,4,FALSE)</f>
        <v>3.1609697341918945</v>
      </c>
      <c r="H70" s="28">
        <f>VLOOKUP($A70,'Income Group Weighted means'!$A$3:$E$61,5,FALSE)</f>
        <v>3.4974830150604248</v>
      </c>
      <c r="M70" s="10"/>
    </row>
    <row r="71" spans="1:13" x14ac:dyDescent="0.25">
      <c r="A71" s="3" t="s">
        <v>178</v>
      </c>
      <c r="B71" s="10" t="s">
        <v>293</v>
      </c>
      <c r="C71" s="11">
        <f>VLOOKUP(A71,'Global summary'!$AF$3:$AG$61,2,FALSE)</f>
        <v>223.76192712783813</v>
      </c>
      <c r="D71" s="2527">
        <f>VLOOKUP(B71,'Tables A.1 and A.4'!$BM$1:$BO$65,3,FALSE)</f>
        <v>1</v>
      </c>
      <c r="E71" s="28">
        <f>VLOOKUP($A71,'Income Group Weighted means'!$A$3:$E$61,2,FALSE)</f>
        <v>162.77151489257813</v>
      </c>
      <c r="F71" s="28">
        <f>VLOOKUP($A71,'Income Group Weighted means'!$A$3:$E$61,3,FALSE)</f>
        <v>202.61079406738281</v>
      </c>
      <c r="G71" s="28">
        <f>VLOOKUP($A71,'Income Group Weighted means'!$A$3:$E$61,4,FALSE)</f>
        <v>281.45562744140625</v>
      </c>
      <c r="H71" s="28">
        <f>VLOOKUP($A71,'Income Group Weighted means'!$A$3:$E$61,5,FALSE)</f>
        <v>222.50300598144531</v>
      </c>
      <c r="M71" s="10"/>
    </row>
    <row r="72" spans="1:13" x14ac:dyDescent="0.25">
      <c r="A72" s="3" t="s">
        <v>179</v>
      </c>
      <c r="B72" s="10" t="s">
        <v>294</v>
      </c>
      <c r="C72" s="11">
        <f>VLOOKUP(A72,'Global summary'!$AF$3:$AG$61,2,FALSE)</f>
        <v>246.79593729698794</v>
      </c>
      <c r="D72" s="2527">
        <f>VLOOKUP(B72,'Tables A.1 and A.4'!$BM$1:$BO$65,3,FALSE)</f>
        <v>1</v>
      </c>
      <c r="E72" s="28">
        <f>VLOOKUP($A72,'Income Group Weighted means'!$A$3:$E$61,2,FALSE)</f>
        <v>127.54630279541016</v>
      </c>
      <c r="F72" s="28">
        <f>VLOOKUP($A72,'Income Group Weighted means'!$A$3:$E$61,3,FALSE)</f>
        <v>223.72119140625</v>
      </c>
      <c r="G72" s="28">
        <f>VLOOKUP($A72,'Income Group Weighted means'!$A$3:$E$61,4,FALSE)</f>
        <v>311.34426879882813</v>
      </c>
      <c r="H72" s="28">
        <f>VLOOKUP($A72,'Income Group Weighted means'!$A$3:$E$61,5,FALSE)</f>
        <v>274.15615844726563</v>
      </c>
      <c r="M72" s="10"/>
    </row>
    <row r="73" spans="1:13" x14ac:dyDescent="0.25">
      <c r="A73" s="3" t="s">
        <v>180</v>
      </c>
      <c r="B73" s="10" t="s">
        <v>295</v>
      </c>
      <c r="C73" s="11">
        <f>VLOOKUP(A73,'Global summary'!$AF$3:$AG$61,2,FALSE)</f>
        <v>203.99644620620634</v>
      </c>
      <c r="D73" s="2527">
        <f>VLOOKUP(B73,'Tables A.1 and A.4'!$BM$1:$BO$65,3,FALSE)</f>
        <v>-1</v>
      </c>
      <c r="E73" s="28">
        <f>VLOOKUP($A73,'Income Group Weighted means'!$A$3:$E$61,2,FALSE)</f>
        <v>24.365562438964844</v>
      </c>
      <c r="F73" s="28">
        <f>VLOOKUP($A73,'Income Group Weighted means'!$A$3:$E$61,3,FALSE)</f>
        <v>45.216693878173828</v>
      </c>
      <c r="G73" s="28">
        <f>VLOOKUP($A73,'Income Group Weighted means'!$A$3:$E$61,4,FALSE)</f>
        <v>181.4073486328125</v>
      </c>
      <c r="H73" s="28">
        <f>VLOOKUP($A73,'Income Group Weighted means'!$A$3:$E$61,5,FALSE)</f>
        <v>801.6346435546875</v>
      </c>
      <c r="M73" s="10"/>
    </row>
    <row r="74" spans="1:13" x14ac:dyDescent="0.25">
      <c r="A74" s="3" t="s">
        <v>181</v>
      </c>
      <c r="B74" s="10" t="s">
        <v>296</v>
      </c>
      <c r="C74" s="11">
        <f>VLOOKUP(A74,'Global summary'!$AF$3:$AG$61,2,FALSE)</f>
        <v>66.315733643413736</v>
      </c>
      <c r="D74" s="2527">
        <f>VLOOKUP(B74,'Tables A.1 and A.4'!$BM$1:$BO$65,3,FALSE)</f>
        <v>1</v>
      </c>
      <c r="E74" s="28">
        <f>VLOOKUP($A74,'Income Group Weighted means'!$A$3:$E$61,2,FALSE)</f>
        <v>19.915256500244141</v>
      </c>
      <c r="F74" s="28">
        <f>VLOOKUP($A74,'Income Group Weighted means'!$A$3:$E$61,3,FALSE)</f>
        <v>48.460948944091797</v>
      </c>
      <c r="G74" s="28">
        <f>VLOOKUP($A74,'Income Group Weighted means'!$A$3:$E$61,4,FALSE)</f>
        <v>72.275306701660156</v>
      </c>
      <c r="H74" s="28">
        <f>VLOOKUP($A74,'Income Group Weighted means'!$A$3:$E$61,5,FALSE)</f>
        <v>98.044883728027344</v>
      </c>
      <c r="M74" s="10"/>
    </row>
    <row r="75" spans="1:13" x14ac:dyDescent="0.25">
      <c r="A75" s="3" t="s">
        <v>182</v>
      </c>
      <c r="B75" s="10" t="s">
        <v>297</v>
      </c>
      <c r="C75" s="11">
        <f>VLOOKUP(A75,'Global summary'!$AF$3:$AG$61,2,FALSE)</f>
        <v>9.4486190232461187</v>
      </c>
      <c r="D75" s="2527">
        <f>VLOOKUP(B75,'Tables A.1 and A.4'!$BM$1:$BO$65,3,FALSE)</f>
        <v>-1</v>
      </c>
      <c r="E75" s="28">
        <f>VLOOKUP($A75,'Income Group Weighted means'!$A$3:$E$61,2,FALSE)</f>
        <v>29.416309356689453</v>
      </c>
      <c r="F75" s="28">
        <f>VLOOKUP($A75,'Income Group Weighted means'!$A$3:$E$61,3,FALSE)</f>
        <v>12.600166320800781</v>
      </c>
      <c r="G75" s="28">
        <f>VLOOKUP($A75,'Income Group Weighted means'!$A$3:$E$61,4,FALSE)</f>
        <v>3.9127614498138428</v>
      </c>
      <c r="H75" s="28">
        <f>VLOOKUP($A75,'Income Group Weighted means'!$A$3:$E$61,5,FALSE)</f>
        <v>2.6936583518981934</v>
      </c>
      <c r="M75" s="10"/>
    </row>
    <row r="76" spans="1:13" x14ac:dyDescent="0.25">
      <c r="A76" s="3" t="s">
        <v>183</v>
      </c>
      <c r="B76" s="10" t="s">
        <v>21</v>
      </c>
      <c r="C76" s="11">
        <f>VLOOKUP(A76,'Global summary'!$AF$3:$AG$61,2,FALSE)</f>
        <v>29.549355269459522</v>
      </c>
      <c r="D76" s="2527">
        <f>VLOOKUP(B76,'Tables A.1 and A.4'!$BM$1:$BO$65,3,FALSE)</f>
        <v>-1</v>
      </c>
      <c r="E76" s="28">
        <f>VLOOKUP($A76,'Income Group Weighted means'!$A$3:$E$61,2,FALSE)</f>
        <v>65.922218322753906</v>
      </c>
      <c r="F76" s="28">
        <f>VLOOKUP($A76,'Income Group Weighted means'!$A$3:$E$61,3,FALSE)</f>
        <v>34.553787231445313</v>
      </c>
      <c r="G76" s="28">
        <f>VLOOKUP($A76,'Income Group Weighted means'!$A$3:$E$61,4,FALSE)</f>
        <v>24.995384216308594</v>
      </c>
      <c r="H76" s="28">
        <f>VLOOKUP($A76,'Income Group Weighted means'!$A$3:$E$61,5,FALSE)</f>
        <v>6.9544305801391602</v>
      </c>
      <c r="M76" s="10"/>
    </row>
    <row r="77" spans="1:13" x14ac:dyDescent="0.25">
      <c r="A77" s="3" t="s">
        <v>184</v>
      </c>
      <c r="B77" s="10" t="s">
        <v>298</v>
      </c>
      <c r="C77" s="11">
        <f>VLOOKUP(A77,'Global summary'!$AF$3:$AG$61,2,FALSE)</f>
        <v>42.276148323715312</v>
      </c>
      <c r="D77" s="2527">
        <f>VLOOKUP(B77,'Tables A.1 and A.4'!$BM$1:$BO$65,3,FALSE)</f>
        <v>-1</v>
      </c>
      <c r="E77" s="28">
        <f>VLOOKUP($A77,'Income Group Weighted means'!$A$3:$E$61,2,FALSE)</f>
        <v>88.323356628417969</v>
      </c>
      <c r="F77" s="28">
        <f>VLOOKUP($A77,'Income Group Weighted means'!$A$3:$E$61,3,FALSE)</f>
        <v>69.302528381347656</v>
      </c>
      <c r="G77" s="28">
        <f>VLOOKUP($A77,'Income Group Weighted means'!$A$3:$E$61,4,FALSE)</f>
        <v>15.308465003967285</v>
      </c>
      <c r="H77" s="28">
        <f>VLOOKUP($A77,'Income Group Weighted means'!$A$3:$E$61,5,FALSE)</f>
        <v>1.5588034391403198</v>
      </c>
      <c r="M77" s="10"/>
    </row>
    <row r="78" spans="1:13" x14ac:dyDescent="0.25">
      <c r="A78" s="3" t="s">
        <v>185</v>
      </c>
      <c r="B78" s="10" t="s">
        <v>299</v>
      </c>
      <c r="C78" s="11">
        <f>VLOOKUP(A78,'Global summary'!$AF$3:$AG$61,2,FALSE)</f>
        <v>65.69072154630085</v>
      </c>
      <c r="D78" s="2527">
        <f>VLOOKUP(B78,'Tables A.1 and A.4'!$BM$1:$BO$65,3,FALSE)</f>
        <v>1</v>
      </c>
      <c r="E78" s="28">
        <f>VLOOKUP($A78,'Income Group Weighted means'!$A$3:$E$61,2,FALSE)</f>
        <v>51.009532928466797</v>
      </c>
      <c r="F78" s="28">
        <f>VLOOKUP($A78,'Income Group Weighted means'!$A$3:$E$61,3,FALSE)</f>
        <v>54.404262542724609</v>
      </c>
      <c r="G78" s="28">
        <f>VLOOKUP($A78,'Income Group Weighted means'!$A$3:$E$61,4,FALSE)</f>
        <v>83.693595886230469</v>
      </c>
      <c r="H78" s="28">
        <f>VLOOKUP($A78,'Income Group Weighted means'!$A$3:$E$61,5,FALSE)</f>
        <v>0</v>
      </c>
      <c r="M78" s="10"/>
    </row>
    <row r="79" spans="1:13" x14ac:dyDescent="0.25">
      <c r="A79" s="3" t="s">
        <v>186</v>
      </c>
      <c r="B79" s="10" t="s">
        <v>300</v>
      </c>
      <c r="C79" s="11">
        <f>VLOOKUP(A79,'Global summary'!$AF$3:$AG$61,2,FALSE)</f>
        <v>31.770735084467596</v>
      </c>
      <c r="D79" s="2527">
        <f>VLOOKUP(B79,'Tables A.1 and A.4'!$BM$1:$BO$65,3,FALSE)</f>
        <v>1</v>
      </c>
      <c r="E79" s="28">
        <f>VLOOKUP($A79,'Income Group Weighted means'!$A$3:$E$61,2,FALSE)</f>
        <v>21.443143844604492</v>
      </c>
      <c r="F79" s="28">
        <f>VLOOKUP($A79,'Income Group Weighted means'!$A$3:$E$61,3,FALSE)</f>
        <v>27.086503982543945</v>
      </c>
      <c r="G79" s="28">
        <f>VLOOKUP($A79,'Income Group Weighted means'!$A$3:$E$61,4,FALSE)</f>
        <v>42.767810821533203</v>
      </c>
      <c r="H79" s="28">
        <f>VLOOKUP($A79,'Income Group Weighted means'!$A$3:$E$61,5,FALSE)</f>
        <v>69.811790466308594</v>
      </c>
      <c r="M79" s="10"/>
    </row>
    <row r="80" spans="1:13" x14ac:dyDescent="0.25">
      <c r="A80" s="3" t="s">
        <v>187</v>
      </c>
      <c r="B80" s="10" t="s">
        <v>301</v>
      </c>
      <c r="C80" s="11">
        <f>VLOOKUP(A80,'Global summary'!$AF$3:$AG$61,2,FALSE)</f>
        <v>38.973748750415737</v>
      </c>
      <c r="D80" s="2527">
        <f>VLOOKUP(B80,'Tables A.1 and A.4'!$BM$1:$BO$65,3,FALSE)</f>
        <v>1</v>
      </c>
      <c r="E80" s="28">
        <f>VLOOKUP($A80,'Income Group Weighted means'!$A$3:$E$61,2,FALSE)</f>
        <v>27.414962768554688</v>
      </c>
      <c r="F80" s="28">
        <f>VLOOKUP($A80,'Income Group Weighted means'!$A$3:$E$61,3,FALSE)</f>
        <v>31.765077590942383</v>
      </c>
      <c r="G80" s="28">
        <f>VLOOKUP($A80,'Income Group Weighted means'!$A$3:$E$61,4,FALSE)</f>
        <v>49.584312438964844</v>
      </c>
      <c r="H80" s="28">
        <f>VLOOKUP($A80,'Income Group Weighted means'!$A$3:$E$61,5,FALSE)</f>
        <v>44.235824584960938</v>
      </c>
      <c r="M80" s="10"/>
    </row>
    <row r="81" spans="1:13" x14ac:dyDescent="0.25">
      <c r="A81" s="3" t="s">
        <v>188</v>
      </c>
      <c r="B81" s="10" t="s">
        <v>302</v>
      </c>
      <c r="C81" s="11">
        <f>VLOOKUP(A81,'Global summary'!$AF$3:$AG$61,2,FALSE)</f>
        <v>10.827497052103876</v>
      </c>
      <c r="D81" s="2527">
        <f>VLOOKUP(B81,'Tables A.1 and A.4'!$BM$1:$BO$65,3,FALSE)</f>
        <v>-1</v>
      </c>
      <c r="E81" s="28">
        <f>VLOOKUP($A81,'Income Group Weighted means'!$A$3:$E$61,2,FALSE)</f>
        <v>10.286282539367676</v>
      </c>
      <c r="F81" s="28">
        <f>VLOOKUP($A81,'Income Group Weighted means'!$A$3:$E$61,3,FALSE)</f>
        <v>15.720332145690918</v>
      </c>
      <c r="G81" s="28">
        <f>VLOOKUP($A81,'Income Group Weighted means'!$A$3:$E$61,4,FALSE)</f>
        <v>4.4595098495483398</v>
      </c>
      <c r="H81" s="28">
        <f>VLOOKUP($A81,'Income Group Weighted means'!$A$3:$E$61,5,FALSE)</f>
        <v>5.3768558502197266</v>
      </c>
      <c r="M81" s="10"/>
    </row>
    <row r="82" spans="1:13" x14ac:dyDescent="0.25">
      <c r="A82" s="3" t="s">
        <v>189</v>
      </c>
      <c r="B82" s="10" t="s">
        <v>303</v>
      </c>
      <c r="C82" s="11">
        <f>VLOOKUP(A82,'Global summary'!$AF$3:$AG$61,2,FALSE)</f>
        <v>39.098532992728131</v>
      </c>
      <c r="D82" s="2527">
        <f>VLOOKUP(B82,'Tables A.1 and A.4'!$BM$1:$BO$65,3,FALSE)</f>
        <v>-1</v>
      </c>
      <c r="E82" s="28">
        <f>VLOOKUP($A82,'Income Group Weighted means'!$A$3:$E$61,2,FALSE)</f>
        <v>46.551296234130859</v>
      </c>
      <c r="F82" s="28">
        <f>VLOOKUP($A82,'Income Group Weighted means'!$A$3:$E$61,3,FALSE)</f>
        <v>45.102367401123047</v>
      </c>
      <c r="G82" s="28">
        <f>VLOOKUP($A82,'Income Group Weighted means'!$A$3:$E$61,4,FALSE)</f>
        <v>27.001117706298828</v>
      </c>
      <c r="H82" s="28">
        <f>VLOOKUP($A82,'Income Group Weighted means'!$A$3:$E$61,5,FALSE)</f>
        <v>5.5027217864990234</v>
      </c>
      <c r="M82" s="10"/>
    </row>
    <row r="83" spans="1:13" x14ac:dyDescent="0.25">
      <c r="A83" s="3" t="s">
        <v>190</v>
      </c>
      <c r="B83" s="10" t="s">
        <v>304</v>
      </c>
      <c r="C83" s="11">
        <f>VLOOKUP(A83,'Global summary'!$AF$3:$AG$61,2,FALSE)</f>
        <v>3.8365483673722616</v>
      </c>
      <c r="D83" s="2527">
        <f>VLOOKUP(B83,'Tables A.1 and A.4'!$BM$1:$BO$65,3,FALSE)</f>
        <v>1</v>
      </c>
      <c r="E83" s="28">
        <f>VLOOKUP($A83,'Income Group Weighted means'!$A$3:$E$61,2,FALSE)</f>
        <v>3.3330106735229492</v>
      </c>
      <c r="F83" s="28">
        <f>VLOOKUP($A83,'Income Group Weighted means'!$A$3:$E$61,3,FALSE)</f>
        <v>3.45157790184021</v>
      </c>
      <c r="G83" s="28">
        <f>VLOOKUP($A83,'Income Group Weighted means'!$A$3:$E$61,4,FALSE)</f>
        <v>4.4222660064697266</v>
      </c>
      <c r="H83" s="28">
        <f>VLOOKUP($A83,'Income Group Weighted means'!$A$3:$E$61,5,FALSE)</f>
        <v>3.9848999977111816</v>
      </c>
      <c r="M83" s="10"/>
    </row>
    <row r="84" spans="1:13" x14ac:dyDescent="0.25">
      <c r="A84" s="3" t="s">
        <v>191</v>
      </c>
      <c r="B84" s="10" t="s">
        <v>305</v>
      </c>
      <c r="C84" s="11">
        <f>VLOOKUP(A84,'Global summary'!$AF$3:$AG$61,2,FALSE)</f>
        <v>2.1318798183718908</v>
      </c>
      <c r="D84" s="2527">
        <f>VLOOKUP(B84,'Tables A.1 and A.4'!$BM$1:$BO$65,3,FALSE)</f>
        <v>-1</v>
      </c>
      <c r="E84" s="28">
        <f>VLOOKUP($A84,'Income Group Weighted means'!$A$3:$E$61,2,FALSE)</f>
        <v>1.2652503252029419</v>
      </c>
      <c r="F84" s="28">
        <f>VLOOKUP($A84,'Income Group Weighted means'!$A$3:$E$61,3,FALSE)</f>
        <v>1.7947518825531006</v>
      </c>
      <c r="G84" s="28">
        <f>VLOOKUP($A84,'Income Group Weighted means'!$A$3:$E$61,4,FALSE)</f>
        <v>2.4836263656616211</v>
      </c>
      <c r="H84" s="28">
        <f>VLOOKUP($A84,'Income Group Weighted means'!$A$3:$E$61,5,FALSE)</f>
        <v>3.2257142066955566</v>
      </c>
      <c r="M84" s="10"/>
    </row>
    <row r="85" spans="1:13" x14ac:dyDescent="0.25">
      <c r="A85" s="3" t="s">
        <v>192</v>
      </c>
      <c r="B85" s="10" t="s">
        <v>306</v>
      </c>
      <c r="C85" s="11">
        <f>VLOOKUP(A85,'Global summary'!$AF$3:$AG$61,2,FALSE)</f>
        <v>18.907415717258615</v>
      </c>
      <c r="D85" s="2527">
        <f>VLOOKUP(B85,'Tables A.1 and A.4'!$BM$1:$BO$65,3,FALSE)</f>
        <v>-1</v>
      </c>
      <c r="E85" s="28">
        <f>VLOOKUP($A85,'Income Group Weighted means'!$A$3:$E$61,2,FALSE)</f>
        <v>19.420900344848633</v>
      </c>
      <c r="F85" s="28">
        <f>VLOOKUP($A85,'Income Group Weighted means'!$A$3:$E$61,3,FALSE)</f>
        <v>17.652763366699219</v>
      </c>
      <c r="G85" s="28">
        <f>VLOOKUP($A85,'Income Group Weighted means'!$A$3:$E$61,4,FALSE)</f>
        <v>16.974966049194336</v>
      </c>
      <c r="H85" s="28">
        <f>VLOOKUP($A85,'Income Group Weighted means'!$A$3:$E$61,5,FALSE)</f>
        <v>38.753864288330078</v>
      </c>
      <c r="M85" s="10"/>
    </row>
    <row r="86" spans="1:13" x14ac:dyDescent="0.25">
      <c r="A86" s="3"/>
      <c r="D86" s="2527"/>
      <c r="E86" s="28"/>
      <c r="F86" s="28"/>
      <c r="G86" s="28"/>
      <c r="H86" s="28"/>
      <c r="M86" s="10"/>
    </row>
    <row r="87" spans="1:13" x14ac:dyDescent="0.25">
      <c r="A87" s="3" t="s">
        <v>193</v>
      </c>
      <c r="B87" s="10" t="s">
        <v>307</v>
      </c>
      <c r="C87" s="11">
        <f>VLOOKUP(A87,'Global summary'!$AF$3:$AG$61,2,FALSE)</f>
        <v>82463.891214124931</v>
      </c>
      <c r="D87" s="2527">
        <f>VLOOKUP(B87,'Tables A.1 and A.4'!$BM$1:$BO$65,3,FALSE)</f>
        <v>-1</v>
      </c>
      <c r="E87" s="28">
        <f>VLOOKUP($A87,'Income Group Weighted means'!$A$3:$E$61,2,FALSE)</f>
        <v>63201.0078125</v>
      </c>
      <c r="F87" s="28">
        <f>VLOOKUP($A87,'Income Group Weighted means'!$A$3:$E$61,3,FALSE)</f>
        <v>91359.828125</v>
      </c>
      <c r="G87" s="28">
        <f>VLOOKUP($A87,'Income Group Weighted means'!$A$3:$E$61,4,FALSE)</f>
        <v>117046.8359375</v>
      </c>
      <c r="H87" s="28">
        <f>VLOOKUP($A87,'Income Group Weighted means'!$A$3:$E$61,5,FALSE)</f>
        <v>64454.7578125</v>
      </c>
      <c r="M87" s="10"/>
    </row>
    <row r="88" spans="1:13" x14ac:dyDescent="0.25">
      <c r="A88" s="3" t="s">
        <v>194</v>
      </c>
      <c r="B88" s="3" t="s">
        <v>308</v>
      </c>
      <c r="C88" s="11">
        <f>VLOOKUP(A88,'Global summary'!$AF$3:$AG$61,2,FALSE)</f>
        <v>0.17965975629167091</v>
      </c>
      <c r="D88" s="2527">
        <f>VLOOKUP(B88,'Tables A.1 and A.4'!$BM$1:$BO$65,3,FALSE)</f>
        <v>-1</v>
      </c>
      <c r="E88" s="28">
        <f>VLOOKUP($A88,'Income Group Weighted means'!$A$3:$E$61,2,FALSE)</f>
        <v>0.13562417030334473</v>
      </c>
      <c r="F88" s="28">
        <f>VLOOKUP($A88,'Income Group Weighted means'!$A$3:$E$61,3,FALSE)</f>
        <v>0.21577341854572296</v>
      </c>
      <c r="G88" s="28">
        <f>VLOOKUP($A88,'Income Group Weighted means'!$A$3:$E$61,4,FALSE)</f>
        <v>0.17050716280937195</v>
      </c>
      <c r="H88" s="28">
        <f>VLOOKUP($A88,'Income Group Weighted means'!$A$3:$E$61,5,FALSE)</f>
        <v>0.17559869587421417</v>
      </c>
      <c r="M88" s="10"/>
    </row>
    <row r="89" spans="1:13" x14ac:dyDescent="0.25">
      <c r="A89" s="3" t="s">
        <v>195</v>
      </c>
      <c r="B89" s="10" t="s">
        <v>309</v>
      </c>
      <c r="C89" s="11">
        <f>VLOOKUP(A89,'Global summary'!$AF$3:$AG$61,2,FALSE)</f>
        <v>30.281193263658096</v>
      </c>
      <c r="D89" s="2527">
        <f>VLOOKUP(B89,'Tables A.1 and A.4'!$BM$1:$BO$65,3,FALSE)</f>
        <v>-1</v>
      </c>
      <c r="E89" s="28">
        <f>VLOOKUP($A89,'Income Group Weighted means'!$A$3:$E$61,2,FALSE)</f>
        <v>94.802200317382813</v>
      </c>
      <c r="F89" s="28">
        <f>VLOOKUP($A89,'Income Group Weighted means'!$A$3:$E$61,3,FALSE)</f>
        <v>49.112579345703125</v>
      </c>
      <c r="G89" s="28">
        <f>VLOOKUP($A89,'Income Group Weighted means'!$A$3:$E$61,4,FALSE)</f>
        <v>30.260684967041016</v>
      </c>
      <c r="H89" s="28">
        <f>VLOOKUP($A89,'Income Group Weighted means'!$A$3:$E$61,5,FALSE)</f>
        <v>16.429759979248047</v>
      </c>
      <c r="M89" s="10"/>
    </row>
    <row r="90" spans="1:13" x14ac:dyDescent="0.25">
      <c r="A90" s="3" t="s">
        <v>196</v>
      </c>
      <c r="B90" s="10" t="s">
        <v>310</v>
      </c>
      <c r="C90" s="11">
        <f>VLOOKUP(A90,'Global summary'!$AF$3:$AG$61,2,FALSE)</f>
        <v>0.969818869518279</v>
      </c>
      <c r="D90" s="2527">
        <f>VLOOKUP(B90,'Tables A.1 and A.4'!$BM$1:$BO$65,3,FALSE)</f>
        <v>-1</v>
      </c>
      <c r="E90" s="28">
        <f>VLOOKUP($A90,'Income Group Weighted means'!$A$3:$E$61,2,FALSE)</f>
        <v>4.4052801132202148</v>
      </c>
      <c r="F90" s="28">
        <f>VLOOKUP($A90,'Income Group Weighted means'!$A$3:$E$61,3,FALSE)</f>
        <v>1.4186227321624756</v>
      </c>
      <c r="G90" s="28">
        <f>VLOOKUP($A90,'Income Group Weighted means'!$A$3:$E$61,4,FALSE)</f>
        <v>0.88440179824829102</v>
      </c>
      <c r="H90" s="28">
        <f>VLOOKUP($A90,'Income Group Weighted means'!$A$3:$E$61,5,FALSE)</f>
        <v>0.57737255096435547</v>
      </c>
      <c r="M90" s="10"/>
    </row>
    <row r="91" spans="1:13" x14ac:dyDescent="0.25">
      <c r="A91" s="3" t="s">
        <v>197</v>
      </c>
      <c r="B91" s="10" t="s">
        <v>311</v>
      </c>
      <c r="C91" s="11">
        <f>VLOOKUP(A91,'Global summary'!$AF$3:$AG$61,2,FALSE)</f>
        <v>1.1048601721475311</v>
      </c>
      <c r="D91" s="2527">
        <f>VLOOKUP(B91,'Tables A.1 and A.4'!$BM$1:$BO$65,3,FALSE)</f>
        <v>-1</v>
      </c>
      <c r="E91" s="28">
        <f>VLOOKUP($A91,'Income Group Weighted means'!$A$3:$E$61,2,FALSE)</f>
        <v>1.554789662361145</v>
      </c>
      <c r="F91" s="28">
        <f>VLOOKUP($A91,'Income Group Weighted means'!$A$3:$E$61,3,FALSE)</f>
        <v>1.1091368198394775</v>
      </c>
      <c r="G91" s="28">
        <f>VLOOKUP($A91,'Income Group Weighted means'!$A$3:$E$61,4,FALSE)</f>
        <v>1.0396867990493774</v>
      </c>
      <c r="H91" s="28">
        <f>VLOOKUP($A91,'Income Group Weighted means'!$A$3:$E$61,5,FALSE)</f>
        <v>1.3567711114883423</v>
      </c>
      <c r="M91" s="10"/>
    </row>
    <row r="92" spans="1:13" x14ac:dyDescent="0.25">
      <c r="A92" s="3" t="s">
        <v>198</v>
      </c>
      <c r="B92" s="10" t="s">
        <v>312</v>
      </c>
      <c r="C92" s="11">
        <f>VLOOKUP(A92,'Global summary'!$AF$3:$AG$61,2,FALSE)</f>
        <v>4.0698162796021062</v>
      </c>
      <c r="D92" s="2527">
        <f>VLOOKUP(B92,'Tables A.1 and A.4'!$BM$1:$BO$65,3,FALSE)</f>
        <v>1</v>
      </c>
      <c r="E92" s="28">
        <f>VLOOKUP($A92,'Income Group Weighted means'!$A$3:$E$61,2,FALSE)</f>
        <v>1.4422612190246582</v>
      </c>
      <c r="F92" s="28">
        <f>VLOOKUP($A92,'Income Group Weighted means'!$A$3:$E$61,3,FALSE)</f>
        <v>3.256324291229248</v>
      </c>
      <c r="G92" s="28">
        <f>VLOOKUP($A92,'Income Group Weighted means'!$A$3:$E$61,4,FALSE)</f>
        <v>4.6204829216003418</v>
      </c>
      <c r="H92" s="28">
        <f>VLOOKUP($A92,'Income Group Weighted means'!$A$3:$E$61,5,FALSE)</f>
        <v>5.9266328811645508</v>
      </c>
      <c r="M92" s="10"/>
    </row>
    <row r="93" spans="1:13" x14ac:dyDescent="0.25">
      <c r="A93" s="3" t="s">
        <v>199</v>
      </c>
      <c r="B93" s="10" t="s">
        <v>313</v>
      </c>
      <c r="C93" s="11">
        <f>VLOOKUP(A93,'Global summary'!$AF$3:$AG$61,2,FALSE)</f>
        <v>13.665670826042188</v>
      </c>
      <c r="D93" s="2527">
        <f>VLOOKUP(B93,'Tables A.1 and A.4'!$BM$1:$BO$65,3,FALSE)</f>
        <v>1</v>
      </c>
      <c r="E93" s="28">
        <f>VLOOKUP($A93,'Income Group Weighted means'!$A$3:$E$61,2,FALSE)</f>
        <v>6.6466517448425293</v>
      </c>
      <c r="F93" s="28">
        <f>VLOOKUP($A93,'Income Group Weighted means'!$A$3:$E$61,3,FALSE)</f>
        <v>12.93451976776123</v>
      </c>
      <c r="G93" s="28">
        <f>VLOOKUP($A93,'Income Group Weighted means'!$A$3:$E$61,4,FALSE)</f>
        <v>15.777202606201172</v>
      </c>
      <c r="H93" s="28">
        <f>VLOOKUP($A93,'Income Group Weighted means'!$A$3:$E$61,5,FALSE)</f>
        <v>14.373001098632813</v>
      </c>
      <c r="M93" s="10"/>
    </row>
    <row r="94" spans="1:13" x14ac:dyDescent="0.25">
      <c r="A94" s="3" t="s">
        <v>200</v>
      </c>
      <c r="B94" s="10" t="s">
        <v>314</v>
      </c>
      <c r="C94" s="11">
        <f>VLOOKUP(A94,'Global summary'!$AF$3:$AG$61,2,FALSE)</f>
        <v>231.53019038582275</v>
      </c>
      <c r="D94" s="2527">
        <f>VLOOKUP(B94,'Tables A.1 and A.4'!$BM$1:$BO$65,3,FALSE)</f>
        <v>1</v>
      </c>
      <c r="E94" s="28">
        <f>VLOOKUP($A94,'Income Group Weighted means'!$A$3:$E$61,2,FALSE)</f>
        <v>123.02476501464844</v>
      </c>
      <c r="F94" s="28">
        <f>VLOOKUP($A94,'Income Group Weighted means'!$A$3:$E$61,3,FALSE)</f>
        <v>158.57060241699219</v>
      </c>
      <c r="G94" s="28">
        <f>VLOOKUP($A94,'Income Group Weighted means'!$A$3:$E$61,4,FALSE)</f>
        <v>226.21435546875</v>
      </c>
      <c r="H94" s="28">
        <f>VLOOKUP($A94,'Income Group Weighted means'!$A$3:$E$61,5,FALSE)</f>
        <v>319.95050048828125</v>
      </c>
      <c r="M94" s="10"/>
    </row>
    <row r="95" spans="1:13" x14ac:dyDescent="0.25">
      <c r="A95" s="3" t="s">
        <v>201</v>
      </c>
      <c r="B95" s="10" t="s">
        <v>315</v>
      </c>
      <c r="C95" s="11">
        <f>VLOOKUP(A95,'Global summary'!$AF$3:$AG$61,2,FALSE)</f>
        <v>2676.6310889292608</v>
      </c>
      <c r="D95" s="2527">
        <f>VLOOKUP(B95,'Tables A.1 and A.4'!$BM$1:$BO$65,3,FALSE)</f>
        <v>1</v>
      </c>
      <c r="E95" s="28">
        <f>VLOOKUP($A95,'Income Group Weighted means'!$A$3:$E$61,2,FALSE)</f>
        <v>430.09124755859375</v>
      </c>
      <c r="F95" s="28">
        <f>VLOOKUP($A95,'Income Group Weighted means'!$A$3:$E$61,3,FALSE)</f>
        <v>1502.8380126953125</v>
      </c>
      <c r="G95" s="28">
        <f>VLOOKUP($A95,'Income Group Weighted means'!$A$3:$E$61,4,FALSE)</f>
        <v>2976.020263671875</v>
      </c>
      <c r="H95" s="28">
        <f>VLOOKUP($A95,'Income Group Weighted means'!$A$3:$E$61,5,FALSE)</f>
        <v>7845.72802734375</v>
      </c>
      <c r="M95" s="10"/>
    </row>
    <row r="96" spans="1:13" x14ac:dyDescent="0.25">
      <c r="A96" s="3" t="s">
        <v>202</v>
      </c>
      <c r="B96" t="s">
        <v>498</v>
      </c>
      <c r="C96" s="11">
        <f>VLOOKUP(A96,'Global summary'!$AF$3:$AG$61,2,FALSE)</f>
        <v>19.699772302542641</v>
      </c>
      <c r="D96" s="2527">
        <f>VLOOKUP(B96,'Tables A.1 and A.4'!$BM$1:$BO$65,3,FALSE)</f>
        <v>1</v>
      </c>
      <c r="E96" s="28">
        <f>VLOOKUP($A96,'Income Group Weighted means'!$A$3:$E$61,2,FALSE)</f>
        <v>9.3183174133300781</v>
      </c>
      <c r="F96" s="28">
        <f>VLOOKUP($A96,'Income Group Weighted means'!$A$3:$E$61,3,FALSE)</f>
        <v>12.947493553161621</v>
      </c>
      <c r="G96" s="28">
        <f>VLOOKUP($A96,'Income Group Weighted means'!$A$3:$E$61,4,FALSE)</f>
        <v>24.767974853515625</v>
      </c>
      <c r="H96" s="28">
        <f>VLOOKUP($A96,'Income Group Weighted means'!$A$3:$E$61,5,FALSE)</f>
        <v>32.546054840087891</v>
      </c>
      <c r="M96" s="10"/>
    </row>
    <row r="97" spans="1:13" x14ac:dyDescent="0.25">
      <c r="A97" s="3" t="s">
        <v>203</v>
      </c>
      <c r="B97" s="29" t="s">
        <v>316</v>
      </c>
      <c r="C97" s="11">
        <f>VLOOKUP(A97,'Global summary'!$AF$3:$AG$61,2,FALSE)</f>
        <v>0.14568036838830409</v>
      </c>
      <c r="D97" s="2527">
        <f>VLOOKUP(B97,'Tables A.1 and A.4'!$BM$1:$BO$65,3,FALSE)</f>
        <v>-1</v>
      </c>
      <c r="E97" s="28">
        <f>VLOOKUP($A97,'Income Group Weighted means'!$A$3:$E$61,2,FALSE)</f>
        <v>0.55999892950057983</v>
      </c>
      <c r="F97" s="28">
        <f>VLOOKUP($A97,'Income Group Weighted means'!$A$3:$E$61,3,FALSE)</f>
        <v>0.36161106824874878</v>
      </c>
      <c r="G97" s="28">
        <f>VLOOKUP($A97,'Income Group Weighted means'!$A$3:$E$61,4,FALSE)</f>
        <v>-3.7549953907728195E-2</v>
      </c>
      <c r="H97" s="28">
        <f>VLOOKUP($A97,'Income Group Weighted means'!$A$3:$E$61,5,FALSE)</f>
        <v>-6.2517039477825165E-2</v>
      </c>
      <c r="M97" s="10"/>
    </row>
    <row r="98" spans="1:13" x14ac:dyDescent="0.25">
      <c r="A98" s="3" t="s">
        <v>204</v>
      </c>
      <c r="B98" s="10" t="s">
        <v>317</v>
      </c>
      <c r="C98" s="11">
        <f>VLOOKUP(A98,'Global summary'!$AF$3:$AG$61,2,FALSE)</f>
        <v>16.886358089939112</v>
      </c>
      <c r="D98" s="2527">
        <f>VLOOKUP(B98,'Tables A.1 and A.4'!$BM$1:$BO$65,3,FALSE)</f>
        <v>-1</v>
      </c>
      <c r="E98" s="28">
        <f>VLOOKUP($A98,'Income Group Weighted means'!$A$3:$E$61,2,FALSE)</f>
        <v>18.287866592407227</v>
      </c>
      <c r="F98" s="28">
        <f>VLOOKUP($A98,'Income Group Weighted means'!$A$3:$E$61,3,FALSE)</f>
        <v>25.216028213500977</v>
      </c>
      <c r="G98" s="28">
        <f>VLOOKUP($A98,'Income Group Weighted means'!$A$3:$E$61,4,FALSE)</f>
        <v>11.114621162414551</v>
      </c>
      <c r="H98" s="28">
        <f>VLOOKUP($A98,'Income Group Weighted means'!$A$3:$E$61,5,FALSE)</f>
        <v>13.25282096862793</v>
      </c>
      <c r="M98" s="10"/>
    </row>
    <row r="99" spans="1:13" x14ac:dyDescent="0.25">
      <c r="A99" s="3" t="s">
        <v>205</v>
      </c>
      <c r="B99" s="10" t="s">
        <v>318</v>
      </c>
      <c r="C99" s="11">
        <f>VLOOKUP(A99,'Global summary'!$AF$3:$AG$61,2,FALSE)</f>
        <v>88.270847870734684</v>
      </c>
      <c r="D99" s="2527">
        <f>VLOOKUP(B99,'Tables A.1 and A.4'!$BM$1:$BO$65,3,FALSE)</f>
        <v>1</v>
      </c>
      <c r="E99" s="28">
        <f>VLOOKUP($A99,'Income Group Weighted means'!$A$3:$E$61,2,FALSE)</f>
        <v>92.800880432128906</v>
      </c>
      <c r="F99" s="28">
        <f>VLOOKUP($A99,'Income Group Weighted means'!$A$3:$E$61,3,FALSE)</f>
        <v>78.164077758789063</v>
      </c>
      <c r="G99" s="28">
        <f>VLOOKUP($A99,'Income Group Weighted means'!$A$3:$E$61,4,FALSE)</f>
        <v>90.313018798828125</v>
      </c>
      <c r="H99" s="28">
        <f>VLOOKUP($A99,'Income Group Weighted means'!$A$3:$E$61,5,FALSE)</f>
        <v>91.347625732421875</v>
      </c>
      <c r="M99" s="10"/>
    </row>
    <row r="100" spans="1:13" x14ac:dyDescent="0.25">
      <c r="A100" s="3" t="s">
        <v>206</v>
      </c>
      <c r="B100" s="10" t="s">
        <v>319</v>
      </c>
      <c r="C100" s="11">
        <f>VLOOKUP(A100,'Global summary'!$AF$3:$AG$61,2,FALSE)</f>
        <v>21.355461235351324</v>
      </c>
      <c r="D100" s="2527">
        <f>VLOOKUP(B100,'Tables A.1 and A.4'!$BM$1:$BO$65,3,FALSE)</f>
        <v>1</v>
      </c>
      <c r="E100" s="28">
        <f>VLOOKUP($A100,'Income Group Weighted means'!$A$3:$E$61,2,FALSE)</f>
        <v>9.2153072357177734</v>
      </c>
      <c r="F100" s="28">
        <f>VLOOKUP($A100,'Income Group Weighted means'!$A$3:$E$61,3,FALSE)</f>
        <v>21.032417297363281</v>
      </c>
      <c r="G100" s="28">
        <f>VLOOKUP($A100,'Income Group Weighted means'!$A$3:$E$61,4,FALSE)</f>
        <v>16.466482162475586</v>
      </c>
      <c r="H100" s="28">
        <f>VLOOKUP($A100,'Income Group Weighted means'!$A$3:$E$61,5,FALSE)</f>
        <v>35.785327911376953</v>
      </c>
      <c r="M100" s="10"/>
    </row>
    <row r="101" spans="1:13" x14ac:dyDescent="0.25">
      <c r="A101" s="3" t="s">
        <v>207</v>
      </c>
      <c r="B101" s="10" t="s">
        <v>320</v>
      </c>
      <c r="C101" s="11">
        <f>VLOOKUP(A101,'Global summary'!$AF$3:$AG$61,2,FALSE)</f>
        <v>1.781214669871519</v>
      </c>
      <c r="D101" s="2527">
        <f>VLOOKUP(B101,'Tables A.1 and A.4'!$BM$1:$BO$65,3,FALSE)</f>
        <v>-1</v>
      </c>
      <c r="E101" s="28">
        <f>VLOOKUP($A101,'Income Group Weighted means'!$A$3:$E$61,2,FALSE)</f>
        <v>0.18699890375137329</v>
      </c>
      <c r="F101" s="28">
        <f>VLOOKUP($A101,'Income Group Weighted means'!$A$3:$E$61,3,FALSE)</f>
        <v>0.61440622806549072</v>
      </c>
      <c r="G101" s="28">
        <f>VLOOKUP($A101,'Income Group Weighted means'!$A$3:$E$61,4,FALSE)</f>
        <v>2.4747986793518066</v>
      </c>
      <c r="H101" s="28">
        <f>VLOOKUP($A101,'Income Group Weighted means'!$A$3:$E$61,5,FALSE)</f>
        <v>2.7987940311431885</v>
      </c>
      <c r="M101" s="10"/>
    </row>
    <row r="102" spans="1:13" x14ac:dyDescent="0.25">
      <c r="A102" s="3" t="s">
        <v>208</v>
      </c>
      <c r="B102" s="10" t="s">
        <v>321</v>
      </c>
      <c r="C102" s="11">
        <f>VLOOKUP(A102,'Global summary'!$AF$3:$AG$61,2,FALSE)</f>
        <v>0.71002251528558558</v>
      </c>
      <c r="D102" s="2527">
        <f>VLOOKUP(B102,'Tables A.1 and A.4'!$BM$1:$BO$65,3,FALSE)</f>
        <v>1</v>
      </c>
      <c r="E102" s="28">
        <f>VLOOKUP($A102,'Income Group Weighted means'!$A$3:$E$61,2,FALSE)</f>
        <v>0.93512880802154541</v>
      </c>
      <c r="F102" s="28">
        <f>VLOOKUP($A102,'Income Group Weighted means'!$A$3:$E$61,3,FALSE)</f>
        <v>0.74342495203018188</v>
      </c>
      <c r="G102" s="28">
        <f>VLOOKUP($A102,'Income Group Weighted means'!$A$3:$E$61,4,FALSE)</f>
        <v>0.67430126667022705</v>
      </c>
      <c r="H102" s="28">
        <f>VLOOKUP($A102,'Income Group Weighted means'!$A$3:$E$61,5,FALSE)</f>
        <v>0.61641877889633179</v>
      </c>
      <c r="M102" s="10"/>
    </row>
    <row r="103" spans="1:13" x14ac:dyDescent="0.25">
      <c r="A103" s="3"/>
      <c r="D103" s="2527"/>
      <c r="E103" s="28"/>
      <c r="F103" s="28"/>
      <c r="G103" s="28"/>
      <c r="H103" s="28"/>
      <c r="M103" s="10"/>
    </row>
    <row r="104" spans="1:13" x14ac:dyDescent="0.25">
      <c r="A104" s="3" t="s">
        <v>209</v>
      </c>
      <c r="B104" s="10" t="s">
        <v>322</v>
      </c>
      <c r="C104" s="11">
        <f>VLOOKUP(A104,'Global summary'!$AF$3:$AG$61,2,FALSE)</f>
        <v>4.3728800525303901</v>
      </c>
      <c r="D104" s="2527">
        <f>VLOOKUP(B104,'Tables A.1 and A.4'!$BM$1:$BO$65,3,FALSE)</f>
        <v>-1</v>
      </c>
      <c r="E104" s="28">
        <f>VLOOKUP($A104,'Income Group Weighted means'!$A$3:$E$61,2,FALSE)</f>
        <v>25.648681640625</v>
      </c>
      <c r="F104" s="28">
        <f>VLOOKUP($A104,'Income Group Weighted means'!$A$3:$E$61,3,FALSE)</f>
        <v>16.527925491333008</v>
      </c>
      <c r="G104" s="28">
        <f>VLOOKUP($A104,'Income Group Weighted means'!$A$3:$E$61,4,FALSE)</f>
        <v>6.7573385238647461</v>
      </c>
      <c r="H104" s="28">
        <f>VLOOKUP($A104,'Income Group Weighted means'!$A$3:$E$61,5,FALSE)</f>
        <v>1.2716144323348999</v>
      </c>
      <c r="M104" s="10"/>
    </row>
    <row r="105" spans="1:13" x14ac:dyDescent="0.25">
      <c r="A105" s="3" t="s">
        <v>210</v>
      </c>
      <c r="B105" s="10" t="s">
        <v>323</v>
      </c>
      <c r="C105" s="11">
        <f>VLOOKUP(A105,'Global summary'!$AF$3:$AG$61,2,FALSE)</f>
        <v>5.716499882687474</v>
      </c>
      <c r="D105" s="2527">
        <f>VLOOKUP(B105,'Tables A.1 and A.4'!$BM$1:$BO$65,3,FALSE)</f>
        <v>-1</v>
      </c>
      <c r="E105" s="28">
        <f>VLOOKUP($A105,'Income Group Weighted means'!$A$3:$E$61,2,FALSE)</f>
        <v>5.0343375205993652</v>
      </c>
      <c r="F105" s="28">
        <f>VLOOKUP($A105,'Income Group Weighted means'!$A$3:$E$61,3,FALSE)</f>
        <v>5.7197184562683105</v>
      </c>
      <c r="G105" s="28">
        <f>VLOOKUP($A105,'Income Group Weighted means'!$A$3:$E$61,4,FALSE)</f>
        <v>6.0022964477539063</v>
      </c>
      <c r="H105" s="28">
        <f>VLOOKUP($A105,'Income Group Weighted means'!$A$3:$E$61,5,FALSE)</f>
        <v>5.5561952590942383</v>
      </c>
      <c r="M105" s="10"/>
    </row>
    <row r="106" spans="1:13" x14ac:dyDescent="0.25">
      <c r="A106" s="3" t="s">
        <v>211</v>
      </c>
      <c r="B106" s="10" t="s">
        <v>324</v>
      </c>
      <c r="C106" s="11">
        <f>VLOOKUP(A106,'Global summary'!$AF$3:$AG$61,2,FALSE)</f>
        <v>7.3495126385407401</v>
      </c>
      <c r="D106" s="2527">
        <f>VLOOKUP(B106,'Tables A.1 and A.4'!$BM$1:$BO$65,3,FALSE)</f>
        <v>-1</v>
      </c>
      <c r="E106" s="28">
        <f>VLOOKUP($A106,'Income Group Weighted means'!$A$3:$E$61,2,FALSE)</f>
        <v>15.078975677490234</v>
      </c>
      <c r="F106" s="28">
        <f>VLOOKUP($A106,'Income Group Weighted means'!$A$3:$E$61,3,FALSE)</f>
        <v>8.1359090805053711</v>
      </c>
      <c r="G106" s="28">
        <f>VLOOKUP($A106,'Income Group Weighted means'!$A$3:$E$61,4,FALSE)</f>
        <v>6.9468584060668945</v>
      </c>
      <c r="H106" s="28">
        <f>VLOOKUP($A106,'Income Group Weighted means'!$A$3:$E$61,5,FALSE)</f>
        <v>3.2512168884277344</v>
      </c>
      <c r="M106" s="10"/>
    </row>
    <row r="107" spans="1:13" x14ac:dyDescent="0.25">
      <c r="A107" s="3" t="s">
        <v>212</v>
      </c>
      <c r="B107" s="10" t="s">
        <v>325</v>
      </c>
      <c r="C107" s="11">
        <f>VLOOKUP(A107,'Global summary'!$AF$3:$AG$61,2,FALSE)</f>
        <v>55.847708710545263</v>
      </c>
      <c r="D107" s="2527">
        <f>VLOOKUP(B107,'Tables A.1 and A.4'!$BM$1:$BO$65,3,FALSE)</f>
        <v>1</v>
      </c>
      <c r="E107" s="28">
        <f>VLOOKUP($A107,'Income Group Weighted means'!$A$3:$E$61,2,FALSE)</f>
        <v>14.014179229736328</v>
      </c>
      <c r="F107" s="28">
        <f>VLOOKUP($A107,'Income Group Weighted means'!$A$3:$E$61,3,FALSE)</f>
        <v>59.807540893554688</v>
      </c>
      <c r="G107" s="28">
        <f>VLOOKUP($A107,'Income Group Weighted means'!$A$3:$E$61,4,FALSE)</f>
        <v>61.043350219726563</v>
      </c>
      <c r="H107" s="28">
        <f>VLOOKUP($A107,'Income Group Weighted means'!$A$3:$E$61,5,FALSE)</f>
        <v>76.577789306640625</v>
      </c>
      <c r="M107" s="10"/>
    </row>
    <row r="108" spans="1:13" x14ac:dyDescent="0.25">
      <c r="A108" s="3" t="s">
        <v>213</v>
      </c>
      <c r="B108" s="10" t="s">
        <v>109</v>
      </c>
      <c r="C108" s="11">
        <f>VLOOKUP(A108,'Global summary'!$AF$3:$AG$61,2,FALSE)</f>
        <v>20.986576516898573</v>
      </c>
      <c r="D108" s="2527">
        <f>VLOOKUP(B108,'Tables A.1 and A.4'!$BM$1:$BO$65,3,FALSE)</f>
        <v>1</v>
      </c>
      <c r="E108" s="28">
        <f>VLOOKUP($A108,'Income Group Weighted means'!$A$3:$E$61,2,FALSE)</f>
        <v>16.049226760864258</v>
      </c>
      <c r="F108" s="28">
        <f>VLOOKUP($A108,'Income Group Weighted means'!$A$3:$E$61,3,FALSE)</f>
        <v>10.797237396240234</v>
      </c>
      <c r="G108" s="28">
        <f>VLOOKUP($A108,'Income Group Weighted means'!$A$3:$E$61,4,FALSE)</f>
        <v>34.163276672363281</v>
      </c>
      <c r="H108" s="28">
        <f>VLOOKUP($A108,'Income Group Weighted means'!$A$3:$E$61,5,FALSE)</f>
        <v>47.234104156494141</v>
      </c>
      <c r="M108" s="10"/>
    </row>
    <row r="109" spans="1:13" x14ac:dyDescent="0.25">
      <c r="A109" s="3" t="s">
        <v>214</v>
      </c>
      <c r="B109" s="10" t="s">
        <v>326</v>
      </c>
      <c r="C109" s="11">
        <f>VLOOKUP(A109,'Global summary'!$AF$3:$AG$61,2,FALSE)</f>
        <v>9.3566795228475961</v>
      </c>
      <c r="D109" s="2527">
        <f>VLOOKUP(B109,'Tables A.1 and A.4'!$BM$1:$BO$65,3,FALSE)</f>
        <v>-1</v>
      </c>
      <c r="E109" s="28">
        <f>VLOOKUP($A109,'Income Group Weighted means'!$A$3:$E$61,2,FALSE)</f>
        <v>20.882129669189453</v>
      </c>
      <c r="F109" s="28">
        <f>VLOOKUP($A109,'Income Group Weighted means'!$A$3:$E$61,3,FALSE)</f>
        <v>8.3802309036254883</v>
      </c>
      <c r="G109" s="28">
        <f>VLOOKUP($A109,'Income Group Weighted means'!$A$3:$E$61,4,FALSE)</f>
        <v>4.1663265228271484</v>
      </c>
      <c r="H109" s="28">
        <f>VLOOKUP($A109,'Income Group Weighted means'!$A$3:$E$61,5,FALSE)</f>
        <v>2.3653168678283691</v>
      </c>
      <c r="M109" s="10"/>
    </row>
    <row r="110" spans="1:13" x14ac:dyDescent="0.25">
      <c r="A110" s="3" t="s">
        <v>215</v>
      </c>
      <c r="B110" s="10" t="s">
        <v>327</v>
      </c>
      <c r="C110" s="11">
        <f>VLOOKUP(A110,'Global summary'!$AF$3:$AG$61,2,FALSE)</f>
        <v>16.830190641454152</v>
      </c>
      <c r="D110" s="2527">
        <f>VLOOKUP(B110,'Tables A.1 and A.4'!$BM$1:$BO$65,3,FALSE)</f>
        <v>1</v>
      </c>
      <c r="E110" s="28">
        <f>VLOOKUP($A110,'Income Group Weighted means'!$A$3:$E$61,2,FALSE)</f>
        <v>14.398698806762695</v>
      </c>
      <c r="F110" s="28">
        <f>VLOOKUP($A110,'Income Group Weighted means'!$A$3:$E$61,3,FALSE)</f>
        <v>13.124603271484375</v>
      </c>
      <c r="G110" s="28">
        <f>VLOOKUP($A110,'Income Group Weighted means'!$A$3:$E$61,4,FALSE)</f>
        <v>18.326229095458984</v>
      </c>
      <c r="H110" s="28">
        <f>VLOOKUP($A110,'Income Group Weighted means'!$A$3:$E$61,5,FALSE)</f>
        <v>18.716018676757813</v>
      </c>
      <c r="M110" s="10"/>
    </row>
    <row r="111" spans="1:13" x14ac:dyDescent="0.25">
      <c r="A111" s="3"/>
      <c r="D111" s="2527"/>
      <c r="E111" s="28"/>
      <c r="F111" s="28"/>
      <c r="G111" s="28"/>
      <c r="H111" s="28"/>
      <c r="M111" s="10"/>
    </row>
    <row r="112" spans="1:13" x14ac:dyDescent="0.25">
      <c r="A112" s="3" t="s">
        <v>216</v>
      </c>
      <c r="B112" s="10" t="s">
        <v>328</v>
      </c>
      <c r="C112" s="11">
        <f>VLOOKUP(A112,'Global summary'!$AF$3:$AG$61,2,FALSE)</f>
        <v>0.60656220707993147</v>
      </c>
      <c r="D112" s="2527">
        <f>VLOOKUP(B112,'Tables A.1 and A.4'!$BM$1:$BO$65,3,FALSE)</f>
        <v>1</v>
      </c>
      <c r="E112" s="28">
        <f>VLOOKUP($A112,'Income Group Weighted means'!$A$3:$E$61,2,FALSE)</f>
        <v>0.59711885452270508</v>
      </c>
      <c r="F112" s="28">
        <f>VLOOKUP($A112,'Income Group Weighted means'!$A$3:$E$61,3,FALSE)</f>
        <v>0.65538120269775391</v>
      </c>
      <c r="G112" s="28">
        <f>VLOOKUP($A112,'Income Group Weighted means'!$A$3:$E$61,4,FALSE)</f>
        <v>0.42547351121902466</v>
      </c>
      <c r="H112" s="28">
        <f>VLOOKUP($A112,'Income Group Weighted means'!$A$3:$E$61,5,FALSE)</f>
        <v>0.85487383604049683</v>
      </c>
      <c r="M112" s="10"/>
    </row>
    <row r="113" spans="1:13" x14ac:dyDescent="0.25">
      <c r="A113" s="3" t="s">
        <v>217</v>
      </c>
      <c r="B113" s="10" t="s">
        <v>329</v>
      </c>
      <c r="C113" s="11">
        <f>VLOOKUP(A113,'Global summary'!$AF$3:$AG$61,2,FALSE)</f>
        <v>7.2368729544114903</v>
      </c>
      <c r="D113" s="2527">
        <f>VLOOKUP(B113,'Tables A.1 and A.4'!$BM$1:$BO$65,3,FALSE)</f>
        <v>1</v>
      </c>
      <c r="E113" s="28">
        <f>VLOOKUP($A113,'Income Group Weighted means'!$A$3:$E$61,2,FALSE)</f>
        <v>4.4372177124023438</v>
      </c>
      <c r="F113" s="28">
        <f>VLOOKUP($A113,'Income Group Weighted means'!$A$3:$E$61,3,FALSE)</f>
        <v>2.2471506595611572</v>
      </c>
      <c r="G113" s="28">
        <f>VLOOKUP($A113,'Income Group Weighted means'!$A$3:$E$61,4,FALSE)</f>
        <v>12.154464721679688</v>
      </c>
      <c r="H113" s="28">
        <f>VLOOKUP($A113,'Income Group Weighted means'!$A$3:$E$61,5,FALSE)</f>
        <v>12.89220142364502</v>
      </c>
      <c r="M113" s="10"/>
    </row>
    <row r="114" spans="1:13" x14ac:dyDescent="0.25">
      <c r="A114" s="3" t="s">
        <v>218</v>
      </c>
      <c r="B114" s="10" t="s">
        <v>330</v>
      </c>
      <c r="C114" s="11">
        <f>VLOOKUP(A114,'Global summary'!$AF$3:$AG$61,2,FALSE)</f>
        <v>1.9226804123711341</v>
      </c>
      <c r="D114" s="2527">
        <f>VLOOKUP(B114,'Tables A.1 and A.4'!$BM$1:$BO$65,3,FALSE)</f>
        <v>-1</v>
      </c>
      <c r="E114" s="28">
        <f>VLOOKUP($A114,'Income Group Weighted means'!$A$3:$E$61,2,FALSE)</f>
        <v>1.6785714626312256</v>
      </c>
      <c r="F114" s="28">
        <f>VLOOKUP($A114,'Income Group Weighted means'!$A$3:$E$61,3,FALSE)</f>
        <v>1.7547169923782349</v>
      </c>
      <c r="G114" s="28">
        <f>VLOOKUP($A114,'Income Group Weighted means'!$A$3:$E$61,4,FALSE)</f>
        <v>1.8775510787963867</v>
      </c>
      <c r="H114" s="28">
        <f>VLOOKUP($A114,'Income Group Weighted means'!$A$3:$E$61,5,FALSE)</f>
        <v>2.2000000476837158</v>
      </c>
      <c r="M114" s="10"/>
    </row>
    <row r="115" spans="1:13" x14ac:dyDescent="0.25">
      <c r="A115" s="3" t="s">
        <v>219</v>
      </c>
      <c r="B115" s="10" t="s">
        <v>331</v>
      </c>
      <c r="C115" s="11">
        <f>VLOOKUP(A115,'Global summary'!$AF$3:$AG$61,2,FALSE)</f>
        <v>0.60309278350515461</v>
      </c>
      <c r="D115" s="2527">
        <f>VLOOKUP(B115,'Tables A.1 and A.4'!$BM$1:$BO$65,3,FALSE)</f>
        <v>1</v>
      </c>
      <c r="E115" s="28">
        <f>VLOOKUP($A115,'Income Group Weighted means'!$A$3:$E$61,2,FALSE)</f>
        <v>0.6428571343421936</v>
      </c>
      <c r="F115" s="28">
        <f>VLOOKUP($A115,'Income Group Weighted means'!$A$3:$E$61,3,FALSE)</f>
        <v>0.77358490228652954</v>
      </c>
      <c r="G115" s="28">
        <f>VLOOKUP($A115,'Income Group Weighted means'!$A$3:$E$61,4,FALSE)</f>
        <v>0.59183675050735474</v>
      </c>
      <c r="H115" s="28">
        <f>VLOOKUP($A115,'Income Group Weighted means'!$A$3:$E$61,5,FALSE)</f>
        <v>0.47272726893424988</v>
      </c>
      <c r="M115" s="10"/>
    </row>
    <row r="116" spans="1:13" x14ac:dyDescent="0.25">
      <c r="A116" s="3" t="s">
        <v>220</v>
      </c>
      <c r="B116" s="10" t="s">
        <v>332</v>
      </c>
      <c r="C116" s="11">
        <f>VLOOKUP(A116,'Global summary'!$AF$3:$AG$61,2,FALSE)</f>
        <v>0.12520731402017449</v>
      </c>
      <c r="D116" s="2527">
        <f>VLOOKUP(B116,'Tables A.1 and A.4'!$BM$1:$BO$65,3,FALSE)</f>
        <v>1</v>
      </c>
      <c r="E116" s="28">
        <f>VLOOKUP($A116,'Income Group Weighted means'!$A$3:$E$61,2,FALSE)</f>
        <v>-1.1402320861816406</v>
      </c>
      <c r="F116" s="28">
        <f>VLOOKUP($A116,'Income Group Weighted means'!$A$3:$E$61,3,FALSE)</f>
        <v>-0.10796545445919037</v>
      </c>
      <c r="G116" s="28">
        <f>VLOOKUP($A116,'Income Group Weighted means'!$A$3:$E$61,4,FALSE)</f>
        <v>0.29893231391906738</v>
      </c>
      <c r="H116" s="28">
        <f>VLOOKUP($A116,'Income Group Weighted means'!$A$3:$E$61,5,FALSE)</f>
        <v>1.1973203420639038</v>
      </c>
      <c r="M116" s="10"/>
    </row>
    <row r="117" spans="1:13" x14ac:dyDescent="0.25">
      <c r="A117" s="3" t="s">
        <v>221</v>
      </c>
      <c r="B117" s="10" t="s">
        <v>333</v>
      </c>
      <c r="C117" s="11">
        <f>VLOOKUP(A117,'Global summary'!$AF$3:$AG$61,2,FALSE)</f>
        <v>69.439633195192911</v>
      </c>
      <c r="D117" s="2527">
        <f>VLOOKUP(B117,'Tables A.1 and A.4'!$BM$1:$BO$65,3,FALSE)</f>
        <v>1</v>
      </c>
      <c r="E117" s="28">
        <f>VLOOKUP($A117,'Income Group Weighted means'!$A$3:$E$61,2,FALSE)</f>
        <v>41.202487945556641</v>
      </c>
      <c r="F117" s="28">
        <f>VLOOKUP($A117,'Income Group Weighted means'!$A$3:$E$61,3,FALSE)</f>
        <v>58.300067901611328</v>
      </c>
      <c r="G117" s="28">
        <f>VLOOKUP($A117,'Income Group Weighted means'!$A$3:$E$61,4,FALSE)</f>
        <v>82.171363830566406</v>
      </c>
      <c r="H117" s="28">
        <f>VLOOKUP($A117,'Income Group Weighted means'!$A$3:$E$61,5,FALSE)</f>
        <v>90.281867980957031</v>
      </c>
      <c r="M117" s="10"/>
    </row>
    <row r="118" spans="1:13" x14ac:dyDescent="0.25">
      <c r="A118" s="3" t="s">
        <v>222</v>
      </c>
      <c r="B118" s="10" t="s">
        <v>334</v>
      </c>
      <c r="C118" s="11">
        <f>VLOOKUP(A118,'Global summary'!$AF$3:$AG$61,2,FALSE)</f>
        <v>0.30432903738057915</v>
      </c>
      <c r="D118" s="2527">
        <f>VLOOKUP(B118,'Tables A.1 and A.4'!$BM$1:$BO$65,3,FALSE)</f>
        <v>1</v>
      </c>
      <c r="E118" s="28">
        <f>VLOOKUP($A118,'Income Group Weighted means'!$A$3:$E$61,2,FALSE)</f>
        <v>0.16802507638931274</v>
      </c>
      <c r="F118" s="28">
        <f>VLOOKUP($A118,'Income Group Weighted means'!$A$3:$E$61,3,FALSE)</f>
        <v>0.46589192748069763</v>
      </c>
      <c r="G118" s="28">
        <f>VLOOKUP($A118,'Income Group Weighted means'!$A$3:$E$61,4,FALSE)</f>
        <v>0.13875351846218109</v>
      </c>
      <c r="H118" s="28">
        <f>VLOOKUP($A118,'Income Group Weighted means'!$A$3:$E$61,5,FALSE)</f>
        <v>0.28394761681556702</v>
      </c>
      <c r="M118" s="10"/>
    </row>
    <row r="119" spans="1:13" x14ac:dyDescent="0.25">
      <c r="A119" s="3" t="s">
        <v>223</v>
      </c>
      <c r="B119" s="10" t="s">
        <v>139</v>
      </c>
      <c r="C119" s="11">
        <f>VLOOKUP(A119,'Global summary'!$AF$3:$AG$61,2,FALSE)</f>
        <v>0.28225556880835295</v>
      </c>
      <c r="D119" s="2527">
        <f>VLOOKUP(B119,'Tables A.1 and A.4'!$BM$1:$BO$65,3,FALSE)</f>
        <v>1</v>
      </c>
      <c r="E119" s="28">
        <f>VLOOKUP($A119,'Income Group Weighted means'!$A$3:$E$61,2,FALSE)</f>
        <v>-1.6684787347912788E-2</v>
      </c>
      <c r="F119" s="28">
        <f>VLOOKUP($A119,'Income Group Weighted means'!$A$3:$E$61,3,FALSE)</f>
        <v>0.4375261664390564</v>
      </c>
      <c r="G119" s="28">
        <f>VLOOKUP($A119,'Income Group Weighted means'!$A$3:$E$61,4,FALSE)</f>
        <v>-0.38576754927635193</v>
      </c>
      <c r="H119" s="28">
        <f>VLOOKUP($A119,'Income Group Weighted means'!$A$3:$E$61,5,FALSE)</f>
        <v>1.4303443431854248</v>
      </c>
      <c r="M119" s="10"/>
    </row>
    <row r="120" spans="1:13" x14ac:dyDescent="0.25">
      <c r="A120" s="3" t="s">
        <v>224</v>
      </c>
      <c r="B120" s="10" t="s">
        <v>335</v>
      </c>
      <c r="C120" s="11">
        <f>VLOOKUP(A120,'Global summary'!$AF$3:$AG$61,2,FALSE)</f>
        <v>43.050600898653386</v>
      </c>
      <c r="D120" s="2527">
        <f>VLOOKUP(B120,'Tables A.1 and A.4'!$BM$1:$BO$65,3,FALSE)</f>
        <v>1</v>
      </c>
      <c r="E120" s="28">
        <f>VLOOKUP($A120,'Income Group Weighted means'!$A$3:$E$61,2,FALSE)</f>
        <v>25.325408935546875</v>
      </c>
      <c r="F120" s="28">
        <f>VLOOKUP($A120,'Income Group Weighted means'!$A$3:$E$61,3,FALSE)</f>
        <v>42.335983276367188</v>
      </c>
      <c r="G120" s="28">
        <f>VLOOKUP($A120,'Income Group Weighted means'!$A$3:$E$61,4,FALSE)</f>
        <v>39.490318298339844</v>
      </c>
      <c r="H120" s="28">
        <f>VLOOKUP($A120,'Income Group Weighted means'!$A$3:$E$61,5,FALSE)</f>
        <v>64.891441345214844</v>
      </c>
      <c r="M120" s="10"/>
    </row>
    <row r="121" spans="1:13" x14ac:dyDescent="0.25">
      <c r="A121" s="3" t="s">
        <v>225</v>
      </c>
      <c r="B121" s="10" t="s">
        <v>496</v>
      </c>
      <c r="C121" s="11">
        <f>VLOOKUP(A121,'Global summary'!$AF$3:$AG$61,2,FALSE)</f>
        <v>0.69072164948453607</v>
      </c>
      <c r="D121" s="2527">
        <f>VLOOKUP(B121,'Tables A.1 and A.4'!$BM$1:$BO$65,3,FALSE)</f>
        <v>1</v>
      </c>
      <c r="E121" s="28">
        <f>VLOOKUP($A121,'Income Group Weighted means'!$A$3:$E$61,2,FALSE)</f>
        <v>0.57142859697341919</v>
      </c>
      <c r="F121" s="28">
        <f>VLOOKUP($A121,'Income Group Weighted means'!$A$3:$E$61,3,FALSE)</f>
        <v>0.58490568399429321</v>
      </c>
      <c r="G121" s="28">
        <f>VLOOKUP($A121,'Income Group Weighted means'!$A$3:$E$61,4,FALSE)</f>
        <v>0.69387757778167725</v>
      </c>
      <c r="H121" s="28">
        <f>VLOOKUP($A121,'Income Group Weighted means'!$A$3:$E$61,5,FALSE)</f>
        <v>0.89090907573699951</v>
      </c>
      <c r="M121" s="10"/>
    </row>
    <row r="122" spans="1:13" ht="14.25" customHeight="1" x14ac:dyDescent="0.25">
      <c r="A122" s="3"/>
      <c r="D122" s="2527"/>
      <c r="E122" s="28"/>
      <c r="F122" s="28"/>
      <c r="G122" s="28"/>
      <c r="H122" s="28"/>
      <c r="M122" s="10"/>
    </row>
    <row r="123" spans="1:13" x14ac:dyDescent="0.25">
      <c r="A123" s="3" t="s">
        <v>226</v>
      </c>
      <c r="B123" s="10" t="s">
        <v>337</v>
      </c>
      <c r="C123" s="11">
        <f>VLOOKUP(A123,'Global summary'!$AF$3:$AG$61,2,FALSE)</f>
        <v>0.28083259746475392</v>
      </c>
      <c r="D123" s="2527">
        <f>VLOOKUP(B123,'Tables A.1 and A.4'!$BM$1:$BO$65,3,FALSE)</f>
        <v>-1</v>
      </c>
      <c r="E123" s="28">
        <f>VLOOKUP($A123,'Income Group Weighted means'!$A$3:$E$61,2,FALSE)</f>
        <v>0.19612832367420197</v>
      </c>
      <c r="F123" s="28">
        <f>VLOOKUP($A123,'Income Group Weighted means'!$A$3:$E$61,3,FALSE)</f>
        <v>0.17852883040904999</v>
      </c>
      <c r="G123" s="28">
        <f>VLOOKUP($A123,'Income Group Weighted means'!$A$3:$E$61,4,FALSE)</f>
        <v>0.12981925904750824</v>
      </c>
      <c r="H123" s="28">
        <f>VLOOKUP($A123,'Income Group Weighted means'!$A$3:$E$61,5,FALSE)</f>
        <v>0.36952459812164307</v>
      </c>
      <c r="M123" s="10"/>
    </row>
    <row r="124" spans="1:13" x14ac:dyDescent="0.25">
      <c r="A124" s="3" t="s">
        <v>227</v>
      </c>
      <c r="B124" s="10" t="s">
        <v>338</v>
      </c>
      <c r="C124" s="11">
        <f>VLOOKUP(A124,'Global summary'!$AF$3:$AG$61,2,FALSE)</f>
        <v>0.67609464567142563</v>
      </c>
      <c r="D124" s="2527">
        <f>VLOOKUP(B124,'Tables A.1 and A.4'!$BM$1:$BO$65,3,FALSE)</f>
        <v>1</v>
      </c>
      <c r="E124" s="28">
        <f>VLOOKUP($A124,'Income Group Weighted means'!$A$3:$E$61,2,FALSE)</f>
        <v>0.62856245040893555</v>
      </c>
      <c r="F124" s="28">
        <f>VLOOKUP($A124,'Income Group Weighted means'!$A$3:$E$61,3,FALSE)</f>
        <v>0.66028058528900146</v>
      </c>
      <c r="G124" s="28">
        <f>VLOOKUP($A124,'Income Group Weighted means'!$A$3:$E$61,4,FALSE)</f>
        <v>0.65757030248641968</v>
      </c>
      <c r="H124" s="28">
        <f>VLOOKUP($A124,'Income Group Weighted means'!$A$3:$E$61,5,FALSE)</f>
        <v>0.76969790458679199</v>
      </c>
      <c r="M124" s="10"/>
    </row>
    <row r="125" spans="1:13" x14ac:dyDescent="0.25">
      <c r="A125" s="3" t="s">
        <v>228</v>
      </c>
      <c r="B125" s="10" t="s">
        <v>339</v>
      </c>
      <c r="C125" s="11">
        <f>VLOOKUP(A125,'Global summary'!$AF$3:$AG$61,2,FALSE)</f>
        <v>105.54512602059953</v>
      </c>
      <c r="D125" s="2527">
        <f>VLOOKUP(B125,'Tables A.1 and A.4'!$BM$1:$BO$65,3,FALSE)</f>
        <v>1</v>
      </c>
      <c r="E125" s="28">
        <f>VLOOKUP($A125,'Income Group Weighted means'!$A$3:$E$61,2,FALSE)</f>
        <v>66.538124084472656</v>
      </c>
      <c r="F125" s="28">
        <f>VLOOKUP($A125,'Income Group Weighted means'!$A$3:$E$61,3,FALSE)</f>
        <v>98.780616760253906</v>
      </c>
      <c r="G125" s="28">
        <f>VLOOKUP($A125,'Income Group Weighted means'!$A$3:$E$61,4,FALSE)</f>
        <v>112.52316284179688</v>
      </c>
      <c r="H125" s="28">
        <f>VLOOKUP($A125,'Income Group Weighted means'!$A$3:$E$61,5,FALSE)</f>
        <v>128.06214904785156</v>
      </c>
      <c r="M125" s="10"/>
    </row>
    <row r="126" spans="1:13" x14ac:dyDescent="0.25">
      <c r="A126" s="3" t="s">
        <v>229</v>
      </c>
      <c r="B126" s="10" t="s">
        <v>340</v>
      </c>
      <c r="C126" s="11">
        <f>VLOOKUP(A126,'Global summary'!$AF$3:$AG$61,2,FALSE)</f>
        <v>0.48765612886414456</v>
      </c>
      <c r="D126" s="2527">
        <f>VLOOKUP(B126,'Tables A.1 and A.4'!$BM$1:$BO$65,3,FALSE)</f>
        <v>1</v>
      </c>
      <c r="E126" s="28">
        <f>VLOOKUP($A126,'Income Group Weighted means'!$A$3:$E$61,2,FALSE)</f>
        <v>0.38749620318412781</v>
      </c>
      <c r="F126" s="28">
        <f>VLOOKUP($A126,'Income Group Weighted means'!$A$3:$E$61,3,FALSE)</f>
        <v>0.41667091846466064</v>
      </c>
      <c r="G126" s="28">
        <f>VLOOKUP($A126,'Income Group Weighted means'!$A$3:$E$61,4,FALSE)</f>
        <v>0.56161785125732422</v>
      </c>
      <c r="H126" s="28">
        <f>VLOOKUP($A126,'Income Group Weighted means'!$A$3:$E$61,5,FALSE)</f>
        <v>0.59421402215957642</v>
      </c>
      <c r="M126" s="10"/>
    </row>
    <row r="127" spans="1:13" x14ac:dyDescent="0.25">
      <c r="A127" s="3" t="s">
        <v>230</v>
      </c>
      <c r="B127" s="10" t="s">
        <v>341</v>
      </c>
      <c r="C127" s="11">
        <f>VLOOKUP(A127,'Global summary'!$AF$3:$AG$61,2,FALSE)</f>
        <v>22.509307559043137</v>
      </c>
      <c r="D127" s="2527">
        <f>VLOOKUP(B127,'Tables A.1 and A.4'!$BM$1:$BO$65,3,FALSE)</f>
        <v>1</v>
      </c>
      <c r="E127" s="28">
        <f>VLOOKUP($A127,'Income Group Weighted means'!$A$3:$E$61,2,FALSE)</f>
        <v>36.362449645996094</v>
      </c>
      <c r="F127" s="28">
        <f>VLOOKUP($A127,'Income Group Weighted means'!$A$3:$E$61,3,FALSE)</f>
        <v>32.162723541259766</v>
      </c>
      <c r="G127" s="28">
        <f>VLOOKUP($A127,'Income Group Weighted means'!$A$3:$E$61,4,FALSE)</f>
        <v>21.951986312866211</v>
      </c>
      <c r="H127" s="28">
        <f>VLOOKUP($A127,'Income Group Weighted means'!$A$3:$E$61,5,FALSE)</f>
        <v>10.320409774780273</v>
      </c>
      <c r="M127" s="10"/>
    </row>
    <row r="128" spans="1:13" x14ac:dyDescent="0.25">
      <c r="A128" s="3" t="s">
        <v>231</v>
      </c>
      <c r="B128" s="10" t="s">
        <v>342</v>
      </c>
      <c r="C128" s="11">
        <f>VLOOKUP(A128,'Global summary'!$AF$3:$AG$61,2,FALSE)</f>
        <v>161.44711082652731</v>
      </c>
      <c r="D128" s="2527">
        <f>VLOOKUP(B128,'Tables A.1 and A.4'!$BM$1:$BO$65,3,FALSE)</f>
        <v>1</v>
      </c>
      <c r="E128" s="28">
        <f>VLOOKUP($A128,'Income Group Weighted means'!$A$3:$E$61,2,FALSE)</f>
        <v>16.687961578369141</v>
      </c>
      <c r="F128" s="28">
        <f>VLOOKUP($A128,'Income Group Weighted means'!$A$3:$E$61,3,FALSE)</f>
        <v>85.005035400390625</v>
      </c>
      <c r="G128" s="28">
        <f>VLOOKUP($A128,'Income Group Weighted means'!$A$3:$E$61,4,FALSE)</f>
        <v>133.96052551269531</v>
      </c>
      <c r="H128" s="28">
        <f>VLOOKUP($A128,'Income Group Weighted means'!$A$3:$E$61,5,FALSE)</f>
        <v>274.46578979492188</v>
      </c>
      <c r="M128" s="10"/>
    </row>
    <row r="129" spans="1:13" x14ac:dyDescent="0.25">
      <c r="A129" s="3" t="s">
        <v>232</v>
      </c>
      <c r="B129" s="10" t="s">
        <v>343</v>
      </c>
      <c r="C129" s="11">
        <f>VLOOKUP(A129,'Global summary'!$AF$3:$AG$61,2,FALSE)</f>
        <v>4.3964038936427263</v>
      </c>
      <c r="D129" s="2527">
        <f>VLOOKUP(B129,'Tables A.1 and A.4'!$BM$1:$BO$65,3,FALSE)</f>
        <v>1</v>
      </c>
      <c r="E129" s="28">
        <f>VLOOKUP($A129,'Income Group Weighted means'!$A$3:$E$61,2,FALSE)</f>
        <v>0.73239600658416748</v>
      </c>
      <c r="F129" s="28">
        <f>VLOOKUP($A129,'Income Group Weighted means'!$A$3:$E$61,3,FALSE)</f>
        <v>9.0662364959716797</v>
      </c>
      <c r="G129" s="28">
        <f>VLOOKUP($A129,'Income Group Weighted means'!$A$3:$E$61,4,FALSE)</f>
        <v>0.93239963054656982</v>
      </c>
      <c r="H129" s="28">
        <f>VLOOKUP($A129,'Income Group Weighted means'!$A$3:$E$61,5,FALSE)</f>
        <v>5.6237187385559082</v>
      </c>
      <c r="M129" s="10"/>
    </row>
    <row r="130" spans="1:13" x14ac:dyDescent="0.25">
      <c r="A130" s="3" t="s">
        <v>233</v>
      </c>
      <c r="B130" s="10" t="s">
        <v>344</v>
      </c>
      <c r="C130" s="11">
        <f>VLOOKUP(A130,'Global summary'!$AF$3:$AG$61,2,FALSE)</f>
        <v>38.458326878333253</v>
      </c>
      <c r="D130" s="2527">
        <f>VLOOKUP(B130,'Tables A.1 and A.4'!$BM$1:$BO$65,3,FALSE)</f>
        <v>-1</v>
      </c>
      <c r="E130" s="28">
        <f>VLOOKUP($A130,'Income Group Weighted means'!$A$3:$E$61,2,FALSE)</f>
        <v>41.226932525634766</v>
      </c>
      <c r="F130" s="28">
        <f>VLOOKUP($A130,'Income Group Weighted means'!$A$3:$E$61,3,FALSE)</f>
        <v>36.714630126953125</v>
      </c>
      <c r="G130" s="28">
        <f>VLOOKUP($A130,'Income Group Weighted means'!$A$3:$E$61,4,FALSE)</f>
        <v>36.228523254394531</v>
      </c>
      <c r="H130" s="28">
        <f>VLOOKUP($A130,'Income Group Weighted means'!$A$3:$E$61,5,FALSE)</f>
        <v>0</v>
      </c>
      <c r="M130" s="10"/>
    </row>
    <row r="131" spans="1:13" x14ac:dyDescent="0.25">
      <c r="A131" s="3" t="s">
        <v>234</v>
      </c>
      <c r="B131" s="10" t="s">
        <v>345</v>
      </c>
      <c r="C131" s="11">
        <f>VLOOKUP(A131,'Global summary'!$AF$3:$AG$61,2,FALSE)</f>
        <v>0.74369263973534727</v>
      </c>
      <c r="D131" s="2527">
        <f>VLOOKUP(B131,'Tables A.1 and A.4'!$BM$1:$BO$65,3,FALSE)</f>
        <v>-1</v>
      </c>
      <c r="E131" s="28">
        <f>VLOOKUP($A131,'Income Group Weighted means'!$A$3:$E$61,2,FALSE)</f>
        <v>0.78756779432296753</v>
      </c>
      <c r="F131" s="28">
        <f>VLOOKUP($A131,'Income Group Weighted means'!$A$3:$E$61,3,FALSE)</f>
        <v>0.66868269443511963</v>
      </c>
      <c r="G131" s="28">
        <f>VLOOKUP($A131,'Income Group Weighted means'!$A$3:$E$61,4,FALSE)</f>
        <v>0.74435395002365112</v>
      </c>
      <c r="H131" s="28">
        <f>VLOOKUP($A131,'Income Group Weighted means'!$A$3:$E$61,5,FALSE)</f>
        <v>0.78475618362426758</v>
      </c>
      <c r="M131" s="10"/>
    </row>
    <row r="132" spans="1:13" x14ac:dyDescent="0.25">
      <c r="A132" s="3" t="s">
        <v>235</v>
      </c>
      <c r="B132" s="10" t="s">
        <v>346</v>
      </c>
      <c r="C132" s="11">
        <f>VLOOKUP(A132,'Global summary'!$AF$3:$AG$61,2,FALSE)</f>
        <v>29.925714285714285</v>
      </c>
      <c r="D132" s="2527">
        <f>VLOOKUP(B132,'Tables A.1 and A.4'!$BM$1:$BO$65,3,FALSE)</f>
        <v>1</v>
      </c>
      <c r="E132" s="28">
        <f>VLOOKUP($A132,'Income Group Weighted means'!$A$3:$E$61,2,FALSE)</f>
        <v>33.538459777832031</v>
      </c>
      <c r="F132" s="28">
        <f>VLOOKUP($A132,'Income Group Weighted means'!$A$3:$E$61,3,FALSE)</f>
        <v>29.899999618530273</v>
      </c>
      <c r="G132" s="28">
        <f>VLOOKUP($A132,'Income Group Weighted means'!$A$3:$E$61,4,FALSE)</f>
        <v>27.739130020141602</v>
      </c>
      <c r="H132" s="28">
        <f>VLOOKUP($A132,'Income Group Weighted means'!$A$3:$E$61,5,FALSE)</f>
        <v>28.040000915527344</v>
      </c>
      <c r="M132" s="10"/>
    </row>
    <row r="133" spans="1:13" x14ac:dyDescent="0.25">
      <c r="M133" s="10"/>
    </row>
    <row r="134" spans="1:13" x14ac:dyDescent="0.25">
      <c r="M134" s="10"/>
    </row>
    <row r="135" spans="1:13" x14ac:dyDescent="0.25">
      <c r="M135" s="10"/>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3C1B-2849-4ECE-A784-307A87797CA2}">
  <dimension ref="A1:K135"/>
  <sheetViews>
    <sheetView topLeftCell="A77" workbookViewId="0">
      <selection activeCell="B29" sqref="B29"/>
    </sheetView>
  </sheetViews>
  <sheetFormatPr defaultColWidth="8.85546875" defaultRowHeight="15" x14ac:dyDescent="0.25"/>
  <cols>
    <col min="1" max="1" width="23.85546875" style="10" bestFit="1" customWidth="1"/>
    <col min="2" max="2" width="76" style="10" bestFit="1" customWidth="1"/>
    <col min="3" max="7" width="8.85546875" style="11"/>
    <col min="8" max="8" width="9.5703125" style="11" bestFit="1" customWidth="1"/>
    <col min="9" max="9" width="8.85546875" style="11"/>
    <col min="10" max="10" width="9.5703125" style="11" bestFit="1" customWidth="1"/>
    <col min="11" max="11" width="8.85546875" style="11"/>
    <col min="12" max="16384" width="8.85546875" style="10"/>
  </cols>
  <sheetData>
    <row r="1" spans="1:11" ht="42.75" thickBot="1" x14ac:dyDescent="0.3">
      <c r="C1" s="27" t="s">
        <v>273</v>
      </c>
      <c r="D1" s="27" t="s">
        <v>275</v>
      </c>
      <c r="E1" s="27" t="s">
        <v>276</v>
      </c>
      <c r="F1" s="27" t="s">
        <v>274</v>
      </c>
      <c r="G1" s="27" t="s">
        <v>271</v>
      </c>
      <c r="H1" s="27" t="s">
        <v>272</v>
      </c>
      <c r="I1" s="27" t="s">
        <v>277</v>
      </c>
      <c r="J1" s="27" t="s">
        <v>278</v>
      </c>
      <c r="K1" s="27" t="s">
        <v>279</v>
      </c>
    </row>
    <row r="3" spans="1:11" x14ac:dyDescent="0.25">
      <c r="A3" s="3" t="s">
        <v>177</v>
      </c>
      <c r="B3" s="10" t="s">
        <v>292</v>
      </c>
      <c r="C3" s="28">
        <f>VLOOKUP($A3,'Regional Medians'!$A$4:$J$72,4,FALSE)</f>
        <v>3.6745001077651978</v>
      </c>
      <c r="D3" s="28">
        <f>VLOOKUP($A3,'Regional Medians'!$A$4:$J$72,6,FALSE)</f>
        <v>3.1470000743865967</v>
      </c>
      <c r="E3" s="28">
        <f>VLOOKUP($A3,'Regional Medians'!$A$4:$J$72,7,FALSE)</f>
        <v>2.7230000495910645</v>
      </c>
      <c r="F3" s="28">
        <f>VLOOKUP($A3,'Regional Medians'!$A$4:$J$72,5,FALSE)</f>
        <v>3.3079999685287476</v>
      </c>
      <c r="G3" s="28">
        <f>VLOOKUP($A3,'Regional Medians'!$A$4:$J$72,2,FALSE)</f>
        <v>3.1800000667572021</v>
      </c>
      <c r="H3" s="28">
        <f>VLOOKUP($A3,'Regional Medians'!$A$4:$J$72,3,FALSE)</f>
        <v>5.1430001258850098</v>
      </c>
      <c r="I3" s="28">
        <f>VLOOKUP($A3,'Regional Medians'!$A$4:$J$72,8,FALSE)</f>
        <v>4.1244997978210449</v>
      </c>
      <c r="J3" s="28">
        <f>VLOOKUP($A3,'Regional Medians'!$A$4:$J$72,9,FALSE)</f>
        <v>3.7730000019073486</v>
      </c>
      <c r="K3" s="28">
        <f>VLOOKUP($A3,'Regional Medians'!$A$4:$J$72,10,FALSE)</f>
        <v>3.4219999313354492</v>
      </c>
    </row>
    <row r="4" spans="1:11" x14ac:dyDescent="0.25">
      <c r="A4" s="3" t="s">
        <v>178</v>
      </c>
      <c r="B4" s="10" t="s">
        <v>293</v>
      </c>
      <c r="C4" s="28">
        <f>VLOOKUP($A4,'Regional Medians'!$A$4:$J$72,4,FALSE)</f>
        <v>264.6849365234375</v>
      </c>
      <c r="D4" s="28">
        <f>VLOOKUP($A4,'Regional Medians'!$A$4:$J$72,6,FALSE)</f>
        <v>221.94520568847656</v>
      </c>
      <c r="E4" s="28">
        <f>VLOOKUP($A4,'Regional Medians'!$A$4:$J$72,7,FALSE)</f>
        <v>189.57534027099609</v>
      </c>
      <c r="F4" s="28">
        <f>VLOOKUP($A4,'Regional Medians'!$A$4:$J$72,5,FALSE)</f>
        <v>233.58905029296875</v>
      </c>
      <c r="G4" s="28">
        <f>VLOOKUP($A4,'Regional Medians'!$A$4:$J$72,2,FALSE)</f>
        <v>135.06849670410156</v>
      </c>
      <c r="H4" s="28">
        <f>VLOOKUP($A4,'Regional Medians'!$A$4:$J$72,3,FALSE)</f>
        <v>143.01370239257813</v>
      </c>
      <c r="I4" s="28">
        <f>VLOOKUP($A4,'Regional Medians'!$A$4:$J$72,8,FALSE)</f>
        <v>188.95890808105469</v>
      </c>
      <c r="J4" s="28">
        <f>VLOOKUP($A4,'Regional Medians'!$A$4:$J$72,9,FALSE)</f>
        <v>128.98630142211914</v>
      </c>
      <c r="K4" s="28">
        <f>VLOOKUP($A4,'Regional Medians'!$A$4:$J$72,10,FALSE)</f>
        <v>120.3698616027832</v>
      </c>
    </row>
    <row r="5" spans="1:11" x14ac:dyDescent="0.25">
      <c r="A5" s="3" t="s">
        <v>179</v>
      </c>
      <c r="B5" s="10" t="s">
        <v>294</v>
      </c>
      <c r="C5" s="28">
        <f>VLOOKUP($A5,'Regional Medians'!$A$4:$J$72,4,FALSE)</f>
        <v>159.91780090332031</v>
      </c>
      <c r="D5" s="28">
        <f>VLOOKUP($A5,'Regional Medians'!$A$4:$J$72,6,FALSE)</f>
        <v>264.10958862304688</v>
      </c>
      <c r="E5" s="28">
        <f>VLOOKUP($A5,'Regional Medians'!$A$4:$J$72,7,FALSE)</f>
        <v>146.73973083496094</v>
      </c>
      <c r="F5" s="28">
        <f>VLOOKUP($A5,'Regional Medians'!$A$4:$J$72,5,FALSE)</f>
        <v>331.47943115234375</v>
      </c>
      <c r="G5" s="28">
        <f>VLOOKUP($A5,'Regional Medians'!$A$4:$J$72,2,FALSE)</f>
        <v>630.52056884765625</v>
      </c>
      <c r="H5" s="28">
        <f>VLOOKUP($A5,'Regional Medians'!$A$4:$J$72,3,FALSE)</f>
        <v>334.57534790039063</v>
      </c>
      <c r="I5" s="28">
        <f>VLOOKUP($A5,'Regional Medians'!$A$4:$J$72,8,FALSE)</f>
        <v>173.72602844238281</v>
      </c>
      <c r="J5" s="28">
        <f>VLOOKUP($A5,'Regional Medians'!$A$4:$J$72,9,FALSE)</f>
        <v>179.78082275390625</v>
      </c>
      <c r="K5" s="28">
        <f>VLOOKUP($A5,'Regional Medians'!$A$4:$J$72,10,FALSE)</f>
        <v>93.068492889404297</v>
      </c>
    </row>
    <row r="6" spans="1:11" x14ac:dyDescent="0.25">
      <c r="A6" s="3" t="s">
        <v>180</v>
      </c>
      <c r="B6" s="10" t="s">
        <v>295</v>
      </c>
      <c r="C6" s="28">
        <f>VLOOKUP($A6,'Regional Medians'!$A$4:$J$72,4,FALSE)</f>
        <v>196.35694885253906</v>
      </c>
      <c r="D6" s="28">
        <f>VLOOKUP($A6,'Regional Medians'!$A$4:$J$72,6,FALSE)</f>
        <v>496.114501953125</v>
      </c>
      <c r="E6" s="28">
        <f>VLOOKUP($A6,'Regional Medians'!$A$4:$J$72,7,FALSE)</f>
        <v>125.36244964599609</v>
      </c>
      <c r="F6" s="28">
        <f>VLOOKUP($A6,'Regional Medians'!$A$4:$J$72,5,FALSE)</f>
        <v>176.82492065429688</v>
      </c>
      <c r="G6" s="28">
        <f>VLOOKUP($A6,'Regional Medians'!$A$4:$J$72,2,FALSE)</f>
        <v>90.734611511230469</v>
      </c>
      <c r="H6" s="28">
        <f>VLOOKUP($A6,'Regional Medians'!$A$4:$J$72,3,FALSE)</f>
        <v>155.96096801757813</v>
      </c>
      <c r="I6" s="28">
        <f>VLOOKUP($A6,'Regional Medians'!$A$4:$J$72,8,FALSE)</f>
        <v>107.62506103515625</v>
      </c>
      <c r="J6" s="28">
        <f>VLOOKUP($A6,'Regional Medians'!$A$4:$J$72,9,FALSE)</f>
        <v>21.342336654663086</v>
      </c>
      <c r="K6" s="28">
        <f>VLOOKUP($A6,'Regional Medians'!$A$4:$J$72,10,FALSE)</f>
        <v>31.040945053100586</v>
      </c>
    </row>
    <row r="7" spans="1:11" x14ac:dyDescent="0.25">
      <c r="A7" s="3" t="s">
        <v>181</v>
      </c>
      <c r="B7" s="10" t="s">
        <v>296</v>
      </c>
      <c r="C7" s="28">
        <f>VLOOKUP($A7,'Regional Medians'!$A$4:$J$72,4,FALSE)</f>
        <v>66.826664504621405</v>
      </c>
      <c r="D7" s="28">
        <f>VLOOKUP($A7,'Regional Medians'!$A$4:$J$72,6,FALSE)</f>
        <v>97.617336188827281</v>
      </c>
      <c r="E7" s="28">
        <f>VLOOKUP($A7,'Regional Medians'!$A$4:$J$72,7,FALSE)</f>
        <v>46.228553516805952</v>
      </c>
      <c r="F7" s="28">
        <f>VLOOKUP($A7,'Regional Medians'!$A$4:$J$72,5,FALSE)</f>
        <v>86.910660014445924</v>
      </c>
      <c r="G7" s="28">
        <f>VLOOKUP($A7,'Regional Medians'!$A$4:$J$72,2,FALSE)</f>
        <v>70.08973027661996</v>
      </c>
      <c r="H7" s="28">
        <f>VLOOKUP($A7,'Regional Medians'!$A$4:$J$72,3,FALSE)</f>
        <v>82.473170930074218</v>
      </c>
      <c r="I7" s="28">
        <f>VLOOKUP($A7,'Regional Medians'!$A$4:$J$72,8,FALSE)</f>
        <v>53.147929480919849</v>
      </c>
      <c r="J7" s="28">
        <f>VLOOKUP($A7,'Regional Medians'!$A$4:$J$72,9,FALSE)</f>
        <v>36.243283488187032</v>
      </c>
      <c r="K7" s="28">
        <f>VLOOKUP($A7,'Regional Medians'!$A$4:$J$72,10,FALSE)</f>
        <v>21.104333347467175</v>
      </c>
    </row>
    <row r="8" spans="1:11" x14ac:dyDescent="0.25">
      <c r="A8" s="3" t="s">
        <v>182</v>
      </c>
      <c r="B8" s="10" t="s">
        <v>297</v>
      </c>
      <c r="C8" s="28">
        <f>VLOOKUP($A8,'Regional Medians'!$A$4:$J$72,4,FALSE)</f>
        <v>7.45</v>
      </c>
      <c r="D8" s="28">
        <f>VLOOKUP($A8,'Regional Medians'!$A$4:$J$72,6,FALSE)</f>
        <v>2.5</v>
      </c>
      <c r="E8" s="28">
        <f>VLOOKUP($A8,'Regional Medians'!$A$4:$J$72,7,FALSE)</f>
        <v>5.0500000000000007</v>
      </c>
      <c r="F8" s="28">
        <f>VLOOKUP($A8,'Regional Medians'!$A$4:$J$72,5,FALSE)</f>
        <v>5.0999999999999996</v>
      </c>
      <c r="G8" s="28">
        <f>VLOOKUP($A8,'Regional Medians'!$A$4:$J$72,2,FALSE)</f>
        <v>3.5</v>
      </c>
      <c r="H8" s="28">
        <f>VLOOKUP($A8,'Regional Medians'!$A$4:$J$72,3,FALSE)</f>
        <v>3.2</v>
      </c>
      <c r="I8" s="28">
        <f>VLOOKUP($A8,'Regional Medians'!$A$4:$J$72,8,FALSE)</f>
        <v>5.8000000000000007</v>
      </c>
      <c r="J8" s="28">
        <f>VLOOKUP($A8,'Regional Medians'!$A$4:$J$72,9,FALSE)</f>
        <v>11.4</v>
      </c>
      <c r="K8" s="28">
        <f>VLOOKUP($A8,'Regional Medians'!$A$4:$J$72,10,FALSE)</f>
        <v>19.3</v>
      </c>
    </row>
    <row r="9" spans="1:11" x14ac:dyDescent="0.25">
      <c r="A9" s="3" t="s">
        <v>183</v>
      </c>
      <c r="B9" s="10" t="s">
        <v>21</v>
      </c>
      <c r="C9" s="28">
        <f>VLOOKUP($A9,'Regional Medians'!$A$4:$J$72,4,FALSE)</f>
        <v>33.149999618530273</v>
      </c>
      <c r="D9" s="28">
        <f>VLOOKUP($A9,'Regional Medians'!$A$4:$J$72,6,FALSE)</f>
        <v>7.4000000953674316</v>
      </c>
      <c r="E9" s="28">
        <f>VLOOKUP($A9,'Regional Medians'!$A$4:$J$72,7,FALSE)</f>
        <v>23.200000762939453</v>
      </c>
      <c r="F9" s="28">
        <f>VLOOKUP($A9,'Regional Medians'!$A$4:$J$72,5,FALSE)</f>
        <v>27.649999618530273</v>
      </c>
      <c r="G9" s="28">
        <f>VLOOKUP($A9,'Regional Medians'!$A$4:$J$72,2,FALSE)</f>
        <v>6.5999999046325684</v>
      </c>
      <c r="H9" s="28">
        <f>VLOOKUP($A9,'Regional Medians'!$A$4:$J$72,3,FALSE)</f>
        <v>5.3000001907348633</v>
      </c>
      <c r="I9" s="28">
        <f>VLOOKUP($A9,'Regional Medians'!$A$4:$J$72,8,FALSE)</f>
        <v>25.5</v>
      </c>
      <c r="J9" s="28">
        <f>VLOOKUP($A9,'Regional Medians'!$A$4:$J$72,9,FALSE)</f>
        <v>32.599998474121094</v>
      </c>
      <c r="K9" s="28">
        <f>VLOOKUP($A9,'Regional Medians'!$A$4:$J$72,10,FALSE)</f>
        <v>61.099998474121094</v>
      </c>
    </row>
    <row r="10" spans="1:11" x14ac:dyDescent="0.25">
      <c r="A10" s="3" t="s">
        <v>184</v>
      </c>
      <c r="B10" s="10" t="s">
        <v>298</v>
      </c>
      <c r="C10" s="28">
        <f>VLOOKUP($A10,'Regional Medians'!$A$4:$J$72,4,FALSE)</f>
        <v>21</v>
      </c>
      <c r="D10" s="28">
        <f>VLOOKUP($A10,'Regional Medians'!$A$4:$J$72,6,FALSE)</f>
        <v>0.90000000596046448</v>
      </c>
      <c r="E10" s="28">
        <f>VLOOKUP($A10,'Regional Medians'!$A$4:$J$72,7,FALSE)</f>
        <v>30.550000756978989</v>
      </c>
      <c r="F10" s="28">
        <f>VLOOKUP($A10,'Regional Medians'!$A$4:$J$72,5,FALSE)</f>
        <v>16.700000762939453</v>
      </c>
      <c r="G10" s="28">
        <f>VLOOKUP($A10,'Regional Medians'!$A$4:$J$72,2,FALSE)</f>
        <v>42.099998474121094</v>
      </c>
      <c r="H10" s="28">
        <f>VLOOKUP($A10,'Regional Medians'!$A$4:$J$72,3,FALSE)</f>
        <v>7.25</v>
      </c>
      <c r="I10" s="28">
        <f>VLOOKUP($A10,'Regional Medians'!$A$4:$J$72,8,FALSE)</f>
        <v>65.099998474121094</v>
      </c>
      <c r="J10" s="28">
        <f>VLOOKUP($A10,'Regional Medians'!$A$4:$J$72,9,FALSE)</f>
        <v>61.75</v>
      </c>
      <c r="K10" s="28">
        <f>VLOOKUP($A10,'Regional Medians'!$A$4:$J$72,10,FALSE)</f>
        <v>83.450000762939453</v>
      </c>
    </row>
    <row r="11" spans="1:11" x14ac:dyDescent="0.25">
      <c r="A11" s="3" t="s">
        <v>185</v>
      </c>
      <c r="B11" s="10" t="s">
        <v>299</v>
      </c>
      <c r="C11" s="28">
        <f>VLOOKUP($A11,'Regional Medians'!$A$4:$J$72,4,FALSE)</f>
        <v>83.65</v>
      </c>
      <c r="D11" s="28">
        <f>VLOOKUP($A11,'Regional Medians'!$A$4:$J$72,6,FALSE)</f>
        <v>71.789999999999992</v>
      </c>
      <c r="E11" s="28">
        <f>VLOOKUP($A11,'Regional Medians'!$A$4:$J$72,7,FALSE)</f>
        <v>0</v>
      </c>
      <c r="F11" s="28">
        <f>VLOOKUP($A11,'Regional Medians'!$A$4:$J$72,5,FALSE)</f>
        <v>75.570000000000007</v>
      </c>
      <c r="G11" s="28">
        <f>VLOOKUP($A11,'Regional Medians'!$A$4:$J$72,2,FALSE)</f>
        <v>87.490000000000009</v>
      </c>
      <c r="H11" s="28">
        <f>VLOOKUP($A11,'Regional Medians'!$A$4:$J$72,3,FALSE)</f>
        <v>86.240000000000009</v>
      </c>
      <c r="I11" s="28">
        <f>VLOOKUP($A11,'Regional Medians'!$A$4:$J$72,8,FALSE)</f>
        <v>79.86</v>
      </c>
      <c r="J11" s="28">
        <f>VLOOKUP($A11,'Regional Medians'!$A$4:$J$72,9,FALSE)</f>
        <v>58.79</v>
      </c>
      <c r="K11" s="28">
        <f>VLOOKUP($A11,'Regional Medians'!$A$4:$J$72,10,FALSE)</f>
        <v>50.870000000000005</v>
      </c>
    </row>
    <row r="12" spans="1:11" x14ac:dyDescent="0.25">
      <c r="A12" s="3" t="s">
        <v>186</v>
      </c>
      <c r="B12" s="10" t="s">
        <v>300</v>
      </c>
      <c r="C12" s="28">
        <f>VLOOKUP($A12,'Regional Medians'!$A$4:$J$72,4,FALSE)</f>
        <v>59.316130000000001</v>
      </c>
      <c r="D12" s="28">
        <f>VLOOKUP($A12,'Regional Medians'!$A$4:$J$72,6,FALSE)</f>
        <v>67.803849999999997</v>
      </c>
      <c r="E12" s="28">
        <f>VLOOKUP($A12,'Regional Medians'!$A$4:$J$72,7,FALSE)</f>
        <v>33.164054999999998</v>
      </c>
      <c r="F12" s="28">
        <f>VLOOKUP($A12,'Regional Medians'!$A$4:$J$72,5,FALSE)</f>
        <v>35.631014999999998</v>
      </c>
      <c r="G12" s="28">
        <f>VLOOKUP($A12,'Regional Medians'!$A$4:$J$72,2,FALSE)</f>
        <v>48.980809999999998</v>
      </c>
      <c r="H12" s="28">
        <f>VLOOKUP($A12,'Regional Medians'!$A$4:$J$72,3,FALSE)</f>
        <v>45</v>
      </c>
      <c r="I12" s="28">
        <f>VLOOKUP($A12,'Regional Medians'!$A$4:$J$72,8,FALSE)</f>
        <v>46.978949999999998</v>
      </c>
      <c r="J12" s="28">
        <f>VLOOKUP($A12,'Regional Medians'!$A$4:$J$72,9,FALSE)</f>
        <v>27.953005000000001</v>
      </c>
      <c r="K12" s="28">
        <f>VLOOKUP($A12,'Regional Medians'!$A$4:$J$72,10,FALSE)</f>
        <v>22.765090000000001</v>
      </c>
    </row>
    <row r="13" spans="1:11" x14ac:dyDescent="0.25">
      <c r="A13" s="3" t="s">
        <v>187</v>
      </c>
      <c r="B13" s="10" t="s">
        <v>301</v>
      </c>
      <c r="C13" s="28">
        <f>VLOOKUP($A13,'Regional Medians'!$A$4:$J$72,4,FALSE)</f>
        <v>46.174999999999997</v>
      </c>
      <c r="D13" s="28">
        <f>VLOOKUP($A13,'Regional Medians'!$A$4:$J$72,6,FALSE)</f>
        <v>29.23</v>
      </c>
      <c r="E13" s="28">
        <f>VLOOKUP($A13,'Regional Medians'!$A$4:$J$72,7,FALSE)</f>
        <v>0</v>
      </c>
      <c r="F13" s="28">
        <f>VLOOKUP($A13,'Regional Medians'!$A$4:$J$72,5,FALSE)</f>
        <v>38.875</v>
      </c>
      <c r="G13" s="28">
        <f>VLOOKUP($A13,'Regional Medians'!$A$4:$J$72,2,FALSE)</f>
        <v>43.965000000000003</v>
      </c>
      <c r="H13" s="28">
        <f>VLOOKUP($A13,'Regional Medians'!$A$4:$J$72,3,FALSE)</f>
        <v>54.179999999999993</v>
      </c>
      <c r="I13" s="28">
        <f>VLOOKUP($A13,'Regional Medians'!$A$4:$J$72,8,FALSE)</f>
        <v>36.36</v>
      </c>
      <c r="J13" s="28">
        <f>VLOOKUP($A13,'Regional Medians'!$A$4:$J$72,9,FALSE)</f>
        <v>28.18</v>
      </c>
      <c r="K13" s="28">
        <f>VLOOKUP($A13,'Regional Medians'!$A$4:$J$72,10,FALSE)</f>
        <v>23.32</v>
      </c>
    </row>
    <row r="14" spans="1:11" x14ac:dyDescent="0.25">
      <c r="A14" s="3" t="s">
        <v>188</v>
      </c>
      <c r="B14" s="10" t="s">
        <v>302</v>
      </c>
      <c r="C14" s="28">
        <f>VLOOKUP($A14,'Regional Medians'!$A$4:$J$72,4,FALSE)</f>
        <v>4.58</v>
      </c>
      <c r="D14" s="28">
        <f>VLOOKUP($A14,'Regional Medians'!$A$4:$J$72,6,FALSE)</f>
        <v>5.28</v>
      </c>
      <c r="E14" s="28">
        <f>VLOOKUP($A14,'Regional Medians'!$A$4:$J$72,7,FALSE)</f>
        <v>0</v>
      </c>
      <c r="F14" s="28">
        <f>VLOOKUP($A14,'Regional Medians'!$A$4:$J$72,5,FALSE)</f>
        <v>6.9300000000000006</v>
      </c>
      <c r="G14" s="28">
        <f>VLOOKUP($A14,'Regional Medians'!$A$4:$J$72,2,FALSE)</f>
        <v>2.835</v>
      </c>
      <c r="H14" s="28">
        <f>VLOOKUP($A14,'Regional Medians'!$A$4:$J$72,3,FALSE)</f>
        <v>3.7600000000000002</v>
      </c>
      <c r="I14" s="28">
        <f>VLOOKUP($A14,'Regional Medians'!$A$4:$J$72,8,FALSE)</f>
        <v>5.1100000000000003</v>
      </c>
      <c r="J14" s="28">
        <f>VLOOKUP($A14,'Regional Medians'!$A$4:$J$72,9,FALSE)</f>
        <v>12.7</v>
      </c>
      <c r="K14" s="28">
        <f>VLOOKUP($A14,'Regional Medians'!$A$4:$J$72,10,FALSE)</f>
        <v>12.07</v>
      </c>
    </row>
    <row r="15" spans="1:11" x14ac:dyDescent="0.25">
      <c r="A15" s="3" t="s">
        <v>189</v>
      </c>
      <c r="B15" s="10" t="s">
        <v>303</v>
      </c>
      <c r="C15" s="28">
        <f>VLOOKUP($A15,'Regional Medians'!$A$4:$J$72,4,FALSE)</f>
        <v>18.3093</v>
      </c>
      <c r="D15" s="28">
        <f>VLOOKUP($A15,'Regional Medians'!$A$4:$J$72,6,FALSE)</f>
        <v>10.114978000000001</v>
      </c>
      <c r="E15" s="28">
        <f>VLOOKUP($A15,'Regional Medians'!$A$4:$J$72,7,FALSE)</f>
        <v>29.550600000000003</v>
      </c>
      <c r="F15" s="28">
        <f>VLOOKUP($A15,'Regional Medians'!$A$4:$J$72,5,FALSE)</f>
        <v>32.092100000000002</v>
      </c>
      <c r="G15" s="28">
        <f>VLOOKUP($A15,'Regional Medians'!$A$4:$J$72,2,FALSE)</f>
        <v>21.214590000000001</v>
      </c>
      <c r="H15" s="28">
        <f>VLOOKUP($A15,'Regional Medians'!$A$4:$J$72,3,FALSE)</f>
        <v>37.383450000000003</v>
      </c>
      <c r="I15" s="28">
        <f>VLOOKUP($A15,'Regional Medians'!$A$4:$J$72,8,FALSE)</f>
        <v>27.870930000000001</v>
      </c>
      <c r="J15" s="28">
        <f>VLOOKUP($A15,'Regional Medians'!$A$4:$J$72,9,FALSE)</f>
        <v>49.809785000000005</v>
      </c>
      <c r="K15" s="28">
        <f>VLOOKUP($A15,'Regional Medians'!$A$4:$J$72,10,FALSE)</f>
        <v>42.659190000000002</v>
      </c>
    </row>
    <row r="16" spans="1:11" x14ac:dyDescent="0.25">
      <c r="A16" s="3" t="s">
        <v>190</v>
      </c>
      <c r="B16" s="10" t="s">
        <v>304</v>
      </c>
      <c r="C16" s="28">
        <f>VLOOKUP($A16,'Regional Medians'!$A$4:$J$72,4,FALSE)</f>
        <v>4.125</v>
      </c>
      <c r="D16" s="28">
        <f>VLOOKUP($A16,'Regional Medians'!$A$4:$J$72,6,FALSE)</f>
        <v>3.25</v>
      </c>
      <c r="E16" s="28">
        <f>VLOOKUP($A16,'Regional Medians'!$A$4:$J$72,7,FALSE)</f>
        <v>0</v>
      </c>
      <c r="F16" s="28">
        <f>VLOOKUP($A16,'Regional Medians'!$A$4:$J$72,5,FALSE)</f>
        <v>3.4950000000000001</v>
      </c>
      <c r="G16" s="28">
        <f>VLOOKUP($A16,'Regional Medians'!$A$4:$J$72,2,FALSE)</f>
        <v>3.84</v>
      </c>
      <c r="H16" s="28">
        <f>VLOOKUP($A16,'Regional Medians'!$A$4:$J$72,3,FALSE)</f>
        <v>4.62</v>
      </c>
      <c r="I16" s="28">
        <f>VLOOKUP($A16,'Regional Medians'!$A$4:$J$72,8,FALSE)</f>
        <v>3.91</v>
      </c>
      <c r="J16" s="28">
        <f>VLOOKUP($A16,'Regional Medians'!$A$4:$J$72,9,FALSE)</f>
        <v>3.35</v>
      </c>
      <c r="K16" s="28">
        <f>VLOOKUP($A16,'Regional Medians'!$A$4:$J$72,10,FALSE)</f>
        <v>2.95</v>
      </c>
    </row>
    <row r="17" spans="1:11" x14ac:dyDescent="0.25">
      <c r="A17" s="3" t="s">
        <v>191</v>
      </c>
      <c r="B17" s="10" t="s">
        <v>305</v>
      </c>
      <c r="C17" s="28">
        <f>VLOOKUP($A17,'Regional Medians'!$A$4:$J$72,4,FALSE)</f>
        <v>2.73</v>
      </c>
      <c r="D17" s="28">
        <f>VLOOKUP($A17,'Regional Medians'!$A$4:$J$72,6,FALSE)</f>
        <v>2.88</v>
      </c>
      <c r="E17" s="28">
        <f>VLOOKUP($A17,'Regional Medians'!$A$4:$J$72,7,FALSE)</f>
        <v>0</v>
      </c>
      <c r="F17" s="28">
        <f>VLOOKUP($A17,'Regional Medians'!$A$4:$J$72,5,FALSE)</f>
        <v>1.9849999999999999</v>
      </c>
      <c r="G17" s="28">
        <f>VLOOKUP($A17,'Regional Medians'!$A$4:$J$72,2,FALSE)</f>
        <v>3.4350000000000001</v>
      </c>
      <c r="H17" s="28">
        <f>VLOOKUP($A17,'Regional Medians'!$A$4:$J$72,3,FALSE)</f>
        <v>2.39</v>
      </c>
      <c r="I17" s="28">
        <f>VLOOKUP($A17,'Regional Medians'!$A$4:$J$72,8,FALSE)</f>
        <v>2.75</v>
      </c>
      <c r="J17" s="28">
        <f>VLOOKUP($A17,'Regional Medians'!$A$4:$J$72,9,FALSE)</f>
        <v>1.49</v>
      </c>
      <c r="K17" s="28">
        <f>VLOOKUP($A17,'Regional Medians'!$A$4:$J$72,10,FALSE)</f>
        <v>1.45</v>
      </c>
    </row>
    <row r="18" spans="1:11" x14ac:dyDescent="0.25">
      <c r="A18" s="3" t="s">
        <v>192</v>
      </c>
      <c r="B18" s="10" t="s">
        <v>306</v>
      </c>
      <c r="C18" s="28">
        <f>VLOOKUP($A18,'Regional Medians'!$A$4:$J$72,4,FALSE)</f>
        <v>37.984999999999999</v>
      </c>
      <c r="D18" s="28">
        <f>VLOOKUP($A18,'Regional Medians'!$A$4:$J$72,6,FALSE)</f>
        <v>24.07</v>
      </c>
      <c r="E18" s="28">
        <f>VLOOKUP($A18,'Regional Medians'!$A$4:$J$72,7,FALSE)</f>
        <v>0</v>
      </c>
      <c r="F18" s="28">
        <f>VLOOKUP($A18,'Regional Medians'!$A$4:$J$72,5,FALSE)</f>
        <v>24.5</v>
      </c>
      <c r="G18" s="28">
        <f>VLOOKUP($A18,'Regional Medians'!$A$4:$J$72,2,FALSE)</f>
        <v>33.255000000000003</v>
      </c>
      <c r="H18" s="28">
        <f>VLOOKUP($A18,'Regional Medians'!$A$4:$J$72,3,FALSE)</f>
        <v>11.559999999999999</v>
      </c>
      <c r="I18" s="28">
        <f>VLOOKUP($A18,'Regional Medians'!$A$4:$J$72,8,FALSE)</f>
        <v>24.59</v>
      </c>
      <c r="J18" s="28">
        <f>VLOOKUP($A18,'Regional Medians'!$A$4:$J$72,9,FALSE)</f>
        <v>12.73</v>
      </c>
      <c r="K18" s="28">
        <f>VLOOKUP($A18,'Regional Medians'!$A$4:$J$72,10,FALSE)</f>
        <v>19.650000000000002</v>
      </c>
    </row>
    <row r="19" spans="1:11" x14ac:dyDescent="0.25">
      <c r="A19" s="3"/>
      <c r="C19" s="28"/>
      <c r="D19" s="28"/>
      <c r="E19" s="28"/>
      <c r="F19" s="28"/>
      <c r="G19" s="28"/>
      <c r="H19" s="28"/>
      <c r="I19" s="28"/>
      <c r="J19" s="28"/>
      <c r="K19" s="28"/>
    </row>
    <row r="20" spans="1:11" x14ac:dyDescent="0.25">
      <c r="A20" s="3" t="s">
        <v>193</v>
      </c>
      <c r="B20" s="10" t="s">
        <v>307</v>
      </c>
      <c r="C20" s="28">
        <f>VLOOKUP($A20,'Regional Medians'!$A$4:$J$72,4,FALSE)</f>
        <v>17024.1982421875</v>
      </c>
      <c r="D20" s="28">
        <f>VLOOKUP($A20,'Regional Medians'!$A$4:$J$72,6,FALSE)</f>
        <v>20674.873046875</v>
      </c>
      <c r="E20" s="28">
        <f>VLOOKUP($A20,'Regional Medians'!$A$4:$J$72,7,FALSE)</f>
        <v>237.6593017578125</v>
      </c>
      <c r="F20" s="28">
        <f>VLOOKUP($A20,'Regional Medians'!$A$4:$J$72,5,FALSE)</f>
        <v>15327.28515625</v>
      </c>
      <c r="G20" s="28">
        <f>VLOOKUP($A20,'Regional Medians'!$A$4:$J$72,2,FALSE)</f>
        <v>22024.125</v>
      </c>
      <c r="H20" s="28">
        <f>VLOOKUP($A20,'Regional Medians'!$A$4:$J$72,3,FALSE)</f>
        <v>87730.703125</v>
      </c>
      <c r="I20" s="28">
        <f>VLOOKUP($A20,'Regional Medians'!$A$4:$J$72,8,FALSE)</f>
        <v>92989.859375</v>
      </c>
      <c r="J20" s="28">
        <f>VLOOKUP($A20,'Regional Medians'!$A$4:$J$72,9,FALSE)</f>
        <v>36144.16015625</v>
      </c>
      <c r="K20" s="28">
        <f>VLOOKUP($A20,'Regional Medians'!$A$4:$J$72,10,FALSE)</f>
        <v>21595.8349609375</v>
      </c>
    </row>
    <row r="21" spans="1:11" x14ac:dyDescent="0.25">
      <c r="A21" s="3" t="s">
        <v>194</v>
      </c>
      <c r="B21" s="3" t="s">
        <v>308</v>
      </c>
      <c r="C21" s="28">
        <f>VLOOKUP($A21,'Regional Medians'!$A$4:$J$72,4,FALSE)</f>
        <v>0.29970000684261322</v>
      </c>
      <c r="D21" s="28">
        <f>VLOOKUP($A21,'Regional Medians'!$A$4:$J$72,6,FALSE)</f>
        <v>0.17759999632835388</v>
      </c>
      <c r="E21" s="28">
        <f>VLOOKUP($A21,'Regional Medians'!$A$4:$J$72,7,FALSE)</f>
        <v>0.2354000061750412</v>
      </c>
      <c r="F21" s="28">
        <f>VLOOKUP($A21,'Regional Medians'!$A$4:$J$72,5,FALSE)</f>
        <v>0.2552499920129776</v>
      </c>
      <c r="G21" s="28">
        <f>VLOOKUP($A21,'Regional Medians'!$A$4:$J$72,2,FALSE)</f>
        <v>0.16979999840259552</v>
      </c>
      <c r="H21" s="28">
        <f>VLOOKUP($A21,'Regional Medians'!$A$4:$J$72,3,FALSE)</f>
        <v>0.18500000238418579</v>
      </c>
      <c r="I21" s="28">
        <f>VLOOKUP($A21,'Regional Medians'!$A$4:$J$72,8,FALSE)</f>
        <v>0.16850000619888306</v>
      </c>
      <c r="J21" s="28">
        <f>VLOOKUP($A21,'Regional Medians'!$A$4:$J$72,9,FALSE)</f>
        <v>0.148499995470047</v>
      </c>
      <c r="K21" s="28">
        <f>VLOOKUP($A21,'Regional Medians'!$A$4:$J$72,10,FALSE)</f>
        <v>0.15029999613761902</v>
      </c>
    </row>
    <row r="22" spans="1:11" x14ac:dyDescent="0.25">
      <c r="A22" s="3" t="s">
        <v>195</v>
      </c>
      <c r="B22" s="10" t="s">
        <v>309</v>
      </c>
      <c r="C22" s="28">
        <f>VLOOKUP($A22,'Regional Medians'!$A$4:$J$72,4,FALSE)</f>
        <v>49.654499053955078</v>
      </c>
      <c r="D22" s="28">
        <f>VLOOKUP($A22,'Regional Medians'!$A$4:$J$72,6,FALSE)</f>
        <v>16.717800140380859</v>
      </c>
      <c r="E22" s="28">
        <f>VLOOKUP($A22,'Regional Medians'!$A$4:$J$72,7,FALSE)</f>
        <v>68.454696655273438</v>
      </c>
      <c r="F22" s="28">
        <f>VLOOKUP($A22,'Regional Medians'!$A$4:$J$72,5,FALSE)</f>
        <v>11.628199577331543</v>
      </c>
      <c r="G22" s="28">
        <f>VLOOKUP($A22,'Regional Medians'!$A$4:$J$72,2,FALSE)</f>
        <v>15.848899841308594</v>
      </c>
      <c r="H22" s="28">
        <f>VLOOKUP($A22,'Regional Medians'!$A$4:$J$72,3,FALSE)</f>
        <v>22.492399215698242</v>
      </c>
      <c r="I22" s="28">
        <f>VLOOKUP($A22,'Regional Medians'!$A$4:$J$72,8,FALSE)</f>
        <v>58.723400115966797</v>
      </c>
      <c r="J22" s="28">
        <f>VLOOKUP($A22,'Regional Medians'!$A$4:$J$72,9,FALSE)</f>
        <v>33.179399490356445</v>
      </c>
      <c r="K22" s="28">
        <f>VLOOKUP($A22,'Regional Medians'!$A$4:$J$72,10,FALSE)</f>
        <v>66.941749572753906</v>
      </c>
    </row>
    <row r="23" spans="1:11" x14ac:dyDescent="0.25">
      <c r="A23" s="3" t="s">
        <v>196</v>
      </c>
      <c r="B23" s="10" t="s">
        <v>310</v>
      </c>
      <c r="C23" s="28">
        <f>VLOOKUP($A23,'Regional Medians'!$A$4:$J$72,4,FALSE)</f>
        <v>1.7067999839782715</v>
      </c>
      <c r="D23" s="28">
        <f>VLOOKUP($A23,'Regional Medians'!$A$4:$J$72,6,FALSE)</f>
        <v>0.64620000123977661</v>
      </c>
      <c r="E23" s="28">
        <f>VLOOKUP($A23,'Regional Medians'!$A$4:$J$72,7,FALSE)</f>
        <v>3.5249000787734985</v>
      </c>
      <c r="F23" s="28">
        <f>VLOOKUP($A23,'Regional Medians'!$A$4:$J$72,5,FALSE)</f>
        <v>0.82929998636245728</v>
      </c>
      <c r="G23" s="28">
        <f>VLOOKUP($A23,'Regional Medians'!$A$4:$J$72,2,FALSE)</f>
        <v>1.3147000074386597</v>
      </c>
      <c r="H23" s="28">
        <f>VLOOKUP($A23,'Regional Medians'!$A$4:$J$72,3,FALSE)</f>
        <v>0.90319997072219849</v>
      </c>
      <c r="I23" s="28">
        <f>VLOOKUP($A23,'Regional Medians'!$A$4:$J$72,8,FALSE)</f>
        <v>3.2432999610900879</v>
      </c>
      <c r="J23" s="28">
        <f>VLOOKUP($A23,'Regional Medians'!$A$4:$J$72,9,FALSE)</f>
        <v>1.5970500111579895</v>
      </c>
      <c r="K23" s="28">
        <f>VLOOKUP($A23,'Regional Medians'!$A$4:$J$72,10,FALSE)</f>
        <v>4.1862001419067383</v>
      </c>
    </row>
    <row r="24" spans="1:11" x14ac:dyDescent="0.25">
      <c r="A24" s="3" t="s">
        <v>197</v>
      </c>
      <c r="B24" s="10" t="s">
        <v>311</v>
      </c>
      <c r="C24" s="28">
        <f>VLOOKUP($A24,'Regional Medians'!$A$4:$J$72,4,FALSE)</f>
        <v>1.1829000115394592</v>
      </c>
      <c r="D24" s="28">
        <f>VLOOKUP($A24,'Regional Medians'!$A$4:$J$72,6,FALSE)</f>
        <v>3.215149998664856</v>
      </c>
      <c r="E24" s="28">
        <f>VLOOKUP($A24,'Regional Medians'!$A$4:$J$72,7,FALSE)</f>
        <v>3.5545001029968262</v>
      </c>
      <c r="F24" s="28">
        <f>VLOOKUP($A24,'Regional Medians'!$A$4:$J$72,5,FALSE)</f>
        <v>2.5906000137329102</v>
      </c>
      <c r="G24" s="28">
        <f>VLOOKUP($A24,'Regional Medians'!$A$4:$J$72,2,FALSE)</f>
        <v>2.4079999923706055</v>
      </c>
      <c r="H24" s="28">
        <f>VLOOKUP($A24,'Regional Medians'!$A$4:$J$72,3,FALSE)</f>
        <v>1.0338000059127808</v>
      </c>
      <c r="I24" s="28">
        <f>VLOOKUP($A24,'Regional Medians'!$A$4:$J$72,8,FALSE)</f>
        <v>1.5189999938011169</v>
      </c>
      <c r="J24" s="28">
        <f>VLOOKUP($A24,'Regional Medians'!$A$4:$J$72,9,FALSE)</f>
        <v>0.86180001497268677</v>
      </c>
      <c r="K24" s="28">
        <f>VLOOKUP($A24,'Regional Medians'!$A$4:$J$72,10,FALSE)</f>
        <v>1.4096999764442444</v>
      </c>
    </row>
    <row r="25" spans="1:11" x14ac:dyDescent="0.25">
      <c r="A25" s="3" t="s">
        <v>198</v>
      </c>
      <c r="B25" s="10" t="s">
        <v>312</v>
      </c>
      <c r="C25" s="28">
        <f>VLOOKUP($A25,'Regional Medians'!$A$4:$J$72,4,FALSE)</f>
        <v>3.5000499999999999</v>
      </c>
      <c r="D25" s="28">
        <f>VLOOKUP($A25,'Regional Medians'!$A$4:$J$72,6,FALSE)</f>
        <v>5.2092000000000001</v>
      </c>
      <c r="E25" s="28">
        <f>VLOOKUP($A25,'Regional Medians'!$A$4:$J$72,7,FALSE)</f>
        <v>1.9141999999999999</v>
      </c>
      <c r="F25" s="28">
        <f>VLOOKUP($A25,'Regional Medians'!$A$4:$J$72,5,FALSE)</f>
        <v>2.5985499999999999</v>
      </c>
      <c r="G25" s="28">
        <f>VLOOKUP($A25,'Regional Medians'!$A$4:$J$72,2,FALSE)</f>
        <v>3.2604000000000002</v>
      </c>
      <c r="H25" s="28">
        <f>VLOOKUP($A25,'Regional Medians'!$A$4:$J$72,3,FALSE)</f>
        <v>6.0503</v>
      </c>
      <c r="I25" s="28">
        <f>VLOOKUP($A25,'Regional Medians'!$A$4:$J$72,8,FALSE)</f>
        <v>3.7096499999999999</v>
      </c>
      <c r="J25" s="28">
        <f>VLOOKUP($A25,'Regional Medians'!$A$4:$J$72,9,FALSE)</f>
        <v>3.1962999999999999</v>
      </c>
      <c r="K25" s="28">
        <f>VLOOKUP($A25,'Regional Medians'!$A$4:$J$72,10,FALSE)</f>
        <v>1.4009999999999998</v>
      </c>
    </row>
    <row r="26" spans="1:11" x14ac:dyDescent="0.25">
      <c r="A26" s="3" t="s">
        <v>199</v>
      </c>
      <c r="B26" s="10" t="s">
        <v>313</v>
      </c>
      <c r="C26" s="28">
        <f>VLOOKUP($A26,'Regional Medians'!$A$4:$J$72,4,FALSE)</f>
        <v>15.059999999999999</v>
      </c>
      <c r="D26" s="28">
        <f>VLOOKUP($A26,'Regional Medians'!$A$4:$J$72,6,FALSE)</f>
        <v>9.8028499999999994</v>
      </c>
      <c r="E26" s="28">
        <f>VLOOKUP($A26,'Regional Medians'!$A$4:$J$72,7,FALSE)</f>
        <v>8.6143000000000001</v>
      </c>
      <c r="F26" s="28">
        <f>VLOOKUP($A26,'Regional Medians'!$A$4:$J$72,5,FALSE)</f>
        <v>12.052099999999999</v>
      </c>
      <c r="G26" s="28">
        <f>VLOOKUP($A26,'Regional Medians'!$A$4:$J$72,2,FALSE)</f>
        <v>11.8331</v>
      </c>
      <c r="H26" s="28">
        <f>VLOOKUP($A26,'Regional Medians'!$A$4:$J$72,3,FALSE)</f>
        <v>15.503299999999999</v>
      </c>
      <c r="I26" s="28">
        <f>VLOOKUP($A26,'Regional Medians'!$A$4:$J$72,8,FALSE)</f>
        <v>10.2296</v>
      </c>
      <c r="J26" s="28">
        <f>VLOOKUP($A26,'Regional Medians'!$A$4:$J$72,9,FALSE)</f>
        <v>11.0807</v>
      </c>
      <c r="K26" s="28">
        <f>VLOOKUP($A26,'Regional Medians'!$A$4:$J$72,10,FALSE)</f>
        <v>6.7954999999999997</v>
      </c>
    </row>
    <row r="27" spans="1:11" x14ac:dyDescent="0.25">
      <c r="A27" s="3" t="s">
        <v>200</v>
      </c>
      <c r="B27" s="10" t="s">
        <v>314</v>
      </c>
      <c r="C27" s="28">
        <f>VLOOKUP($A27,'Regional Medians'!$A$4:$J$72,4,FALSE)</f>
        <v>193.8</v>
      </c>
      <c r="D27" s="28">
        <f>VLOOKUP($A27,'Regional Medians'!$A$4:$J$72,6,FALSE)</f>
        <v>271.8</v>
      </c>
      <c r="E27" s="28">
        <f>VLOOKUP($A27,'Regional Medians'!$A$4:$J$72,7,FALSE)</f>
        <v>157.19999999999999</v>
      </c>
      <c r="F27" s="28">
        <f>VLOOKUP($A27,'Regional Medians'!$A$4:$J$72,5,FALSE)</f>
        <v>200.5</v>
      </c>
      <c r="G27" s="28">
        <f>VLOOKUP($A27,'Regional Medians'!$A$4:$J$72,2,FALSE)</f>
        <v>180.8</v>
      </c>
      <c r="H27" s="28">
        <f>VLOOKUP($A27,'Regional Medians'!$A$4:$J$72,3,FALSE)</f>
        <v>150</v>
      </c>
      <c r="I27" s="28">
        <f>VLOOKUP($A27,'Regional Medians'!$A$4:$J$72,8,FALSE)</f>
        <v>199.9</v>
      </c>
      <c r="J27" s="28">
        <f>VLOOKUP($A27,'Regional Medians'!$A$4:$J$72,9,FALSE)</f>
        <v>116.6</v>
      </c>
      <c r="K27" s="28">
        <f>VLOOKUP($A27,'Regional Medians'!$A$4:$J$72,10,FALSE)</f>
        <v>145.35</v>
      </c>
    </row>
    <row r="28" spans="1:11" x14ac:dyDescent="0.25">
      <c r="A28" s="3" t="s">
        <v>201</v>
      </c>
      <c r="B28" s="10" t="s">
        <v>315</v>
      </c>
      <c r="C28" s="28">
        <f>VLOOKUP($A28,'Regional Medians'!$A$4:$J$72,4,FALSE)</f>
        <v>1481</v>
      </c>
      <c r="D28" s="28">
        <f>VLOOKUP($A28,'Regional Medians'!$A$4:$J$72,6,FALSE)</f>
        <v>7040.4</v>
      </c>
      <c r="E28" s="28">
        <f>VLOOKUP($A28,'Regional Medians'!$A$4:$J$72,7,FALSE)</f>
        <v>1187</v>
      </c>
      <c r="F28" s="28">
        <f>VLOOKUP($A28,'Regional Medians'!$A$4:$J$72,5,FALSE)</f>
        <v>2305.5</v>
      </c>
      <c r="G28" s="28">
        <f>VLOOKUP($A28,'Regional Medians'!$A$4:$J$72,2,FALSE)</f>
        <v>1950.9</v>
      </c>
      <c r="H28" s="28">
        <f>VLOOKUP($A28,'Regional Medians'!$A$4:$J$72,3,FALSE)</f>
        <v>2839.8</v>
      </c>
      <c r="I28" s="28">
        <f>VLOOKUP($A28,'Regional Medians'!$A$4:$J$72,8,FALSE)</f>
        <v>953</v>
      </c>
      <c r="J28" s="28">
        <f>VLOOKUP($A28,'Regional Medians'!$A$4:$J$72,9,FALSE)</f>
        <v>1305.3</v>
      </c>
      <c r="K28" s="28">
        <f>VLOOKUP($A28,'Regional Medians'!$A$4:$J$72,10,FALSE)</f>
        <v>448.5</v>
      </c>
    </row>
    <row r="29" spans="1:11" x14ac:dyDescent="0.25">
      <c r="A29" s="3" t="s">
        <v>202</v>
      </c>
      <c r="B29" t="s">
        <v>498</v>
      </c>
      <c r="C29" s="28">
        <f>VLOOKUP($A29,'Regional Medians'!$A$4:$J$72,4,FALSE)</f>
        <v>13.327349999999999</v>
      </c>
      <c r="D29" s="28">
        <f>VLOOKUP($A29,'Regional Medians'!$A$4:$J$72,6,FALSE)</f>
        <v>24.9069</v>
      </c>
      <c r="E29" s="28">
        <f>VLOOKUP($A29,'Regional Medians'!$A$4:$J$72,7,FALSE)</f>
        <v>11.8758</v>
      </c>
      <c r="F29" s="28">
        <f>VLOOKUP($A29,'Regional Medians'!$A$4:$J$72,5,FALSE)</f>
        <v>25.354800000000001</v>
      </c>
      <c r="G29" s="28">
        <f>VLOOKUP($A29,'Regional Medians'!$A$4:$J$72,2,FALSE)</f>
        <v>29.1327</v>
      </c>
      <c r="H29" s="28">
        <f>VLOOKUP($A29,'Regional Medians'!$A$4:$J$72,3,FALSE)</f>
        <v>25.581700000000001</v>
      </c>
      <c r="I29" s="28">
        <f>VLOOKUP($A29,'Regional Medians'!$A$4:$J$72,8,FALSE)</f>
        <v>8.7737999999999996</v>
      </c>
      <c r="J29" s="28">
        <f>VLOOKUP($A29,'Regional Medians'!$A$4:$J$72,9,FALSE)</f>
        <v>12.75</v>
      </c>
      <c r="K29" s="28">
        <f>VLOOKUP($A29,'Regional Medians'!$A$4:$J$72,10,FALSE)</f>
        <v>7.0830000000000002</v>
      </c>
    </row>
    <row r="30" spans="1:11" x14ac:dyDescent="0.25">
      <c r="A30" s="3" t="s">
        <v>203</v>
      </c>
      <c r="B30" s="29" t="s">
        <v>316</v>
      </c>
      <c r="C30" s="28">
        <f>VLOOKUP($A30,'Regional Medians'!$A$4:$J$72,4,FALSE)</f>
        <v>0</v>
      </c>
      <c r="D30" s="28">
        <f>VLOOKUP($A30,'Regional Medians'!$A$4:$J$72,6,FALSE)</f>
        <v>-2.2482751868665218E-2</v>
      </c>
      <c r="E30" s="28">
        <f>VLOOKUP($A30,'Regional Medians'!$A$4:$J$72,7,FALSE)</f>
        <v>0</v>
      </c>
      <c r="F30" s="28">
        <f>VLOOKUP($A30,'Regional Medians'!$A$4:$J$72,5,FALSE)</f>
        <v>0.2672179639339447</v>
      </c>
      <c r="G30" s="28">
        <f>VLOOKUP($A30,'Regional Medians'!$A$4:$J$72,2,FALSE)</f>
        <v>7.300344854593277E-2</v>
      </c>
      <c r="H30" s="28">
        <f>VLOOKUP($A30,'Regional Medians'!$A$4:$J$72,3,FALSE)</f>
        <v>-0.31496062874794006</v>
      </c>
      <c r="I30" s="28">
        <f>VLOOKUP($A30,'Regional Medians'!$A$4:$J$72,8,FALSE)</f>
        <v>0.13569603860378265</v>
      </c>
      <c r="J30" s="28">
        <f>VLOOKUP($A30,'Regional Medians'!$A$4:$J$72,9,FALSE)</f>
        <v>0.32846829295158386</v>
      </c>
      <c r="K30" s="28">
        <f>VLOOKUP($A30,'Regional Medians'!$A$4:$J$72,10,FALSE)</f>
        <v>0</v>
      </c>
    </row>
    <row r="31" spans="1:11" x14ac:dyDescent="0.25">
      <c r="A31" s="3" t="s">
        <v>204</v>
      </c>
      <c r="B31" s="10" t="s">
        <v>317</v>
      </c>
      <c r="C31" s="28">
        <f>VLOOKUP($A31,'Regional Medians'!$A$4:$J$72,4,FALSE)</f>
        <v>1.1572222709655762</v>
      </c>
      <c r="D31" s="28">
        <f>VLOOKUP($A31,'Regional Medians'!$A$4:$J$72,6,FALSE)</f>
        <v>0.36501902341842651</v>
      </c>
      <c r="E31" s="28">
        <f>VLOOKUP($A31,'Regional Medians'!$A$4:$J$72,7,FALSE)</f>
        <v>0.57793264091014862</v>
      </c>
      <c r="F31" s="28">
        <f>VLOOKUP($A31,'Regional Medians'!$A$4:$J$72,5,FALSE)</f>
        <v>65.898880004882813</v>
      </c>
      <c r="G31" s="28">
        <f>VLOOKUP($A31,'Regional Medians'!$A$4:$J$72,2,FALSE)</f>
        <v>33.674121856689453</v>
      </c>
      <c r="H31" s="28">
        <f>VLOOKUP($A31,'Regional Medians'!$A$4:$J$72,3,FALSE)</f>
        <v>12.488371849060059</v>
      </c>
      <c r="I31" s="28">
        <f>VLOOKUP($A31,'Regional Medians'!$A$4:$J$72,8,FALSE)</f>
        <v>4.3959999084472656</v>
      </c>
      <c r="J31" s="28">
        <f>VLOOKUP($A31,'Regional Medians'!$A$4:$J$72,9,FALSE)</f>
        <v>21.420454025268555</v>
      </c>
      <c r="K31" s="28">
        <f>VLOOKUP($A31,'Regional Medians'!$A$4:$J$72,10,FALSE)</f>
        <v>1</v>
      </c>
    </row>
    <row r="32" spans="1:11" x14ac:dyDescent="0.25">
      <c r="A32" s="3" t="s">
        <v>205</v>
      </c>
      <c r="B32" s="10" t="s">
        <v>318</v>
      </c>
      <c r="C32" s="28">
        <f>VLOOKUP($A32,'Regional Medians'!$A$4:$J$72,4,FALSE)</f>
        <v>98.553677582659901</v>
      </c>
      <c r="D32" s="28">
        <f>VLOOKUP($A32,'Regional Medians'!$A$4:$J$72,6,FALSE)</f>
        <v>80.0572295874791</v>
      </c>
      <c r="E32" s="28">
        <f>VLOOKUP($A32,'Regional Medians'!$A$4:$J$72,7,FALSE)</f>
        <v>98.918687105173092</v>
      </c>
      <c r="F32" s="28">
        <f>VLOOKUP($A32,'Regional Medians'!$A$4:$J$72,5,FALSE)</f>
        <v>92.317404573769807</v>
      </c>
      <c r="G32" s="28">
        <f>VLOOKUP($A32,'Regional Medians'!$A$4:$J$72,2,FALSE)</f>
        <v>91.607535913284693</v>
      </c>
      <c r="H32" s="28">
        <f>VLOOKUP($A32,'Regional Medians'!$A$4:$J$72,3,FALSE)</f>
        <v>85.402452893228102</v>
      </c>
      <c r="I32" s="28">
        <f>VLOOKUP($A32,'Regional Medians'!$A$4:$J$72,8,FALSE)</f>
        <v>82.407011090661499</v>
      </c>
      <c r="J32" s="28">
        <f>VLOOKUP($A32,'Regional Medians'!$A$4:$J$72,9,FALSE)</f>
        <v>76.662847712298699</v>
      </c>
      <c r="K32" s="28">
        <f>VLOOKUP($A32,'Regional Medians'!$A$4:$J$72,10,FALSE)</f>
        <v>94.080807350937448</v>
      </c>
    </row>
    <row r="33" spans="1:11" x14ac:dyDescent="0.25">
      <c r="A33" s="3" t="s">
        <v>206</v>
      </c>
      <c r="B33" s="10" t="s">
        <v>319</v>
      </c>
      <c r="C33" s="28">
        <f>VLOOKUP($A33,'Regional Medians'!$A$4:$J$72,4,FALSE)</f>
        <v>22.991503799454989</v>
      </c>
      <c r="D33" s="28">
        <f>VLOOKUP($A33,'Regional Medians'!$A$4:$J$72,6,FALSE)</f>
        <v>32.53594925929621</v>
      </c>
      <c r="E33" s="28">
        <f>VLOOKUP($A33,'Regional Medians'!$A$4:$J$72,7,FALSE)</f>
        <v>22.991503799454989</v>
      </c>
      <c r="F33" s="28">
        <f>VLOOKUP($A33,'Regional Medians'!$A$4:$J$72,5,FALSE)</f>
        <v>18.621895760779299</v>
      </c>
      <c r="G33" s="28">
        <f>VLOOKUP($A33,'Regional Medians'!$A$4:$J$72,2,FALSE)</f>
        <v>0</v>
      </c>
      <c r="H33" s="28">
        <f>VLOOKUP($A33,'Regional Medians'!$A$4:$J$72,3,FALSE)</f>
        <v>13.5523807066578</v>
      </c>
      <c r="I33" s="28">
        <f>VLOOKUP($A33,'Regional Medians'!$A$4:$J$72,8,FALSE)</f>
        <v>9.3120671744979209</v>
      </c>
      <c r="J33" s="28">
        <f>VLOOKUP($A33,'Regional Medians'!$A$4:$J$72,9,FALSE)</f>
        <v>24.363657626718581</v>
      </c>
      <c r="K33" s="28">
        <f>VLOOKUP($A33,'Regional Medians'!$A$4:$J$72,10,FALSE)</f>
        <v>12.603098873281464</v>
      </c>
    </row>
    <row r="34" spans="1:11" x14ac:dyDescent="0.25">
      <c r="A34" s="3" t="s">
        <v>207</v>
      </c>
      <c r="B34" s="10" t="s">
        <v>320</v>
      </c>
      <c r="C34" s="28">
        <f>VLOOKUP($A34,'Regional Medians'!$A$4:$J$72,4,FALSE)</f>
        <v>4.755000114440918</v>
      </c>
      <c r="D34" s="28">
        <f>VLOOKUP($A34,'Regional Medians'!$A$4:$J$72,6,FALSE)</f>
        <v>2.0699999332427979</v>
      </c>
      <c r="E34" s="28">
        <f>VLOOKUP($A34,'Regional Medians'!$A$4:$J$72,7,FALSE)</f>
        <v>2.0499999523162842</v>
      </c>
      <c r="F34" s="28">
        <f>VLOOKUP($A34,'Regional Medians'!$A$4:$J$72,5,FALSE)</f>
        <v>2.0049999952316284</v>
      </c>
      <c r="G34" s="28">
        <f>VLOOKUP($A34,'Regional Medians'!$A$4:$J$72,2,FALSE)</f>
        <v>0.5</v>
      </c>
      <c r="H34" s="28">
        <f>VLOOKUP($A34,'Regional Medians'!$A$4:$J$72,3,FALSE)</f>
        <v>6.1749998331069946</v>
      </c>
      <c r="I34" s="28">
        <f>VLOOKUP($A34,'Regional Medians'!$A$4:$J$72,8,FALSE)</f>
        <v>0.93999999761581421</v>
      </c>
      <c r="J34" s="28">
        <f>VLOOKUP($A34,'Regional Medians'!$A$4:$J$72,9,FALSE)</f>
        <v>0.37000000476837158</v>
      </c>
      <c r="K34" s="28">
        <f>VLOOKUP($A34,'Regional Medians'!$A$4:$J$72,10,FALSE)</f>
        <v>9.0000003576278687E-2</v>
      </c>
    </row>
    <row r="35" spans="1:11" x14ac:dyDescent="0.25">
      <c r="A35" s="3" t="s">
        <v>208</v>
      </c>
      <c r="B35" s="10" t="s">
        <v>321</v>
      </c>
      <c r="C35" s="28">
        <f>VLOOKUP($A35,'Regional Medians'!$A$4:$J$72,4,FALSE)</f>
        <v>0.84628041941862442</v>
      </c>
      <c r="D35" s="28">
        <f>VLOOKUP($A35,'Regional Medians'!$A$4:$J$72,6,FALSE)</f>
        <v>0.77293200454446198</v>
      </c>
      <c r="E35" s="28">
        <f>VLOOKUP($A35,'Regional Medians'!$A$4:$J$72,7,FALSE)</f>
        <v>0.89832248167953799</v>
      </c>
      <c r="F35" s="28">
        <f>VLOOKUP($A35,'Regional Medians'!$A$4:$J$72,5,FALSE)</f>
        <v>0.99889183871894904</v>
      </c>
      <c r="G35" s="28">
        <f>VLOOKUP($A35,'Regional Medians'!$A$4:$J$72,2,FALSE)</f>
        <v>0.71512088115420702</v>
      </c>
      <c r="H35" s="28">
        <f>VLOOKUP($A35,'Regional Medians'!$A$4:$J$72,3,FALSE)</f>
        <v>0.77412874758155004</v>
      </c>
      <c r="I35" s="28">
        <f>VLOOKUP($A35,'Regional Medians'!$A$4:$J$72,8,FALSE)</f>
        <v>0.67599311064630097</v>
      </c>
      <c r="J35" s="28">
        <f>VLOOKUP($A35,'Regional Medians'!$A$4:$J$72,9,FALSE)</f>
        <v>0.76651201860426399</v>
      </c>
      <c r="K35" s="28">
        <f>VLOOKUP($A35,'Regional Medians'!$A$4:$J$72,10,FALSE)</f>
        <v>0.91503397800094599</v>
      </c>
    </row>
    <row r="36" spans="1:11" x14ac:dyDescent="0.25">
      <c r="A36" s="3"/>
      <c r="C36" s="28"/>
      <c r="D36" s="28"/>
      <c r="E36" s="28"/>
      <c r="F36" s="28"/>
      <c r="G36" s="28"/>
      <c r="H36" s="28"/>
      <c r="I36" s="28"/>
      <c r="J36" s="28"/>
      <c r="K36" s="28"/>
    </row>
    <row r="37" spans="1:11" x14ac:dyDescent="0.25">
      <c r="A37" s="3" t="s">
        <v>209</v>
      </c>
      <c r="B37" s="10" t="s">
        <v>322</v>
      </c>
      <c r="C37" s="28">
        <f>VLOOKUP($A37,'Regional Medians'!$A$4:$J$72,4,FALSE)</f>
        <v>6.6705398559570313</v>
      </c>
      <c r="D37" s="28">
        <f>VLOOKUP($A37,'Regional Medians'!$A$4:$J$72,6,FALSE)</f>
        <v>2.1443500518798828</v>
      </c>
      <c r="E37" s="28">
        <f>VLOOKUP($A37,'Regional Medians'!$A$4:$J$72,7,FALSE)</f>
        <v>17.614050388336182</v>
      </c>
      <c r="F37" s="28">
        <f>VLOOKUP($A37,'Regional Medians'!$A$4:$J$72,5,FALSE)</f>
        <v>6.0699801445007324</v>
      </c>
      <c r="G37" s="28">
        <f>VLOOKUP($A37,'Regional Medians'!$A$4:$J$72,2,FALSE)</f>
        <v>13.506799697875977</v>
      </c>
      <c r="H37" s="28">
        <f>VLOOKUP($A37,'Regional Medians'!$A$4:$J$72,3,FALSE)</f>
        <v>7.3561902046203613</v>
      </c>
      <c r="I37" s="28">
        <f>VLOOKUP($A37,'Regional Medians'!$A$4:$J$72,8,FALSE)</f>
        <v>13.704000473022461</v>
      </c>
      <c r="J37" s="28">
        <f>VLOOKUP($A37,'Regional Medians'!$A$4:$J$72,9,FALSE)</f>
        <v>17.177499771118164</v>
      </c>
      <c r="K37" s="28">
        <f>VLOOKUP($A37,'Regional Medians'!$A$4:$J$72,10,FALSE)</f>
        <v>18.507149696350098</v>
      </c>
    </row>
    <row r="38" spans="1:11" x14ac:dyDescent="0.25">
      <c r="A38" s="3" t="s">
        <v>210</v>
      </c>
      <c r="B38" s="10" t="s">
        <v>323</v>
      </c>
      <c r="C38" s="28">
        <f>VLOOKUP($A38,'Regional Medians'!$A$4:$J$72,4,FALSE)</f>
        <v>5.5349998474121094</v>
      </c>
      <c r="D38" s="28">
        <f>VLOOKUP($A38,'Regional Medians'!$A$4:$J$72,6,FALSE)</f>
        <v>6.3330001831054688</v>
      </c>
      <c r="E38" s="28">
        <f>VLOOKUP($A38,'Regional Medians'!$A$4:$J$72,7,FALSE)</f>
        <v>3.2294999361038208</v>
      </c>
      <c r="F38" s="28">
        <f>VLOOKUP($A38,'Regional Medians'!$A$4:$J$72,5,FALSE)</f>
        <v>8.4280004501342773</v>
      </c>
      <c r="G38" s="28">
        <f>VLOOKUP($A38,'Regional Medians'!$A$4:$J$72,2,FALSE)</f>
        <v>4.7740001678466797</v>
      </c>
      <c r="H38" s="28">
        <f>VLOOKUP($A38,'Regional Medians'!$A$4:$J$72,3,FALSE)</f>
        <v>2.9059998989105225</v>
      </c>
      <c r="I38" s="28">
        <f>VLOOKUP($A38,'Regional Medians'!$A$4:$J$72,8,FALSE)</f>
        <v>1.8950000405311584</v>
      </c>
      <c r="J38" s="28">
        <f>VLOOKUP($A38,'Regional Medians'!$A$4:$J$72,9,FALSE)</f>
        <v>4.9439997673034668</v>
      </c>
      <c r="K38" s="28">
        <f>VLOOKUP($A38,'Regional Medians'!$A$4:$J$72,10,FALSE)</f>
        <v>4.0139999389648438</v>
      </c>
    </row>
    <row r="39" spans="1:11" x14ac:dyDescent="0.25">
      <c r="A39" s="3" t="s">
        <v>211</v>
      </c>
      <c r="B39" s="10" t="s">
        <v>324</v>
      </c>
      <c r="C39" s="28">
        <f>VLOOKUP($A39,'Regional Medians'!$A$4:$J$72,4,FALSE)</f>
        <v>8.8999996185302734</v>
      </c>
      <c r="D39" s="28">
        <f>VLOOKUP($A39,'Regional Medians'!$A$4:$J$72,6,FALSE)</f>
        <v>3.2999999523162842</v>
      </c>
      <c r="E39" s="28">
        <f>VLOOKUP($A39,'Regional Medians'!$A$4:$J$72,7,FALSE)</f>
        <v>7.0500001907348633</v>
      </c>
      <c r="F39" s="28">
        <f>VLOOKUP($A39,'Regional Medians'!$A$4:$J$72,5,FALSE)</f>
        <v>4.0999999046325684</v>
      </c>
      <c r="G39" s="28">
        <f>VLOOKUP($A39,'Regional Medians'!$A$4:$J$72,2,FALSE)</f>
        <v>0</v>
      </c>
      <c r="H39" s="28">
        <f>VLOOKUP($A39,'Regional Medians'!$A$4:$J$72,3,FALSE)</f>
        <v>1.7999999523162842</v>
      </c>
      <c r="I39" s="28">
        <f>VLOOKUP($A39,'Regional Medians'!$A$4:$J$72,8,FALSE)</f>
        <v>2.199999988079071</v>
      </c>
      <c r="J39" s="28">
        <f>VLOOKUP($A39,'Regional Medians'!$A$4:$J$72,9,FALSE)</f>
        <v>3</v>
      </c>
      <c r="K39" s="28">
        <f>VLOOKUP($A39,'Regional Medians'!$A$4:$J$72,10,FALSE)</f>
        <v>6.4500000476837158</v>
      </c>
    </row>
    <row r="40" spans="1:11" x14ac:dyDescent="0.25">
      <c r="A40" s="3" t="s">
        <v>212</v>
      </c>
      <c r="B40" s="10" t="s">
        <v>325</v>
      </c>
      <c r="C40" s="28">
        <f>VLOOKUP($A40,'Regional Medians'!$A$4:$J$72,4,FALSE)</f>
        <v>52.04743766784668</v>
      </c>
      <c r="D40" s="28">
        <f>VLOOKUP($A40,'Regional Medians'!$A$4:$J$72,6,FALSE)</f>
        <v>71.466361999511719</v>
      </c>
      <c r="E40" s="28">
        <f>VLOOKUP($A40,'Regional Medians'!$A$4:$J$72,7,FALSE)</f>
        <v>13.433424949645996</v>
      </c>
      <c r="F40" s="28">
        <f>VLOOKUP($A40,'Regional Medians'!$A$4:$J$72,5,FALSE)</f>
        <v>54.560764312744141</v>
      </c>
      <c r="G40" s="28">
        <f>VLOOKUP($A40,'Regional Medians'!$A$4:$J$72,2,FALSE)</f>
        <v>44.249519348144531</v>
      </c>
      <c r="H40" s="28">
        <f>VLOOKUP($A40,'Regional Medians'!$A$4:$J$72,3,FALSE)</f>
        <v>78.475875854492188</v>
      </c>
      <c r="I40" s="28">
        <f>VLOOKUP($A40,'Regional Medians'!$A$4:$J$72,8,FALSE)</f>
        <v>35.328411102294922</v>
      </c>
      <c r="J40" s="28">
        <f>VLOOKUP($A40,'Regional Medians'!$A$4:$J$72,9,FALSE)</f>
        <v>31.344871520996094</v>
      </c>
      <c r="K40" s="28">
        <f>VLOOKUP($A40,'Regional Medians'!$A$4:$J$72,10,FALSE)</f>
        <v>20.711884498596191</v>
      </c>
    </row>
    <row r="41" spans="1:11" x14ac:dyDescent="0.25">
      <c r="A41" s="3" t="s">
        <v>213</v>
      </c>
      <c r="B41" s="10" t="s">
        <v>109</v>
      </c>
      <c r="C41" s="28">
        <f>VLOOKUP($A41,'Regional Medians'!$A$4:$J$72,4,FALSE)</f>
        <v>27.687292098999023</v>
      </c>
      <c r="D41" s="28">
        <f>VLOOKUP($A41,'Regional Medians'!$A$4:$J$72,6,FALSE)</f>
        <v>38.435089111328125</v>
      </c>
      <c r="E41" s="28">
        <f>VLOOKUP($A41,'Regional Medians'!$A$4:$J$72,7,FALSE)</f>
        <v>21.647424697875977</v>
      </c>
      <c r="F41" s="28">
        <f>VLOOKUP($A41,'Regional Medians'!$A$4:$J$72,5,FALSE)</f>
        <v>14.008462429046631</v>
      </c>
      <c r="G41" s="28">
        <f>VLOOKUP($A41,'Regional Medians'!$A$4:$J$72,2,FALSE)</f>
        <v>30.331263542175293</v>
      </c>
      <c r="H41" s="28">
        <f>VLOOKUP($A41,'Regional Medians'!$A$4:$J$72,3,FALSE)</f>
        <v>30.049824714660645</v>
      </c>
      <c r="I41" s="28">
        <f>VLOOKUP($A41,'Regional Medians'!$A$4:$J$72,8,FALSE)</f>
        <v>17.670185089111328</v>
      </c>
      <c r="J41" s="28">
        <f>VLOOKUP($A41,'Regional Medians'!$A$4:$J$72,9,FALSE)</f>
        <v>12.590657711029053</v>
      </c>
      <c r="K41" s="28">
        <f>VLOOKUP($A41,'Regional Medians'!$A$4:$J$72,10,FALSE)</f>
        <v>13.59005069732666</v>
      </c>
    </row>
    <row r="42" spans="1:11" x14ac:dyDescent="0.25">
      <c r="A42" s="3" t="s">
        <v>214</v>
      </c>
      <c r="B42" s="10" t="s">
        <v>326</v>
      </c>
      <c r="C42" s="28">
        <f>VLOOKUP($A42,'Regional Medians'!$A$4:$J$72,4,FALSE)</f>
        <v>3.6499999761581421</v>
      </c>
      <c r="D42" s="28">
        <f>VLOOKUP($A42,'Regional Medians'!$A$4:$J$72,6,FALSE)</f>
        <v>3.3999999761581421</v>
      </c>
      <c r="E42" s="28">
        <f>VLOOKUP($A42,'Regional Medians'!$A$4:$J$72,7,FALSE)</f>
        <v>13.400000095367432</v>
      </c>
      <c r="F42" s="28">
        <f>VLOOKUP($A42,'Regional Medians'!$A$4:$J$72,5,FALSE)</f>
        <v>1.8999999761581421</v>
      </c>
      <c r="G42" s="28">
        <f>VLOOKUP($A42,'Regional Medians'!$A$4:$J$72,2,FALSE)</f>
        <v>10.200000196695328</v>
      </c>
      <c r="H42" s="28">
        <f>VLOOKUP($A42,'Regional Medians'!$A$4:$J$72,3,FALSE)</f>
        <v>5.9500000476837158</v>
      </c>
      <c r="I42" s="28">
        <f>VLOOKUP($A42,'Regional Medians'!$A$4:$J$72,8,FALSE)</f>
        <v>7.6500000953674316</v>
      </c>
      <c r="J42" s="28">
        <f>VLOOKUP($A42,'Regional Medians'!$A$4:$J$72,9,FALSE)</f>
        <v>5.9000000953674316</v>
      </c>
      <c r="K42" s="28">
        <f>VLOOKUP($A42,'Regional Medians'!$A$4:$J$72,10,FALSE)</f>
        <v>17.5</v>
      </c>
    </row>
    <row r="43" spans="1:11" x14ac:dyDescent="0.25">
      <c r="A43" s="3" t="s">
        <v>215</v>
      </c>
      <c r="B43" s="10" t="s">
        <v>327</v>
      </c>
      <c r="C43" s="28">
        <f>VLOOKUP($A43,'Regional Medians'!$A$4:$J$72,4,FALSE)</f>
        <v>25.200000762939453</v>
      </c>
      <c r="D43" s="28">
        <f>VLOOKUP($A43,'Regional Medians'!$A$4:$J$72,6,FALSE)</f>
        <v>17.300000190734863</v>
      </c>
      <c r="E43" s="28">
        <f>VLOOKUP($A43,'Regional Medians'!$A$4:$J$72,7,FALSE)</f>
        <v>19.350000381469727</v>
      </c>
      <c r="F43" s="28">
        <f>VLOOKUP($A43,'Regional Medians'!$A$4:$J$72,5,FALSE)</f>
        <v>14.600000381469727</v>
      </c>
      <c r="G43" s="28">
        <f>VLOOKUP($A43,'Regional Medians'!$A$4:$J$72,2,FALSE)</f>
        <v>12.380000114440918</v>
      </c>
      <c r="H43" s="28">
        <f>VLOOKUP($A43,'Regional Medians'!$A$4:$J$72,3,FALSE)</f>
        <v>15.799999713897705</v>
      </c>
      <c r="I43" s="28">
        <f>VLOOKUP($A43,'Regional Medians'!$A$4:$J$72,8,FALSE)</f>
        <v>12.914999961853027</v>
      </c>
      <c r="J43" s="28">
        <f>VLOOKUP($A43,'Regional Medians'!$A$4:$J$72,9,FALSE)</f>
        <v>15.750000476837158</v>
      </c>
      <c r="K43" s="28">
        <f>VLOOKUP($A43,'Regional Medians'!$A$4:$J$72,10,FALSE)</f>
        <v>20.299999237060547</v>
      </c>
    </row>
    <row r="44" spans="1:11" x14ac:dyDescent="0.25">
      <c r="A44" s="3"/>
      <c r="C44" s="28"/>
      <c r="D44" s="28"/>
      <c r="E44" s="28"/>
      <c r="F44" s="28"/>
      <c r="G44" s="28"/>
      <c r="H44" s="28"/>
      <c r="I44" s="28"/>
      <c r="J44" s="28"/>
      <c r="K44" s="28"/>
    </row>
    <row r="45" spans="1:11" x14ac:dyDescent="0.25">
      <c r="A45" s="3" t="s">
        <v>216</v>
      </c>
      <c r="B45" s="10" t="s">
        <v>328</v>
      </c>
      <c r="C45" s="28">
        <f>VLOOKUP($A45,'Regional Medians'!$A$4:$J$72,4,FALSE)</f>
        <v>0.74800002574920654</v>
      </c>
      <c r="D45" s="28">
        <f>VLOOKUP($A45,'Regional Medians'!$A$4:$J$72,6,FALSE)</f>
        <v>0.8410000205039978</v>
      </c>
      <c r="E45" s="28">
        <f>VLOOKUP($A45,'Regional Medians'!$A$4:$J$72,7,FALSE)</f>
        <v>0.70899999141693115</v>
      </c>
      <c r="F45" s="28">
        <f>VLOOKUP($A45,'Regional Medians'!$A$4:$J$72,5,FALSE)</f>
        <v>0.46000000834465027</v>
      </c>
      <c r="G45" s="28">
        <f>VLOOKUP($A45,'Regional Medians'!$A$4:$J$72,2,FALSE)</f>
        <v>0.34400001168251038</v>
      </c>
      <c r="H45" s="28">
        <f>VLOOKUP($A45,'Regional Medians'!$A$4:$J$72,3,FALSE)</f>
        <v>0.64899998903274536</v>
      </c>
      <c r="I45" s="28">
        <f>VLOOKUP($A45,'Regional Medians'!$A$4:$J$72,8,FALSE)</f>
        <v>0.54850000143051147</v>
      </c>
      <c r="J45" s="28">
        <f>VLOOKUP($A45,'Regional Medians'!$A$4:$J$72,9,FALSE)</f>
        <v>0.65200001001358032</v>
      </c>
      <c r="K45" s="28">
        <f>VLOOKUP($A45,'Regional Medians'!$A$4:$J$72,10,FALSE)</f>
        <v>0.69749999046325684</v>
      </c>
    </row>
    <row r="46" spans="1:11" x14ac:dyDescent="0.25">
      <c r="A46" s="3" t="s">
        <v>217</v>
      </c>
      <c r="B46" s="10" t="s">
        <v>329</v>
      </c>
      <c r="C46" s="28">
        <f>VLOOKUP($A46,'Regional Medians'!$A$4:$J$72,4,FALSE)</f>
        <v>0</v>
      </c>
      <c r="D46" s="28">
        <f>VLOOKUP($A46,'Regional Medians'!$A$4:$J$72,6,FALSE)</f>
        <v>0.43153175711631775</v>
      </c>
      <c r="E46" s="28">
        <f>VLOOKUP($A46,'Regional Medians'!$A$4:$J$72,7,FALSE)</f>
        <v>0</v>
      </c>
      <c r="F46" s="28">
        <f>VLOOKUP($A46,'Regional Medians'!$A$4:$J$72,5,FALSE)</f>
        <v>0</v>
      </c>
      <c r="G46" s="28">
        <f>VLOOKUP($A46,'Regional Medians'!$A$4:$J$72,2,FALSE)</f>
        <v>0</v>
      </c>
      <c r="H46" s="28">
        <f>VLOOKUP($A46,'Regional Medians'!$A$4:$J$72,3,FALSE)</f>
        <v>15.558489799499512</v>
      </c>
      <c r="I46" s="28">
        <f>VLOOKUP($A46,'Regional Medians'!$A$4:$J$72,8,FALSE)</f>
        <v>0</v>
      </c>
      <c r="J46" s="28">
        <f>VLOOKUP($A46,'Regional Medians'!$A$4:$J$72,9,FALSE)</f>
        <v>0</v>
      </c>
      <c r="K46" s="28">
        <f>VLOOKUP($A46,'Regional Medians'!$A$4:$J$72,10,FALSE)</f>
        <v>0</v>
      </c>
    </row>
    <row r="47" spans="1:11" x14ac:dyDescent="0.25">
      <c r="A47" s="3" t="s">
        <v>218</v>
      </c>
      <c r="B47" s="10" t="s">
        <v>330</v>
      </c>
      <c r="C47" s="28">
        <f>VLOOKUP($A47,'Regional Medians'!$A$4:$J$72,4,FALSE)</f>
        <v>2</v>
      </c>
      <c r="D47" s="28">
        <f>VLOOKUP($A47,'Regional Medians'!$A$4:$J$72,6,FALSE)</f>
        <v>2</v>
      </c>
      <c r="E47" s="28">
        <f>VLOOKUP($A47,'Regional Medians'!$A$4:$J$72,7,FALSE)</f>
        <v>3</v>
      </c>
      <c r="F47" s="28">
        <f>VLOOKUP($A47,'Regional Medians'!$A$4:$J$72,5,FALSE)</f>
        <v>2</v>
      </c>
      <c r="G47" s="28">
        <f>VLOOKUP($A47,'Regional Medians'!$A$4:$J$72,2,FALSE)</f>
        <v>2</v>
      </c>
      <c r="H47" s="28">
        <f>VLOOKUP($A47,'Regional Medians'!$A$4:$J$72,3,FALSE)</f>
        <v>2</v>
      </c>
      <c r="I47" s="28">
        <f>VLOOKUP($A47,'Regional Medians'!$A$4:$J$72,8,FALSE)</f>
        <v>2</v>
      </c>
      <c r="J47" s="28">
        <f>VLOOKUP($A47,'Regional Medians'!$A$4:$J$72,9,FALSE)</f>
        <v>1</v>
      </c>
      <c r="K47" s="28">
        <f>VLOOKUP($A47,'Regional Medians'!$A$4:$J$72,10,FALSE)</f>
        <v>2</v>
      </c>
    </row>
    <row r="48" spans="1:11" x14ac:dyDescent="0.25">
      <c r="A48" s="3" t="s">
        <v>219</v>
      </c>
      <c r="B48" s="10" t="s">
        <v>331</v>
      </c>
      <c r="C48" s="28">
        <f>VLOOKUP($A48,'Regional Medians'!$A$4:$J$72,4,FALSE)</f>
        <v>0.5</v>
      </c>
      <c r="D48" s="28">
        <f>VLOOKUP($A48,'Regional Medians'!$A$4:$J$72,6,FALSE)</f>
        <v>0</v>
      </c>
      <c r="E48" s="28">
        <f>VLOOKUP($A48,'Regional Medians'!$A$4:$J$72,7,FALSE)</f>
        <v>1</v>
      </c>
      <c r="F48" s="28">
        <f>VLOOKUP($A48,'Regional Medians'!$A$4:$J$72,5,FALSE)</f>
        <v>1</v>
      </c>
      <c r="G48" s="28">
        <f>VLOOKUP($A48,'Regional Medians'!$A$4:$J$72,2,FALSE)</f>
        <v>1</v>
      </c>
      <c r="H48" s="28">
        <f>VLOOKUP($A48,'Regional Medians'!$A$4:$J$72,3,FALSE)</f>
        <v>1</v>
      </c>
      <c r="I48" s="28">
        <f>VLOOKUP($A48,'Regional Medians'!$A$4:$J$72,8,FALSE)</f>
        <v>1</v>
      </c>
      <c r="J48" s="28">
        <f>VLOOKUP($A48,'Regional Medians'!$A$4:$J$72,9,FALSE)</f>
        <v>1</v>
      </c>
      <c r="K48" s="28">
        <f>VLOOKUP($A48,'Regional Medians'!$A$4:$J$72,10,FALSE)</f>
        <v>1</v>
      </c>
    </row>
    <row r="49" spans="1:11" x14ac:dyDescent="0.25">
      <c r="A49" s="3" t="s">
        <v>220</v>
      </c>
      <c r="B49" s="10" t="s">
        <v>332</v>
      </c>
      <c r="C49" s="28">
        <f>VLOOKUP($A49,'Regional Medians'!$A$4:$J$72,4,FALSE)</f>
        <v>-0.17367610335350037</v>
      </c>
      <c r="D49" s="28">
        <f>VLOOKUP($A49,'Regional Medians'!$A$4:$J$72,6,FALSE)</f>
        <v>1.039464592933655</v>
      </c>
      <c r="E49" s="28">
        <f>VLOOKUP($A49,'Regional Medians'!$A$4:$J$72,7,FALSE)</f>
        <v>-7.9560771584510803E-2</v>
      </c>
      <c r="F49" s="28">
        <f>VLOOKUP($A49,'Regional Medians'!$A$4:$J$72,5,FALSE)</f>
        <v>-0.1242361143231392</v>
      </c>
      <c r="G49" s="28">
        <f>VLOOKUP($A49,'Regional Medians'!$A$4:$J$72,2,FALSE)</f>
        <v>-0.5401577353477478</v>
      </c>
      <c r="H49" s="28">
        <f>VLOOKUP($A49,'Regional Medians'!$A$4:$J$72,3,FALSE)</f>
        <v>0.64795923233032227</v>
      </c>
      <c r="I49" s="28">
        <f>VLOOKUP($A49,'Regional Medians'!$A$4:$J$72,8,FALSE)</f>
        <v>0.20030771195888519</v>
      </c>
      <c r="J49" s="28">
        <f>VLOOKUP($A49,'Regional Medians'!$A$4:$J$72,9,FALSE)</f>
        <v>-0.54599589109420776</v>
      </c>
      <c r="K49" s="28">
        <f>VLOOKUP($A49,'Regional Medians'!$A$4:$J$72,10,FALSE)</f>
        <v>-0.77250349521636963</v>
      </c>
    </row>
    <row r="50" spans="1:11" x14ac:dyDescent="0.25">
      <c r="A50" s="3" t="s">
        <v>221</v>
      </c>
      <c r="B50" s="10" t="s">
        <v>333</v>
      </c>
      <c r="C50" s="28">
        <f>VLOOKUP($A50,'Regional Medians'!$A$4:$J$72,4,FALSE)</f>
        <v>80</v>
      </c>
      <c r="D50" s="28">
        <f>VLOOKUP($A50,'Regional Medians'!$A$4:$J$72,6,FALSE)</f>
        <v>80</v>
      </c>
      <c r="E50" s="28">
        <f>VLOOKUP($A50,'Regional Medians'!$A$4:$J$72,7,FALSE)</f>
        <v>80</v>
      </c>
      <c r="F50" s="28">
        <f>VLOOKUP($A50,'Regional Medians'!$A$4:$J$72,5,FALSE)</f>
        <v>80</v>
      </c>
      <c r="G50" s="28">
        <f>VLOOKUP($A50,'Regional Medians'!$A$4:$J$72,2,FALSE)</f>
        <v>40</v>
      </c>
      <c r="H50" s="28">
        <f>VLOOKUP($A50,'Regional Medians'!$A$4:$J$72,3,FALSE)</f>
        <v>80</v>
      </c>
      <c r="I50" s="28">
        <f>VLOOKUP($A50,'Regional Medians'!$A$4:$J$72,8,FALSE)</f>
        <v>70</v>
      </c>
      <c r="J50" s="28">
        <f>VLOOKUP($A50,'Regional Medians'!$A$4:$J$72,9,FALSE)</f>
        <v>60</v>
      </c>
      <c r="K50" s="28">
        <f>VLOOKUP($A50,'Regional Medians'!$A$4:$J$72,10,FALSE)</f>
        <v>40</v>
      </c>
    </row>
    <row r="51" spans="1:11" x14ac:dyDescent="0.25">
      <c r="A51" s="3" t="s">
        <v>222</v>
      </c>
      <c r="B51" s="10" t="s">
        <v>334</v>
      </c>
      <c r="C51" s="28">
        <f>VLOOKUP($A51,'Regional Medians'!$A$4:$J$72,4,FALSE)</f>
        <v>0</v>
      </c>
      <c r="D51" s="28">
        <f>VLOOKUP($A51,'Regional Medians'!$A$4:$J$72,6,FALSE)</f>
        <v>0</v>
      </c>
      <c r="E51" s="28">
        <f>VLOOKUP($A51,'Regional Medians'!$A$4:$J$72,7,FALSE)</f>
        <v>0</v>
      </c>
      <c r="F51" s="28">
        <f>VLOOKUP($A51,'Regional Medians'!$A$4:$J$72,5,FALSE)</f>
        <v>0</v>
      </c>
      <c r="G51" s="28">
        <f>VLOOKUP($A51,'Regional Medians'!$A$4:$J$72,2,FALSE)</f>
        <v>0</v>
      </c>
      <c r="H51" s="28">
        <f>VLOOKUP($A51,'Regional Medians'!$A$4:$J$72,3,FALSE)</f>
        <v>0</v>
      </c>
      <c r="I51" s="28">
        <f>VLOOKUP($A51,'Regional Medians'!$A$4:$J$72,8,FALSE)</f>
        <v>0</v>
      </c>
      <c r="J51" s="28">
        <f>VLOOKUP($A51,'Regional Medians'!$A$4:$J$72,9,FALSE)</f>
        <v>0</v>
      </c>
      <c r="K51" s="28">
        <f>VLOOKUP($A51,'Regional Medians'!$A$4:$J$72,10,FALSE)</f>
        <v>0</v>
      </c>
    </row>
    <row r="52" spans="1:11" x14ac:dyDescent="0.25">
      <c r="A52" s="3" t="s">
        <v>223</v>
      </c>
      <c r="B52" s="10" t="s">
        <v>139</v>
      </c>
      <c r="C52" s="28">
        <f>VLOOKUP($A52,'Regional Medians'!$A$4:$J$72,4,FALSE)</f>
        <v>0.98000001907348633</v>
      </c>
      <c r="D52" s="28">
        <f>VLOOKUP($A52,'Regional Medians'!$A$4:$J$72,6,FALSE)</f>
        <v>1.5110000371932983</v>
      </c>
      <c r="E52" s="28">
        <f>VLOOKUP($A52,'Regional Medians'!$A$4:$J$72,7,FALSE)</f>
        <v>1.1760000288486481</v>
      </c>
      <c r="F52" s="28">
        <f>VLOOKUP($A52,'Regional Medians'!$A$4:$J$72,5,FALSE)</f>
        <v>-0.1809999942779541</v>
      </c>
      <c r="G52" s="28">
        <f>VLOOKUP($A52,'Regional Medians'!$A$4:$J$72,2,FALSE)</f>
        <v>-0.48500001430511475</v>
      </c>
      <c r="H52" s="28">
        <f>VLOOKUP($A52,'Regional Medians'!$A$4:$J$72,3,FALSE)</f>
        <v>0.97100001573562622</v>
      </c>
      <c r="I52" s="28">
        <f>VLOOKUP($A52,'Regional Medians'!$A$4:$J$72,8,FALSE)</f>
        <v>7.850000262260437E-2</v>
      </c>
      <c r="J52" s="28">
        <f>VLOOKUP($A52,'Regional Medians'!$A$4:$J$72,9,FALSE)</f>
        <v>0.60600000619888306</v>
      </c>
      <c r="K52" s="28">
        <f>VLOOKUP($A52,'Regional Medians'!$A$4:$J$72,10,FALSE)</f>
        <v>0.40899999439716339</v>
      </c>
    </row>
    <row r="53" spans="1:11" x14ac:dyDescent="0.25">
      <c r="A53" s="3" t="s">
        <v>224</v>
      </c>
      <c r="B53" s="10" t="s">
        <v>335</v>
      </c>
      <c r="C53" s="28">
        <f>VLOOKUP($A53,'Regional Medians'!$A$4:$J$72,4,FALSE)</f>
        <v>50</v>
      </c>
      <c r="D53" s="28">
        <f>VLOOKUP($A53,'Regional Medians'!$A$4:$J$72,6,FALSE)</f>
        <v>65</v>
      </c>
      <c r="E53" s="28">
        <f>VLOOKUP($A53,'Regional Medians'!$A$4:$J$72,7,FALSE)</f>
        <v>64.5</v>
      </c>
      <c r="F53" s="28">
        <f>VLOOKUP($A53,'Regional Medians'!$A$4:$J$72,5,FALSE)</f>
        <v>42</v>
      </c>
      <c r="G53" s="28">
        <f>VLOOKUP($A53,'Regional Medians'!$A$4:$J$72,2,FALSE)</f>
        <v>62</v>
      </c>
      <c r="H53" s="28">
        <f>VLOOKUP($A53,'Regional Medians'!$A$4:$J$72,3,FALSE)</f>
        <v>60.5</v>
      </c>
      <c r="I53" s="28">
        <f>VLOOKUP($A53,'Regional Medians'!$A$4:$J$72,8,FALSE)</f>
        <v>49.5</v>
      </c>
      <c r="J53" s="28">
        <f>VLOOKUP($A53,'Regional Medians'!$A$4:$J$72,9,FALSE)</f>
        <v>38</v>
      </c>
      <c r="K53" s="28">
        <f>VLOOKUP($A53,'Regional Medians'!$A$4:$J$72,10,FALSE)</f>
        <v>31</v>
      </c>
    </row>
    <row r="54" spans="1:11" x14ac:dyDescent="0.25">
      <c r="A54" s="3" t="s">
        <v>225</v>
      </c>
      <c r="B54" s="10" t="s">
        <v>496</v>
      </c>
      <c r="C54" s="28">
        <f>VLOOKUP($A54,'Regional Medians'!$A$4:$J$72,4,FALSE)</f>
        <v>1</v>
      </c>
      <c r="D54" s="28">
        <f>VLOOKUP($A54,'Regional Medians'!$A$4:$J$72,6,FALSE)</f>
        <v>1</v>
      </c>
      <c r="E54" s="28">
        <f>VLOOKUP($A54,'Regional Medians'!$A$4:$J$72,7,FALSE)</f>
        <v>0</v>
      </c>
      <c r="F54" s="28">
        <f>VLOOKUP($A54,'Regional Medians'!$A$4:$J$72,5,FALSE)</f>
        <v>1</v>
      </c>
      <c r="G54" s="28">
        <f>VLOOKUP($A54,'Regional Medians'!$A$4:$J$72,2,FALSE)</f>
        <v>1</v>
      </c>
      <c r="H54" s="28">
        <f>VLOOKUP($A54,'Regional Medians'!$A$4:$J$72,3,FALSE)</f>
        <v>1</v>
      </c>
      <c r="I54" s="28">
        <f>VLOOKUP($A54,'Regional Medians'!$A$4:$J$72,8,FALSE)</f>
        <v>0</v>
      </c>
      <c r="J54" s="28">
        <f>VLOOKUP($A54,'Regional Medians'!$A$4:$J$72,9,FALSE)</f>
        <v>1</v>
      </c>
      <c r="K54" s="28">
        <f>VLOOKUP($A54,'Regional Medians'!$A$4:$J$72,10,FALSE)</f>
        <v>0</v>
      </c>
    </row>
    <row r="55" spans="1:11" x14ac:dyDescent="0.25">
      <c r="A55" s="3"/>
      <c r="C55" s="28"/>
      <c r="D55" s="28"/>
      <c r="E55" s="28"/>
      <c r="F55" s="28"/>
      <c r="G55" s="28"/>
      <c r="H55" s="28"/>
      <c r="I55" s="28"/>
      <c r="J55" s="28"/>
      <c r="K55" s="28"/>
    </row>
    <row r="56" spans="1:11" x14ac:dyDescent="0.25">
      <c r="A56" s="3" t="s">
        <v>226</v>
      </c>
      <c r="B56" s="10" t="s">
        <v>337</v>
      </c>
      <c r="C56" s="28">
        <f>VLOOKUP($A56,'Regional Medians'!$A$4:$J$72,4,FALSE)</f>
        <v>0</v>
      </c>
      <c r="D56" s="28">
        <f>VLOOKUP($A56,'Regional Medians'!$A$4:$J$72,6,FALSE)</f>
        <v>0</v>
      </c>
      <c r="E56" s="28">
        <f>VLOOKUP($A56,'Regional Medians'!$A$4:$J$72,7,FALSE)</f>
        <v>0</v>
      </c>
      <c r="F56" s="28">
        <f>VLOOKUP($A56,'Regional Medians'!$A$4:$J$72,5,FALSE)</f>
        <v>0</v>
      </c>
      <c r="G56" s="28">
        <f>VLOOKUP($A56,'Regional Medians'!$A$4:$J$72,2,FALSE)</f>
        <v>0</v>
      </c>
      <c r="H56" s="28">
        <f>VLOOKUP($A56,'Regional Medians'!$A$4:$J$72,3,FALSE)</f>
        <v>7.2416246111970395E-2</v>
      </c>
      <c r="I56" s="28">
        <f>VLOOKUP($A56,'Regional Medians'!$A$4:$J$72,8,FALSE)</f>
        <v>3.9724748639855534E-3</v>
      </c>
      <c r="J56" s="28">
        <f>VLOOKUP($A56,'Regional Medians'!$A$4:$J$72,9,FALSE)</f>
        <v>0</v>
      </c>
      <c r="K56" s="28">
        <f>VLOOKUP($A56,'Regional Medians'!$A$4:$J$72,10,FALSE)</f>
        <v>0</v>
      </c>
    </row>
    <row r="57" spans="1:11" x14ac:dyDescent="0.25">
      <c r="A57" s="3" t="s">
        <v>227</v>
      </c>
      <c r="B57" s="10" t="s">
        <v>338</v>
      </c>
      <c r="C57" s="28">
        <f>VLOOKUP($A57,'Regional Medians'!$A$4:$J$72,4,FALSE)</f>
        <v>0.70276409387588501</v>
      </c>
      <c r="D57" s="28">
        <f>VLOOKUP($A57,'Regional Medians'!$A$4:$J$72,6,FALSE)</f>
        <v>0.77801328897476196</v>
      </c>
      <c r="E57" s="28">
        <f>VLOOKUP($A57,'Regional Medians'!$A$4:$J$72,7,FALSE)</f>
        <v>0.59916567802429199</v>
      </c>
      <c r="F57" s="28">
        <f>VLOOKUP($A57,'Regional Medians'!$A$4:$J$72,5,FALSE)</f>
        <v>0.75049507617950439</v>
      </c>
      <c r="G57" s="28">
        <f>VLOOKUP($A57,'Regional Medians'!$A$4:$J$72,2,FALSE)</f>
        <v>0.63249513506889343</v>
      </c>
      <c r="H57" s="28">
        <f>VLOOKUP($A57,'Regional Medians'!$A$4:$J$72,3,FALSE)</f>
        <v>0.7311159074306488</v>
      </c>
      <c r="I57" s="28">
        <f>VLOOKUP($A57,'Regional Medians'!$A$4:$J$72,8,FALSE)</f>
        <v>0.57992041110992432</v>
      </c>
      <c r="J57" s="28">
        <f>VLOOKUP($A57,'Regional Medians'!$A$4:$J$72,9,FALSE)</f>
        <v>0.65335449576377869</v>
      </c>
      <c r="K57" s="28">
        <f>VLOOKUP($A57,'Regional Medians'!$A$4:$J$72,10,FALSE)</f>
        <v>0.64927035570144653</v>
      </c>
    </row>
    <row r="58" spans="1:11" x14ac:dyDescent="0.25">
      <c r="A58" s="3" t="s">
        <v>228</v>
      </c>
      <c r="B58" s="10" t="s">
        <v>339</v>
      </c>
      <c r="C58" s="28">
        <f>VLOOKUP($A58,'Regional Medians'!$A$4:$J$72,4,FALSE)</f>
        <v>108.82942199707031</v>
      </c>
      <c r="D58" s="28">
        <f>VLOOKUP($A58,'Regional Medians'!$A$4:$J$72,6,FALSE)</f>
        <v>120.21685791015625</v>
      </c>
      <c r="E58" s="28">
        <f>VLOOKUP($A58,'Regional Medians'!$A$4:$J$72,7,FALSE)</f>
        <v>72.665107727050781</v>
      </c>
      <c r="F58" s="28">
        <f>VLOOKUP($A58,'Regional Medians'!$A$4:$J$72,5,FALSE)</f>
        <v>103.88731384277344</v>
      </c>
      <c r="G58" s="28">
        <f>VLOOKUP($A58,'Regional Medians'!$A$4:$J$72,2,FALSE)</f>
        <v>129.3831787109375</v>
      </c>
      <c r="H58" s="28">
        <f>VLOOKUP($A58,'Regional Medians'!$A$4:$J$72,3,FALSE)</f>
        <v>133.11570739746094</v>
      </c>
      <c r="I58" s="28">
        <f>VLOOKUP($A58,'Regional Medians'!$A$4:$J$72,8,FALSE)</f>
        <v>135.09115600585938</v>
      </c>
      <c r="J58" s="28">
        <f>VLOOKUP($A58,'Regional Medians'!$A$4:$J$72,9,FALSE)</f>
        <v>107.03754425048828</v>
      </c>
      <c r="K58" s="28">
        <f>VLOOKUP($A58,'Regional Medians'!$A$4:$J$72,10,FALSE)</f>
        <v>87.459239959716797</v>
      </c>
    </row>
    <row r="59" spans="1:11" x14ac:dyDescent="0.25">
      <c r="A59" s="3" t="s">
        <v>229</v>
      </c>
      <c r="B59" s="10" t="s">
        <v>340</v>
      </c>
      <c r="C59" s="28">
        <f>VLOOKUP($A59,'Regional Medians'!$A$4:$J$72,4,FALSE)</f>
        <v>0.30563843250274658</v>
      </c>
      <c r="D59" s="28">
        <f>VLOOKUP($A59,'Regional Medians'!$A$4:$J$72,6,FALSE)</f>
        <v>0.48795944452285767</v>
      </c>
      <c r="E59" s="28">
        <f>VLOOKUP($A59,'Regional Medians'!$A$4:$J$72,7,FALSE)</f>
        <v>0.66194319725036621</v>
      </c>
      <c r="F59" s="28">
        <f>VLOOKUP($A59,'Regional Medians'!$A$4:$J$72,5,FALSE)</f>
        <v>0.38656643033027649</v>
      </c>
      <c r="G59" s="28">
        <f>VLOOKUP($A59,'Regional Medians'!$A$4:$J$72,2,FALSE)</f>
        <v>0.51805281639099121</v>
      </c>
      <c r="H59" s="28">
        <f>VLOOKUP($A59,'Regional Medians'!$A$4:$J$72,3,FALSE)</f>
        <v>0.57053336501121521</v>
      </c>
      <c r="I59" s="28">
        <f>VLOOKUP($A59,'Regional Medians'!$A$4:$J$72,8,FALSE)</f>
        <v>0.47547468543052673</v>
      </c>
      <c r="J59" s="28">
        <f>VLOOKUP($A59,'Regional Medians'!$A$4:$J$72,9,FALSE)</f>
        <v>0.41604050993919373</v>
      </c>
      <c r="K59" s="28">
        <f>VLOOKUP($A59,'Regional Medians'!$A$4:$J$72,10,FALSE)</f>
        <v>0.39557069540023804</v>
      </c>
    </row>
    <row r="60" spans="1:11" x14ac:dyDescent="0.25">
      <c r="A60" s="3" t="s">
        <v>230</v>
      </c>
      <c r="B60" s="10" t="s">
        <v>341</v>
      </c>
      <c r="C60" s="28">
        <f>VLOOKUP($A60,'Regional Medians'!$A$4:$J$72,4,FALSE)</f>
        <v>13.215634822845459</v>
      </c>
      <c r="D60" s="28">
        <f>VLOOKUP($A60,'Regional Medians'!$A$4:$J$72,6,FALSE)</f>
        <v>8.0945445224642754E-3</v>
      </c>
      <c r="E60" s="28">
        <f>VLOOKUP($A60,'Regional Medians'!$A$4:$J$72,7,FALSE)</f>
        <v>12.175964832305908</v>
      </c>
      <c r="F60" s="28">
        <f>VLOOKUP($A60,'Regional Medians'!$A$4:$J$72,5,FALSE)</f>
        <v>0.14464803040027618</v>
      </c>
      <c r="G60" s="28">
        <f>VLOOKUP($A60,'Regional Medians'!$A$4:$J$72,2,FALSE)</f>
        <v>12.153392791748047</v>
      </c>
      <c r="H60" s="28">
        <f>VLOOKUP($A60,'Regional Medians'!$A$4:$J$72,3,FALSE)</f>
        <v>39.94659423828125</v>
      </c>
      <c r="I60" s="28">
        <f>VLOOKUP($A60,'Regional Medians'!$A$4:$J$72,8,FALSE)</f>
        <v>30.919527053833008</v>
      </c>
      <c r="J60" s="28">
        <f>VLOOKUP($A60,'Regional Medians'!$A$4:$J$72,9,FALSE)</f>
        <v>26.276782989501953</v>
      </c>
      <c r="K60" s="28">
        <f>VLOOKUP($A60,'Regional Medians'!$A$4:$J$72,10,FALSE)</f>
        <v>22.779850006103516</v>
      </c>
    </row>
    <row r="61" spans="1:11" x14ac:dyDescent="0.25">
      <c r="A61" s="3" t="s">
        <v>231</v>
      </c>
      <c r="B61" s="10" t="s">
        <v>342</v>
      </c>
      <c r="C61" s="28">
        <f>VLOOKUP($A61,'Regional Medians'!$A$4:$J$72,4,FALSE)</f>
        <v>5.9749999999999996</v>
      </c>
      <c r="D61" s="28">
        <f>VLOOKUP($A61,'Regional Medians'!$A$4:$J$72,6,FALSE)</f>
        <v>11.964</v>
      </c>
      <c r="E61" s="28">
        <f>VLOOKUP($A61,'Regional Medians'!$A$4:$J$72,7,FALSE)</f>
        <v>36.143999999999998</v>
      </c>
      <c r="F61" s="28">
        <f>VLOOKUP($A61,'Regional Medians'!$A$4:$J$72,5,FALSE)</f>
        <v>13.237</v>
      </c>
      <c r="G61" s="28">
        <f>VLOOKUP($A61,'Regional Medians'!$A$4:$J$72,2,FALSE)</f>
        <v>4.7750000000000004</v>
      </c>
      <c r="H61" s="28">
        <f>VLOOKUP($A61,'Regional Medians'!$A$4:$J$72,3,FALSE)</f>
        <v>121.973</v>
      </c>
      <c r="I61" s="28">
        <f>VLOOKUP($A61,'Regional Medians'!$A$4:$J$72,8,FALSE)</f>
        <v>12.05</v>
      </c>
      <c r="J61" s="28">
        <f>VLOOKUP($A61,'Regional Medians'!$A$4:$J$72,9,FALSE)</f>
        <v>12.391999999999999</v>
      </c>
      <c r="K61" s="28">
        <f>VLOOKUP($A61,'Regional Medians'!$A$4:$J$72,10,FALSE)</f>
        <v>3.5819999999999999</v>
      </c>
    </row>
    <row r="62" spans="1:11" x14ac:dyDescent="0.25">
      <c r="A62" s="3" t="s">
        <v>232</v>
      </c>
      <c r="B62" s="10" t="s">
        <v>343</v>
      </c>
      <c r="C62" s="28">
        <f>VLOOKUP($A62,'Regional Medians'!$A$4:$J$72,4,FALSE)</f>
        <v>0</v>
      </c>
      <c r="D62" s="28">
        <f>VLOOKUP($A62,'Regional Medians'!$A$4:$J$72,6,FALSE)</f>
        <v>1.5</v>
      </c>
      <c r="E62" s="28">
        <f>VLOOKUP($A62,'Regional Medians'!$A$4:$J$72,7,FALSE)</f>
        <v>0</v>
      </c>
      <c r="F62" s="28">
        <f>VLOOKUP($A62,'Regional Medians'!$A$4:$J$72,5,FALSE)</f>
        <v>0</v>
      </c>
      <c r="G62" s="28">
        <f>VLOOKUP($A62,'Regional Medians'!$A$4:$J$72,2,FALSE)</f>
        <v>0</v>
      </c>
      <c r="H62" s="28">
        <f>VLOOKUP($A62,'Regional Medians'!$A$4:$J$72,3,FALSE)</f>
        <v>0</v>
      </c>
      <c r="I62" s="28">
        <f>VLOOKUP($A62,'Regional Medians'!$A$4:$J$72,8,FALSE)</f>
        <v>0.5</v>
      </c>
      <c r="J62" s="28">
        <f>VLOOKUP($A62,'Regional Medians'!$A$4:$J$72,9,FALSE)</f>
        <v>19</v>
      </c>
      <c r="K62" s="28">
        <f>VLOOKUP($A62,'Regional Medians'!$A$4:$J$72,10,FALSE)</f>
        <v>0</v>
      </c>
    </row>
    <row r="63" spans="1:11" x14ac:dyDescent="0.25">
      <c r="A63" s="3" t="s">
        <v>233</v>
      </c>
      <c r="B63" s="10" t="s">
        <v>344</v>
      </c>
      <c r="C63" s="28">
        <f>VLOOKUP($A63,'Regional Medians'!$A$4:$J$72,4,FALSE)</f>
        <v>45.044689178466797</v>
      </c>
      <c r="D63" s="28">
        <f>VLOOKUP($A63,'Regional Medians'!$A$4:$J$72,6,FALSE)</f>
        <v>0</v>
      </c>
      <c r="E63" s="28">
        <f>VLOOKUP($A63,'Regional Medians'!$A$4:$J$72,7,FALSE)</f>
        <v>0</v>
      </c>
      <c r="F63" s="28">
        <f>VLOOKUP($A63,'Regional Medians'!$A$4:$J$72,5,FALSE)</f>
        <v>55.637424468994141</v>
      </c>
      <c r="G63" s="28">
        <f>VLOOKUP($A63,'Regional Medians'!$A$4:$J$72,2,FALSE)</f>
        <v>0</v>
      </c>
      <c r="H63" s="28">
        <f>VLOOKUP($A63,'Regional Medians'!$A$4:$J$72,3,FALSE)</f>
        <v>0</v>
      </c>
      <c r="I63" s="28">
        <f>VLOOKUP($A63,'Regional Medians'!$A$4:$J$72,8,FALSE)</f>
        <v>0</v>
      </c>
      <c r="J63" s="28">
        <f>VLOOKUP($A63,'Regional Medians'!$A$4:$J$72,9,FALSE)</f>
        <v>43.407933235168457</v>
      </c>
      <c r="K63" s="28">
        <f>VLOOKUP($A63,'Regional Medians'!$A$4:$J$72,10,FALSE)</f>
        <v>38.432119369506836</v>
      </c>
    </row>
    <row r="64" spans="1:11" x14ac:dyDescent="0.25">
      <c r="A64" s="3" t="s">
        <v>234</v>
      </c>
      <c r="B64" s="10" t="s">
        <v>345</v>
      </c>
      <c r="C64" s="28">
        <f>VLOOKUP($A64,'Regional Medians'!$A$4:$J$72,4,FALSE)</f>
        <v>0.73866015672683716</v>
      </c>
      <c r="D64" s="28">
        <f>VLOOKUP($A64,'Regional Medians'!$A$4:$J$72,6,FALSE)</f>
        <v>0.72196543216705322</v>
      </c>
      <c r="E64" s="28">
        <f>VLOOKUP($A64,'Regional Medians'!$A$4:$J$72,7,FALSE)</f>
        <v>0.66301172971725464</v>
      </c>
      <c r="F64" s="28">
        <f>VLOOKUP($A64,'Regional Medians'!$A$4:$J$72,5,FALSE)</f>
        <v>0.69859248399734497</v>
      </c>
      <c r="G64" s="28">
        <f>VLOOKUP($A64,'Regional Medians'!$A$4:$J$72,2,FALSE)</f>
        <v>0.55585137009620667</v>
      </c>
      <c r="H64" s="28">
        <f>VLOOKUP($A64,'Regional Medians'!$A$4:$J$72,3,FALSE)</f>
        <v>0.71365901827812195</v>
      </c>
      <c r="I64" s="28">
        <f>VLOOKUP($A64,'Regional Medians'!$A$4:$J$72,8,FALSE)</f>
        <v>0.78351044654846191</v>
      </c>
      <c r="J64" s="28">
        <f>VLOOKUP($A64,'Regional Medians'!$A$4:$J$72,9,FALSE)</f>
        <v>0.7415507435798645</v>
      </c>
      <c r="K64" s="28">
        <f>VLOOKUP($A64,'Regional Medians'!$A$4:$J$72,10,FALSE)</f>
        <v>0.77630239725112915</v>
      </c>
    </row>
    <row r="65" spans="1:11" x14ac:dyDescent="0.25">
      <c r="A65" s="3" t="s">
        <v>235</v>
      </c>
      <c r="B65" s="10" t="s">
        <v>346</v>
      </c>
      <c r="C65" s="28">
        <f>VLOOKUP($A65,'Regional Medians'!$A$4:$J$72,4,FALSE)</f>
        <v>27</v>
      </c>
      <c r="D65" s="28">
        <f>VLOOKUP($A65,'Regional Medians'!$A$4:$J$72,6,FALSE)</f>
        <v>26</v>
      </c>
      <c r="E65" s="28">
        <f>VLOOKUP($A65,'Regional Medians'!$A$4:$J$72,7,FALSE)</f>
        <v>23.5</v>
      </c>
      <c r="F65" s="28">
        <f>VLOOKUP($A65,'Regional Medians'!$A$4:$J$72,5,FALSE)</f>
        <v>27</v>
      </c>
      <c r="G65" s="28">
        <f>VLOOKUP($A65,'Regional Medians'!$A$4:$J$72,2,FALSE)</f>
        <v>31</v>
      </c>
      <c r="H65" s="28">
        <f>VLOOKUP($A65,'Regional Medians'!$A$4:$J$72,3,FALSE)</f>
        <v>18</v>
      </c>
      <c r="I65" s="28">
        <f>VLOOKUP($A65,'Regional Medians'!$A$4:$J$72,8,FALSE)</f>
        <v>27.5</v>
      </c>
      <c r="J65" s="28">
        <f>VLOOKUP($A65,'Regional Medians'!$A$4:$J$72,9,FALSE)</f>
        <v>31</v>
      </c>
      <c r="K65" s="28">
        <f>VLOOKUP($A65,'Regional Medians'!$A$4:$J$72,10,FALSE)</f>
        <v>28.5</v>
      </c>
    </row>
    <row r="67" spans="1:11" ht="15.75" thickBot="1" x14ac:dyDescent="0.3">
      <c r="K67" s="10"/>
    </row>
    <row r="68" spans="1:11" ht="32.25" thickBot="1" x14ac:dyDescent="0.3">
      <c r="C68" s="27" t="s">
        <v>281</v>
      </c>
      <c r="D68" s="27" t="s">
        <v>282</v>
      </c>
      <c r="E68" s="27" t="s">
        <v>283</v>
      </c>
      <c r="F68" s="27" t="s">
        <v>284</v>
      </c>
      <c r="K68" s="10"/>
    </row>
    <row r="69" spans="1:11" x14ac:dyDescent="0.25">
      <c r="K69" s="10"/>
    </row>
    <row r="70" spans="1:11" x14ac:dyDescent="0.25">
      <c r="A70" s="3" t="s">
        <v>177</v>
      </c>
      <c r="B70" s="10" t="s">
        <v>292</v>
      </c>
      <c r="C70" s="28">
        <f>VLOOKUP($A70,'Income group Medians'!$A$4:$E$72,2,FALSE)</f>
        <v>3.1649999618530273</v>
      </c>
      <c r="D70" s="28">
        <f>VLOOKUP($A70,'Income group Medians'!$A$4:$E$72,3,FALSE)</f>
        <v>3.6389999389648438</v>
      </c>
      <c r="E70" s="28">
        <f>VLOOKUP($A70,'Income group Medians'!$A$4:$E$72,4,FALSE)</f>
        <v>3.5520000457763672</v>
      </c>
      <c r="F70" s="28">
        <f>VLOOKUP($A70,'Income group Medians'!$A$4:$E$72,5,FALSE)</f>
        <v>3.1440000534057617</v>
      </c>
      <c r="K70" s="10"/>
    </row>
    <row r="71" spans="1:11" x14ac:dyDescent="0.25">
      <c r="A71" s="3" t="s">
        <v>178</v>
      </c>
      <c r="B71" s="10" t="s">
        <v>293</v>
      </c>
      <c r="C71" s="28">
        <f>VLOOKUP($A71,'Income group Medians'!$A$4:$E$72,2,FALSE)</f>
        <v>117.53424835205078</v>
      </c>
      <c r="D71" s="28">
        <f>VLOOKUP($A71,'Income group Medians'!$A$4:$E$72,3,FALSE)</f>
        <v>177.20547485351563</v>
      </c>
      <c r="E71" s="28">
        <f>VLOOKUP($A71,'Income group Medians'!$A$4:$E$72,4,FALSE)</f>
        <v>240.73973083496094</v>
      </c>
      <c r="F71" s="28">
        <f>VLOOKUP($A71,'Income group Medians'!$A$4:$E$72,5,FALSE)</f>
        <v>207.95890808105469</v>
      </c>
      <c r="K71" s="10"/>
    </row>
    <row r="72" spans="1:11" x14ac:dyDescent="0.25">
      <c r="A72" s="3" t="s">
        <v>179</v>
      </c>
      <c r="B72" s="10" t="s">
        <v>294</v>
      </c>
      <c r="C72" s="28">
        <f>VLOOKUP($A72,'Income group Medians'!$A$4:$E$72,2,FALSE)</f>
        <v>93.150688171386719</v>
      </c>
      <c r="D72" s="28">
        <f>VLOOKUP($A72,'Income group Medians'!$A$4:$E$72,3,FALSE)</f>
        <v>149.17808532714844</v>
      </c>
      <c r="E72" s="28">
        <f>VLOOKUP($A72,'Income group Medians'!$A$4:$E$72,4,FALSE)</f>
        <v>217.39726257324219</v>
      </c>
      <c r="F72" s="28">
        <f>VLOOKUP($A72,'Income group Medians'!$A$4:$E$72,5,FALSE)</f>
        <v>245.06849670410156</v>
      </c>
      <c r="K72" s="10"/>
    </row>
    <row r="73" spans="1:11" x14ac:dyDescent="0.25">
      <c r="A73" s="3" t="s">
        <v>180</v>
      </c>
      <c r="B73" s="10" t="s">
        <v>295</v>
      </c>
      <c r="C73" s="28">
        <f>VLOOKUP($A73,'Income group Medians'!$A$4:$E$72,2,FALSE)</f>
        <v>21.671440124511719</v>
      </c>
      <c r="D73" s="28">
        <f>VLOOKUP($A73,'Income group Medians'!$A$4:$E$72,3,FALSE)</f>
        <v>50.826728820800781</v>
      </c>
      <c r="E73" s="28">
        <f>VLOOKUP($A73,'Income group Medians'!$A$4:$E$72,4,FALSE)</f>
        <v>178.09432983398438</v>
      </c>
      <c r="F73" s="28">
        <f>VLOOKUP($A73,'Income group Medians'!$A$4:$E$72,5,FALSE)</f>
        <v>484.98567199707031</v>
      </c>
      <c r="K73" s="10"/>
    </row>
    <row r="74" spans="1:11" x14ac:dyDescent="0.25">
      <c r="A74" s="3" t="s">
        <v>181</v>
      </c>
      <c r="B74" s="10" t="s">
        <v>296</v>
      </c>
      <c r="C74" s="28">
        <f>VLOOKUP($A74,'Income group Medians'!$A$4:$E$72,2,FALSE)</f>
        <v>18.987728785677781</v>
      </c>
      <c r="D74" s="28">
        <f>VLOOKUP($A74,'Income group Medians'!$A$4:$E$72,3,FALSE)</f>
        <v>46.062724994528111</v>
      </c>
      <c r="E74" s="28">
        <f>VLOOKUP($A74,'Income group Medians'!$A$4:$E$72,4,FALSE)</f>
        <v>76.83340587373948</v>
      </c>
      <c r="F74" s="28">
        <f>VLOOKUP($A74,'Income group Medians'!$A$4:$E$72,5,FALSE)</f>
        <v>99.441631062602895</v>
      </c>
      <c r="K74" s="10"/>
    </row>
    <row r="75" spans="1:11" x14ac:dyDescent="0.25">
      <c r="A75" s="3" t="s">
        <v>182</v>
      </c>
      <c r="B75" s="10" t="s">
        <v>297</v>
      </c>
      <c r="C75" s="28">
        <f>VLOOKUP($A75,'Income group Medians'!$A$4:$E$72,2,FALSE)</f>
        <v>30.35</v>
      </c>
      <c r="D75" s="28">
        <f>VLOOKUP($A75,'Income group Medians'!$A$4:$E$72,3,FALSE)</f>
        <v>8.15</v>
      </c>
      <c r="E75" s="28">
        <f>VLOOKUP($A75,'Income group Medians'!$A$4:$E$72,4,FALSE)</f>
        <v>6.1</v>
      </c>
      <c r="F75" s="28">
        <f>VLOOKUP($A75,'Income group Medians'!$A$4:$E$72,5,FALSE)</f>
        <v>2.5</v>
      </c>
      <c r="K75" s="10"/>
    </row>
    <row r="76" spans="1:11" x14ac:dyDescent="0.25">
      <c r="A76" s="3" t="s">
        <v>183</v>
      </c>
      <c r="B76" s="10" t="s">
        <v>21</v>
      </c>
      <c r="C76" s="28">
        <f>VLOOKUP($A76,'Income group Medians'!$A$4:$E$72,2,FALSE)</f>
        <v>72.400001525878906</v>
      </c>
      <c r="D76" s="28">
        <f>VLOOKUP($A76,'Income group Medians'!$A$4:$E$72,3,FALSE)</f>
        <v>41.700000762939453</v>
      </c>
      <c r="E76" s="28">
        <f>VLOOKUP($A76,'Income group Medians'!$A$4:$E$72,4,FALSE)</f>
        <v>25.299999237060547</v>
      </c>
      <c r="F76" s="28">
        <f>VLOOKUP($A76,'Income group Medians'!$A$4:$E$72,5,FALSE)</f>
        <v>7.5</v>
      </c>
      <c r="K76" s="10"/>
    </row>
    <row r="77" spans="1:11" x14ac:dyDescent="0.25">
      <c r="A77" s="3" t="s">
        <v>184</v>
      </c>
      <c r="B77" s="10" t="s">
        <v>298</v>
      </c>
      <c r="C77" s="28">
        <f>VLOOKUP($A77,'Income group Medians'!$A$4:$E$72,2,FALSE)</f>
        <v>89</v>
      </c>
      <c r="D77" s="28">
        <f>VLOOKUP($A77,'Income group Medians'!$A$4:$E$72,3,FALSE)</f>
        <v>66.849998474121094</v>
      </c>
      <c r="E77" s="28">
        <f>VLOOKUP($A77,'Income group Medians'!$A$4:$E$72,4,FALSE)</f>
        <v>18</v>
      </c>
      <c r="F77" s="28">
        <f>VLOOKUP($A77,'Income group Medians'!$A$4:$E$72,5,FALSE)</f>
        <v>0.75</v>
      </c>
      <c r="K77" s="10"/>
    </row>
    <row r="78" spans="1:11" x14ac:dyDescent="0.25">
      <c r="A78" s="3" t="s">
        <v>185</v>
      </c>
      <c r="B78" s="10" t="s">
        <v>299</v>
      </c>
      <c r="C78" s="28">
        <f>VLOOKUP($A78,'Income group Medians'!$A$4:$E$72,2,FALSE)</f>
        <v>44.910000000000004</v>
      </c>
      <c r="D78" s="28">
        <f>VLOOKUP($A78,'Income group Medians'!$A$4:$E$72,3,FALSE)</f>
        <v>69.260000000000005</v>
      </c>
      <c r="E78" s="28">
        <f>VLOOKUP($A78,'Income group Medians'!$A$4:$E$72,4,FALSE)</f>
        <v>74.114999999999995</v>
      </c>
      <c r="F78" s="28">
        <f>VLOOKUP($A78,'Income group Medians'!$A$4:$E$72,5,FALSE)</f>
        <v>0</v>
      </c>
      <c r="K78" s="10"/>
    </row>
    <row r="79" spans="1:11" x14ac:dyDescent="0.25">
      <c r="A79" s="3" t="s">
        <v>186</v>
      </c>
      <c r="B79" s="10" t="s">
        <v>300</v>
      </c>
      <c r="C79" s="28">
        <f>VLOOKUP($A79,'Income group Medians'!$A$4:$E$72,2,FALSE)</f>
        <v>22.797080000000001</v>
      </c>
      <c r="D79" s="28">
        <f>VLOOKUP($A79,'Income group Medians'!$A$4:$E$72,3,FALSE)</f>
        <v>30.626415000000001</v>
      </c>
      <c r="E79" s="28">
        <f>VLOOKUP($A79,'Income group Medians'!$A$4:$E$72,4,FALSE)</f>
        <v>52.985700000000001</v>
      </c>
      <c r="F79" s="28">
        <f>VLOOKUP($A79,'Income group Medians'!$A$4:$E$72,5,FALSE)</f>
        <v>69.811790000000002</v>
      </c>
      <c r="K79" s="10"/>
    </row>
    <row r="80" spans="1:11" x14ac:dyDescent="0.25">
      <c r="A80" s="3" t="s">
        <v>187</v>
      </c>
      <c r="B80" s="10" t="s">
        <v>301</v>
      </c>
      <c r="C80" s="28">
        <f>VLOOKUP($A80,'Income group Medians'!$A$4:$E$72,2,FALSE)</f>
        <v>24.71</v>
      </c>
      <c r="D80" s="28">
        <f>VLOOKUP($A80,'Income group Medians'!$A$4:$E$72,3,FALSE)</f>
        <v>28.24</v>
      </c>
      <c r="E80" s="28">
        <f>VLOOKUP($A80,'Income group Medians'!$A$4:$E$72,4,FALSE)</f>
        <v>29.689999999999998</v>
      </c>
      <c r="F80" s="28">
        <f>VLOOKUP($A80,'Income group Medians'!$A$4:$E$72,5,FALSE)</f>
        <v>41.96</v>
      </c>
      <c r="K80" s="10"/>
    </row>
    <row r="81" spans="1:11" x14ac:dyDescent="0.25">
      <c r="A81" s="3" t="s">
        <v>188</v>
      </c>
      <c r="B81" s="10" t="s">
        <v>302</v>
      </c>
      <c r="C81" s="28">
        <f>VLOOKUP($A81,'Income group Medians'!$A$4:$E$72,2,FALSE)</f>
        <v>11.335000000000001</v>
      </c>
      <c r="D81" s="28">
        <f>VLOOKUP($A81,'Income group Medians'!$A$4:$E$72,3,FALSE)</f>
        <v>9.58</v>
      </c>
      <c r="E81" s="28">
        <f>VLOOKUP($A81,'Income group Medians'!$A$4:$E$72,4,FALSE)</f>
        <v>6.7550000000000008</v>
      </c>
      <c r="F81" s="28">
        <f>VLOOKUP($A81,'Income group Medians'!$A$4:$E$72,5,FALSE)</f>
        <v>3.9299999999999997</v>
      </c>
      <c r="K81" s="10"/>
    </row>
    <row r="82" spans="1:11" x14ac:dyDescent="0.25">
      <c r="A82" s="3" t="s">
        <v>189</v>
      </c>
      <c r="B82" s="10" t="s">
        <v>303</v>
      </c>
      <c r="C82" s="28">
        <f>VLOOKUP($A82,'Income group Medians'!$A$4:$E$72,2,FALSE)</f>
        <v>44.072809999999997</v>
      </c>
      <c r="D82" s="28">
        <f>VLOOKUP($A82,'Income group Medians'!$A$4:$E$72,3,FALSE)</f>
        <v>36.259650000000001</v>
      </c>
      <c r="E82" s="28">
        <f>VLOOKUP($A82,'Income group Medians'!$A$4:$E$72,4,FALSE)</f>
        <v>21.214590000000001</v>
      </c>
      <c r="F82" s="28">
        <f>VLOOKUP($A82,'Income group Medians'!$A$4:$E$72,5,FALSE)</f>
        <v>5.5027220000000003</v>
      </c>
      <c r="K82" s="10"/>
    </row>
    <row r="83" spans="1:11" x14ac:dyDescent="0.25">
      <c r="A83" s="3" t="s">
        <v>190</v>
      </c>
      <c r="B83" s="10" t="s">
        <v>304</v>
      </c>
      <c r="C83" s="28">
        <f>VLOOKUP($A83,'Income group Medians'!$A$4:$E$72,2,FALSE)</f>
        <v>3.14</v>
      </c>
      <c r="D83" s="28">
        <f>VLOOKUP($A83,'Income group Medians'!$A$4:$E$72,3,FALSE)</f>
        <v>3.57</v>
      </c>
      <c r="E83" s="28">
        <f>VLOOKUP($A83,'Income group Medians'!$A$4:$E$72,4,FALSE)</f>
        <v>3.51</v>
      </c>
      <c r="F83" s="28">
        <f>VLOOKUP($A83,'Income group Medians'!$A$4:$E$72,5,FALSE)</f>
        <v>4.0150000000000006</v>
      </c>
      <c r="K83" s="10"/>
    </row>
    <row r="84" spans="1:11" x14ac:dyDescent="0.25">
      <c r="A84" s="3" t="s">
        <v>191</v>
      </c>
      <c r="B84" s="10" t="s">
        <v>305</v>
      </c>
      <c r="C84" s="28">
        <f>VLOOKUP($A84,'Income group Medians'!$A$4:$E$72,2,FALSE)</f>
        <v>1.165</v>
      </c>
      <c r="D84" s="28">
        <f>VLOOKUP($A84,'Income group Medians'!$A$4:$E$72,3,FALSE)</f>
        <v>1.61</v>
      </c>
      <c r="E84" s="28">
        <f>VLOOKUP($A84,'Income group Medians'!$A$4:$E$72,4,FALSE)</f>
        <v>2.4950000000000001</v>
      </c>
      <c r="F84" s="28">
        <f>VLOOKUP($A84,'Income group Medians'!$A$4:$E$72,5,FALSE)</f>
        <v>3.15</v>
      </c>
      <c r="K84" s="10"/>
    </row>
    <row r="85" spans="1:11" x14ac:dyDescent="0.25">
      <c r="A85" s="3" t="s">
        <v>192</v>
      </c>
      <c r="B85" s="10" t="s">
        <v>306</v>
      </c>
      <c r="C85" s="28">
        <f>VLOOKUP($A85,'Income group Medians'!$A$4:$E$72,2,FALSE)</f>
        <v>15.885000000000002</v>
      </c>
      <c r="D85" s="28">
        <f>VLOOKUP($A85,'Income group Medians'!$A$4:$E$72,3,FALSE)</f>
        <v>21.17</v>
      </c>
      <c r="E85" s="28">
        <f>VLOOKUP($A85,'Income group Medians'!$A$4:$E$72,4,FALSE)</f>
        <v>31.560000000000002</v>
      </c>
      <c r="F85" s="28">
        <f>VLOOKUP($A85,'Income group Medians'!$A$4:$E$72,5,FALSE)</f>
        <v>42.41</v>
      </c>
      <c r="K85" s="10"/>
    </row>
    <row r="86" spans="1:11" x14ac:dyDescent="0.25">
      <c r="A86" s="3"/>
      <c r="C86" s="28"/>
      <c r="D86" s="28"/>
      <c r="E86" s="28"/>
      <c r="F86" s="28"/>
      <c r="K86" s="10"/>
    </row>
    <row r="87" spans="1:11" x14ac:dyDescent="0.25">
      <c r="A87" s="3" t="s">
        <v>193</v>
      </c>
      <c r="B87" s="10" t="s">
        <v>307</v>
      </c>
      <c r="C87" s="28">
        <f>VLOOKUP($A87,'Income group Medians'!$A$4:$E$72,2,FALSE)</f>
        <v>35806.029296875</v>
      </c>
      <c r="D87" s="28">
        <f>VLOOKUP($A87,'Income group Medians'!$A$4:$E$72,3,FALSE)</f>
        <v>23912.87890625</v>
      </c>
      <c r="E87" s="28">
        <f>VLOOKUP($A87,'Income group Medians'!$A$4:$E$72,4,FALSE)</f>
        <v>13618.90625</v>
      </c>
      <c r="F87" s="28">
        <f>VLOOKUP($A87,'Income group Medians'!$A$4:$E$72,5,FALSE)</f>
        <v>17965.490234375</v>
      </c>
      <c r="K87" s="10"/>
    </row>
    <row r="88" spans="1:11" x14ac:dyDescent="0.25">
      <c r="A88" s="3" t="s">
        <v>194</v>
      </c>
      <c r="B88" s="3" t="s">
        <v>308</v>
      </c>
      <c r="C88" s="28">
        <f>VLOOKUP($A88,'Income group Medians'!$A$4:$E$72,2,FALSE)</f>
        <v>0.11569999903440475</v>
      </c>
      <c r="D88" s="28">
        <f>VLOOKUP($A88,'Income group Medians'!$A$4:$E$72,3,FALSE)</f>
        <v>0.16835000365972519</v>
      </c>
      <c r="E88" s="28">
        <f>VLOOKUP($A88,'Income group Medians'!$A$4:$E$72,4,FALSE)</f>
        <v>0.26229999959468842</v>
      </c>
      <c r="F88" s="28">
        <f>VLOOKUP($A88,'Income group Medians'!$A$4:$E$72,5,FALSE)</f>
        <v>0.19124999642372131</v>
      </c>
      <c r="K88" s="10"/>
    </row>
    <row r="89" spans="1:11" x14ac:dyDescent="0.25">
      <c r="A89" s="3" t="s">
        <v>195</v>
      </c>
      <c r="B89" s="10" t="s">
        <v>309</v>
      </c>
      <c r="C89" s="28">
        <f>VLOOKUP($A89,'Income group Medians'!$A$4:$E$72,2,FALSE)</f>
        <v>78.587749481201172</v>
      </c>
      <c r="D89" s="28">
        <f>VLOOKUP($A89,'Income group Medians'!$A$4:$E$72,3,FALSE)</f>
        <v>57.649850845336914</v>
      </c>
      <c r="E89" s="28">
        <f>VLOOKUP($A89,'Income group Medians'!$A$4:$E$72,4,FALSE)</f>
        <v>32.510499000549316</v>
      </c>
      <c r="F89" s="28">
        <f>VLOOKUP($A89,'Income group Medians'!$A$4:$E$72,5,FALSE)</f>
        <v>17.491849899291992</v>
      </c>
      <c r="K89" s="10"/>
    </row>
    <row r="90" spans="1:11" x14ac:dyDescent="0.25">
      <c r="A90" s="3" t="s">
        <v>196</v>
      </c>
      <c r="B90" s="10" t="s">
        <v>310</v>
      </c>
      <c r="C90" s="28">
        <f>VLOOKUP($A90,'Income group Medians'!$A$4:$E$72,2,FALSE)</f>
        <v>4.1146000623703003</v>
      </c>
      <c r="D90" s="28">
        <f>VLOOKUP($A90,'Income group Medians'!$A$4:$E$72,3,FALSE)</f>
        <v>2.4935500621795654</v>
      </c>
      <c r="E90" s="28">
        <f>VLOOKUP($A90,'Income group Medians'!$A$4:$E$72,4,FALSE)</f>
        <v>1.3551000356674194</v>
      </c>
      <c r="F90" s="28">
        <f>VLOOKUP($A90,'Income group Medians'!$A$4:$E$72,5,FALSE)</f>
        <v>0.64300000667572021</v>
      </c>
      <c r="K90" s="10"/>
    </row>
    <row r="91" spans="1:11" x14ac:dyDescent="0.25">
      <c r="A91" s="3" t="s">
        <v>197</v>
      </c>
      <c r="B91" s="10" t="s">
        <v>311</v>
      </c>
      <c r="C91" s="28">
        <f>VLOOKUP($A91,'Income group Medians'!$A$4:$E$72,2,FALSE)</f>
        <v>1.3066500425338745</v>
      </c>
      <c r="D91" s="28">
        <f>VLOOKUP($A91,'Income group Medians'!$A$4:$E$72,3,FALSE)</f>
        <v>1.4322999715805054</v>
      </c>
      <c r="E91" s="28">
        <f>VLOOKUP($A91,'Income group Medians'!$A$4:$E$72,4,FALSE)</f>
        <v>1.7013999819755554</v>
      </c>
      <c r="F91" s="28">
        <f>VLOOKUP($A91,'Income group Medians'!$A$4:$E$72,5,FALSE)</f>
        <v>2.1969000101089478</v>
      </c>
      <c r="K91" s="10"/>
    </row>
    <row r="92" spans="1:11" x14ac:dyDescent="0.25">
      <c r="A92" s="3" t="s">
        <v>198</v>
      </c>
      <c r="B92" s="10" t="s">
        <v>312</v>
      </c>
      <c r="C92" s="28">
        <f>VLOOKUP($A92,'Income group Medians'!$A$4:$E$72,2,FALSE)</f>
        <v>1.2433000000000001</v>
      </c>
      <c r="D92" s="28">
        <f>VLOOKUP($A92,'Income group Medians'!$A$4:$E$72,3,FALSE)</f>
        <v>2.0087999999999999</v>
      </c>
      <c r="E92" s="28">
        <f>VLOOKUP($A92,'Income group Medians'!$A$4:$E$72,4,FALSE)</f>
        <v>3.4011499999999999</v>
      </c>
      <c r="F92" s="28">
        <f>VLOOKUP($A92,'Income group Medians'!$A$4:$E$72,5,FALSE)</f>
        <v>5.8655999999999997</v>
      </c>
      <c r="K92" s="10"/>
    </row>
    <row r="93" spans="1:11" x14ac:dyDescent="0.25">
      <c r="A93" s="3" t="s">
        <v>199</v>
      </c>
      <c r="B93" s="10" t="s">
        <v>313</v>
      </c>
      <c r="C93" s="28">
        <f>VLOOKUP($A93,'Income group Medians'!$A$4:$E$72,2,FALSE)</f>
        <v>6.6126000000000005</v>
      </c>
      <c r="D93" s="28">
        <f>VLOOKUP($A93,'Income group Medians'!$A$4:$E$72,3,FALSE)</f>
        <v>10.4718</v>
      </c>
      <c r="E93" s="28">
        <f>VLOOKUP($A93,'Income group Medians'!$A$4:$E$72,4,FALSE)</f>
        <v>11.505600000000001</v>
      </c>
      <c r="F93" s="28">
        <f>VLOOKUP($A93,'Income group Medians'!$A$4:$E$72,5,FALSE)</f>
        <v>11.991900000000001</v>
      </c>
      <c r="K93" s="10"/>
    </row>
    <row r="94" spans="1:11" x14ac:dyDescent="0.25">
      <c r="A94" s="3" t="s">
        <v>200</v>
      </c>
      <c r="B94" s="10" t="s">
        <v>314</v>
      </c>
      <c r="C94" s="28">
        <f>VLOOKUP($A94,'Income group Medians'!$A$4:$E$72,2,FALSE)</f>
        <v>125</v>
      </c>
      <c r="D94" s="28">
        <f>VLOOKUP($A94,'Income group Medians'!$A$4:$E$72,3,FALSE)</f>
        <v>165.15</v>
      </c>
      <c r="E94" s="28">
        <f>VLOOKUP($A94,'Income group Medians'!$A$4:$E$72,4,FALSE)</f>
        <v>199.2</v>
      </c>
      <c r="F94" s="28">
        <f>VLOOKUP($A94,'Income group Medians'!$A$4:$E$72,5,FALSE)</f>
        <v>269.5</v>
      </c>
      <c r="K94" s="10"/>
    </row>
    <row r="95" spans="1:11" x14ac:dyDescent="0.25">
      <c r="A95" s="3" t="s">
        <v>201</v>
      </c>
      <c r="B95" s="10" t="s">
        <v>315</v>
      </c>
      <c r="C95" s="28">
        <f>VLOOKUP($A95,'Income group Medians'!$A$4:$E$72,2,FALSE)</f>
        <v>459.3</v>
      </c>
      <c r="D95" s="28">
        <f>VLOOKUP($A95,'Income group Medians'!$A$4:$E$72,3,FALSE)</f>
        <v>1108.2</v>
      </c>
      <c r="E95" s="28">
        <f>VLOOKUP($A95,'Income group Medians'!$A$4:$E$72,4,FALSE)</f>
        <v>2022.3</v>
      </c>
      <c r="F95" s="28">
        <f>VLOOKUP($A95,'Income group Medians'!$A$4:$E$72,5,FALSE)</f>
        <v>7022.9</v>
      </c>
      <c r="K95" s="10"/>
    </row>
    <row r="96" spans="1:11" x14ac:dyDescent="0.25">
      <c r="A96" s="3" t="s">
        <v>202</v>
      </c>
      <c r="B96" t="s">
        <v>498</v>
      </c>
      <c r="C96" s="28">
        <f>VLOOKUP($A96,'Income group Medians'!$A$4:$E$72,2,FALSE)</f>
        <v>8.1418999999999997</v>
      </c>
      <c r="D96" s="28">
        <f>VLOOKUP($A96,'Income group Medians'!$A$4:$E$72,3,FALSE)</f>
        <v>12.035500000000001</v>
      </c>
      <c r="E96" s="28">
        <f>VLOOKUP($A96,'Income group Medians'!$A$4:$E$72,4,FALSE)</f>
        <v>15.290900000000001</v>
      </c>
      <c r="F96" s="28">
        <f>VLOOKUP($A96,'Income group Medians'!$A$4:$E$72,5,FALSE)</f>
        <v>25.223600000000001</v>
      </c>
      <c r="K96" s="10"/>
    </row>
    <row r="97" spans="1:11" x14ac:dyDescent="0.25">
      <c r="A97" s="3" t="s">
        <v>203</v>
      </c>
      <c r="B97" s="29" t="s">
        <v>316</v>
      </c>
      <c r="C97" s="28">
        <f>VLOOKUP($A97,'Income group Medians'!$A$4:$E$72,2,FALSE)</f>
        <v>0</v>
      </c>
      <c r="D97" s="28">
        <f>VLOOKUP($A97,'Income group Medians'!$A$4:$E$72,3,FALSE)</f>
        <v>6.5133079886436462E-2</v>
      </c>
      <c r="E97" s="28">
        <f>VLOOKUP($A97,'Income group Medians'!$A$4:$E$72,4,FALSE)</f>
        <v>0</v>
      </c>
      <c r="F97" s="28">
        <f>VLOOKUP($A97,'Income group Medians'!$A$4:$E$72,5,FALSE)</f>
        <v>0</v>
      </c>
      <c r="K97" s="10"/>
    </row>
    <row r="98" spans="1:11" x14ac:dyDescent="0.25">
      <c r="A98" s="3" t="s">
        <v>204</v>
      </c>
      <c r="B98" s="10" t="s">
        <v>317</v>
      </c>
      <c r="C98" s="28">
        <f>VLOOKUP($A98,'Income group Medians'!$A$4:$E$72,2,FALSE)</f>
        <v>1.6208984851837158</v>
      </c>
      <c r="D98" s="28">
        <f>VLOOKUP($A98,'Income group Medians'!$A$4:$E$72,3,FALSE)</f>
        <v>5.0552077293395996</v>
      </c>
      <c r="E98" s="28">
        <f>VLOOKUP($A98,'Income group Medians'!$A$4:$E$72,4,FALSE)</f>
        <v>1.2638933062553406</v>
      </c>
      <c r="F98" s="28">
        <f>VLOOKUP($A98,'Income group Medians'!$A$4:$E$72,5,FALSE)</f>
        <v>0.81904760003089905</v>
      </c>
      <c r="K98" s="10"/>
    </row>
    <row r="99" spans="1:11" x14ac:dyDescent="0.25">
      <c r="A99" s="3" t="s">
        <v>205</v>
      </c>
      <c r="B99" s="10" t="s">
        <v>318</v>
      </c>
      <c r="C99" s="28">
        <f>VLOOKUP($A99,'Income group Medians'!$A$4:$E$72,2,FALSE)</f>
        <v>93.162209452486749</v>
      </c>
      <c r="D99" s="28">
        <f>VLOOKUP($A99,'Income group Medians'!$A$4:$E$72,3,FALSE)</f>
        <v>91.607535913284693</v>
      </c>
      <c r="E99" s="28">
        <f>VLOOKUP($A99,'Income group Medians'!$A$4:$E$72,4,FALSE)</f>
        <v>95.058304552966291</v>
      </c>
      <c r="F99" s="28">
        <f>VLOOKUP($A99,'Income group Medians'!$A$4:$E$72,5,FALSE)</f>
        <v>91.461294881386905</v>
      </c>
      <c r="K99" s="10"/>
    </row>
    <row r="100" spans="1:11" x14ac:dyDescent="0.25">
      <c r="A100" s="3" t="s">
        <v>206</v>
      </c>
      <c r="B100" s="10" t="s">
        <v>319</v>
      </c>
      <c r="C100" s="28">
        <f>VLOOKUP($A100,'Income group Medians'!$A$4:$E$72,2,FALSE)</f>
        <v>6.7610868411205001</v>
      </c>
      <c r="D100" s="28">
        <f>VLOOKUP($A100,'Income group Medians'!$A$4:$E$72,3,FALSE)</f>
        <v>19.150829667623327</v>
      </c>
      <c r="E100" s="28">
        <f>VLOOKUP($A100,'Income group Medians'!$A$4:$E$72,4,FALSE)</f>
        <v>22.793604850139925</v>
      </c>
      <c r="F100" s="28">
        <f>VLOOKUP($A100,'Income group Medians'!$A$4:$E$72,5,FALSE)</f>
        <v>30.973237447657421</v>
      </c>
      <c r="K100" s="10"/>
    </row>
    <row r="101" spans="1:11" x14ac:dyDescent="0.25">
      <c r="A101" s="3" t="s">
        <v>207</v>
      </c>
      <c r="B101" s="10" t="s">
        <v>320</v>
      </c>
      <c r="C101" s="28">
        <f>VLOOKUP($A101,'Income group Medians'!$A$4:$E$72,2,FALSE)</f>
        <v>0.14000000059604645</v>
      </c>
      <c r="D101" s="28">
        <f>VLOOKUP($A101,'Income group Medians'!$A$4:$E$72,3,FALSE)</f>
        <v>0.37000000476837158</v>
      </c>
      <c r="E101" s="28">
        <f>VLOOKUP($A101,'Income group Medians'!$A$4:$E$72,4,FALSE)</f>
        <v>2.2400000095367432</v>
      </c>
      <c r="F101" s="28">
        <f>VLOOKUP($A101,'Income group Medians'!$A$4:$E$72,5,FALSE)</f>
        <v>2.6999999284744263</v>
      </c>
      <c r="K101" s="10"/>
    </row>
    <row r="102" spans="1:11" x14ac:dyDescent="0.25">
      <c r="A102" s="3" t="s">
        <v>208</v>
      </c>
      <c r="B102" s="10" t="s">
        <v>321</v>
      </c>
      <c r="C102" s="28">
        <f>VLOOKUP($A102,'Income group Medians'!$A$4:$E$72,2,FALSE)</f>
        <v>0.89297263736244092</v>
      </c>
      <c r="D102" s="28">
        <f>VLOOKUP($A102,'Income group Medians'!$A$4:$E$72,3,FALSE)</f>
        <v>0.81133598911951055</v>
      </c>
      <c r="E102" s="28">
        <f>VLOOKUP($A102,'Income group Medians'!$A$4:$E$72,4,FALSE)</f>
        <v>0.821779312832984</v>
      </c>
      <c r="F102" s="28">
        <f>VLOOKUP($A102,'Income group Medians'!$A$4:$E$72,5,FALSE)</f>
        <v>0.91015587780980201</v>
      </c>
      <c r="K102" s="10"/>
    </row>
    <row r="103" spans="1:11" x14ac:dyDescent="0.25">
      <c r="A103" s="3"/>
      <c r="C103" s="28"/>
      <c r="D103" s="28"/>
      <c r="E103" s="28"/>
      <c r="F103" s="28"/>
      <c r="K103" s="10"/>
    </row>
    <row r="104" spans="1:11" x14ac:dyDescent="0.25">
      <c r="A104" s="3" t="s">
        <v>209</v>
      </c>
      <c r="B104" s="10" t="s">
        <v>322</v>
      </c>
      <c r="C104" s="28">
        <f>VLOOKUP($A104,'Income group Medians'!$A$4:$E$72,2,FALSE)</f>
        <v>23.847700119018555</v>
      </c>
      <c r="D104" s="28">
        <f>VLOOKUP($A104,'Income group Medians'!$A$4:$E$72,3,FALSE)</f>
        <v>14.85319995880127</v>
      </c>
      <c r="E104" s="28">
        <f>VLOOKUP($A104,'Income group Medians'!$A$4:$E$72,4,FALSE)</f>
        <v>7.1409850120544434</v>
      </c>
      <c r="F104" s="28">
        <f>VLOOKUP($A104,'Income group Medians'!$A$4:$E$72,5,FALSE)</f>
        <v>1.8180049657821655</v>
      </c>
      <c r="K104" s="10"/>
    </row>
    <row r="105" spans="1:11" x14ac:dyDescent="0.25">
      <c r="A105" s="3" t="s">
        <v>210</v>
      </c>
      <c r="B105" s="10" t="s">
        <v>323</v>
      </c>
      <c r="C105" s="28">
        <f>VLOOKUP($A105,'Income group Medians'!$A$4:$E$72,2,FALSE)</f>
        <v>3.6679999828338623</v>
      </c>
      <c r="D105" s="28">
        <f>VLOOKUP($A105,'Income group Medians'!$A$4:$E$72,3,FALSE)</f>
        <v>4.629000186920166</v>
      </c>
      <c r="E105" s="28">
        <f>VLOOKUP($A105,'Income group Medians'!$A$4:$E$72,4,FALSE)</f>
        <v>7.8850002288818359</v>
      </c>
      <c r="F105" s="28">
        <f>VLOOKUP($A105,'Income group Medians'!$A$4:$E$72,5,FALSE)</f>
        <v>5.0234999656677246</v>
      </c>
      <c r="K105" s="10"/>
    </row>
    <row r="106" spans="1:11" x14ac:dyDescent="0.25">
      <c r="A106" s="3" t="s">
        <v>211</v>
      </c>
      <c r="B106" s="10" t="s">
        <v>324</v>
      </c>
      <c r="C106" s="28">
        <f>VLOOKUP($A106,'Income group Medians'!$A$4:$E$72,2,FALSE)</f>
        <v>6.6999998092651367</v>
      </c>
      <c r="D106" s="28">
        <f>VLOOKUP($A106,'Income group Medians'!$A$4:$E$72,3,FALSE)</f>
        <v>3.2999999523162842</v>
      </c>
      <c r="E106" s="28">
        <f>VLOOKUP($A106,'Income group Medians'!$A$4:$E$72,4,FALSE)</f>
        <v>5</v>
      </c>
      <c r="F106" s="28">
        <f>VLOOKUP($A106,'Income group Medians'!$A$4:$E$72,5,FALSE)</f>
        <v>3.9000000953674316</v>
      </c>
      <c r="K106" s="10"/>
    </row>
    <row r="107" spans="1:11" x14ac:dyDescent="0.25">
      <c r="A107" s="3" t="s">
        <v>212</v>
      </c>
      <c r="B107" s="10" t="s">
        <v>325</v>
      </c>
      <c r="C107" s="28">
        <f>VLOOKUP($A107,'Income group Medians'!$A$4:$E$72,2,FALSE)</f>
        <v>7.820976734161377</v>
      </c>
      <c r="D107" s="28">
        <f>VLOOKUP($A107,'Income group Medians'!$A$4:$E$72,3,FALSE)</f>
        <v>33.638069152832031</v>
      </c>
      <c r="E107" s="28">
        <f>VLOOKUP($A107,'Income group Medians'!$A$4:$E$72,4,FALSE)</f>
        <v>55.164657592773438</v>
      </c>
      <c r="F107" s="28">
        <f>VLOOKUP($A107,'Income group Medians'!$A$4:$E$72,5,FALSE)</f>
        <v>80.868625640869141</v>
      </c>
      <c r="K107" s="10"/>
    </row>
    <row r="108" spans="1:11" x14ac:dyDescent="0.25">
      <c r="A108" s="3" t="s">
        <v>213</v>
      </c>
      <c r="B108" s="10" t="s">
        <v>109</v>
      </c>
      <c r="C108" s="28">
        <f>VLOOKUP($A108,'Income group Medians'!$A$4:$E$72,2,FALSE)</f>
        <v>9.7404870986938477</v>
      </c>
      <c r="D108" s="28">
        <f>VLOOKUP($A108,'Income group Medians'!$A$4:$E$72,3,FALSE)</f>
        <v>18.651041030883789</v>
      </c>
      <c r="E108" s="28">
        <f>VLOOKUP($A108,'Income group Medians'!$A$4:$E$72,4,FALSE)</f>
        <v>28.433067321777344</v>
      </c>
      <c r="F108" s="28">
        <f>VLOOKUP($A108,'Income group Medians'!$A$4:$E$72,5,FALSE)</f>
        <v>34.218584060668945</v>
      </c>
      <c r="K108" s="10"/>
    </row>
    <row r="109" spans="1:11" x14ac:dyDescent="0.25">
      <c r="A109" s="3" t="s">
        <v>214</v>
      </c>
      <c r="B109" s="10" t="s">
        <v>326</v>
      </c>
      <c r="C109" s="28">
        <f>VLOOKUP($A109,'Income group Medians'!$A$4:$E$72,2,FALSE)</f>
        <v>18.949999809265137</v>
      </c>
      <c r="D109" s="28">
        <f>VLOOKUP($A109,'Income group Medians'!$A$4:$E$72,3,FALSE)</f>
        <v>11.5</v>
      </c>
      <c r="E109" s="28">
        <f>VLOOKUP($A109,'Income group Medians'!$A$4:$E$72,4,FALSE)</f>
        <v>3.4000000953674316</v>
      </c>
      <c r="F109" s="28">
        <f>VLOOKUP($A109,'Income group Medians'!$A$4:$E$72,5,FALSE)</f>
        <v>2.2000000476837158</v>
      </c>
      <c r="K109" s="10"/>
    </row>
    <row r="110" spans="1:11" x14ac:dyDescent="0.25">
      <c r="A110" s="3" t="s">
        <v>215</v>
      </c>
      <c r="B110" s="10" t="s">
        <v>327</v>
      </c>
      <c r="C110" s="28">
        <f>VLOOKUP($A110,'Income group Medians'!$A$4:$E$72,2,FALSE)</f>
        <v>16.490000247955322</v>
      </c>
      <c r="D110" s="28">
        <f>VLOOKUP($A110,'Income group Medians'!$A$4:$E$72,3,FALSE)</f>
        <v>18.700000762939453</v>
      </c>
      <c r="E110" s="28">
        <f>VLOOKUP($A110,'Income group Medians'!$A$4:$E$72,4,FALSE)</f>
        <v>25</v>
      </c>
      <c r="F110" s="28">
        <f>VLOOKUP($A110,'Income group Medians'!$A$4:$E$72,5,FALSE)</f>
        <v>18.25</v>
      </c>
      <c r="K110" s="10"/>
    </row>
    <row r="111" spans="1:11" x14ac:dyDescent="0.25">
      <c r="A111" s="3"/>
      <c r="C111" s="28"/>
      <c r="D111" s="28"/>
      <c r="E111" s="28"/>
      <c r="F111" s="28"/>
      <c r="K111" s="10"/>
    </row>
    <row r="112" spans="1:11" x14ac:dyDescent="0.25">
      <c r="A112" s="3" t="s">
        <v>216</v>
      </c>
      <c r="B112" s="10" t="s">
        <v>328</v>
      </c>
      <c r="C112" s="28">
        <f>VLOOKUP($A112,'Income group Medians'!$A$4:$E$72,2,FALSE)</f>
        <v>0.66099998354911804</v>
      </c>
      <c r="D112" s="28">
        <f>VLOOKUP($A112,'Income group Medians'!$A$4:$E$72,3,FALSE)</f>
        <v>0.664000004529953</v>
      </c>
      <c r="E112" s="28">
        <f>VLOOKUP($A112,'Income group Medians'!$A$4:$E$72,4,FALSE)</f>
        <v>0.6600000262260437</v>
      </c>
      <c r="F112" s="28">
        <f>VLOOKUP($A112,'Income group Medians'!$A$4:$E$72,5,FALSE)</f>
        <v>0.85550001263618469</v>
      </c>
      <c r="K112" s="10"/>
    </row>
    <row r="113" spans="1:11" x14ac:dyDescent="0.25">
      <c r="A113" s="3" t="s">
        <v>217</v>
      </c>
      <c r="B113" s="10" t="s">
        <v>329</v>
      </c>
      <c r="C113" s="28">
        <f>VLOOKUP($A113,'Income group Medians'!$A$4:$E$72,2,FALSE)</f>
        <v>0</v>
      </c>
      <c r="D113" s="28">
        <f>VLOOKUP($A113,'Income group Medians'!$A$4:$E$72,3,FALSE)</f>
        <v>0</v>
      </c>
      <c r="E113" s="28">
        <f>VLOOKUP($A113,'Income group Medians'!$A$4:$E$72,4,FALSE)</f>
        <v>0</v>
      </c>
      <c r="F113" s="28">
        <f>VLOOKUP($A113,'Income group Medians'!$A$4:$E$72,5,FALSE)</f>
        <v>0</v>
      </c>
      <c r="K113" s="10"/>
    </row>
    <row r="114" spans="1:11" x14ac:dyDescent="0.25">
      <c r="A114" s="3" t="s">
        <v>218</v>
      </c>
      <c r="B114" s="10" t="s">
        <v>330</v>
      </c>
      <c r="C114" s="28">
        <f>VLOOKUP($A114,'Income group Medians'!$A$4:$E$72,2,FALSE)</f>
        <v>2</v>
      </c>
      <c r="D114" s="28">
        <f>VLOOKUP($A114,'Income group Medians'!$A$4:$E$72,3,FALSE)</f>
        <v>2</v>
      </c>
      <c r="E114" s="28">
        <f>VLOOKUP($A114,'Income group Medians'!$A$4:$E$72,4,FALSE)</f>
        <v>2</v>
      </c>
      <c r="F114" s="28">
        <f>VLOOKUP($A114,'Income group Medians'!$A$4:$E$72,5,FALSE)</f>
        <v>2</v>
      </c>
      <c r="K114" s="10"/>
    </row>
    <row r="115" spans="1:11" x14ac:dyDescent="0.25">
      <c r="A115" s="3" t="s">
        <v>219</v>
      </c>
      <c r="B115" s="10" t="s">
        <v>331</v>
      </c>
      <c r="C115" s="28">
        <f>VLOOKUP($A115,'Income group Medians'!$A$4:$E$72,2,FALSE)</f>
        <v>1</v>
      </c>
      <c r="D115" s="28">
        <f>VLOOKUP($A115,'Income group Medians'!$A$4:$E$72,3,FALSE)</f>
        <v>1</v>
      </c>
      <c r="E115" s="28">
        <f>VLOOKUP($A115,'Income group Medians'!$A$4:$E$72,4,FALSE)</f>
        <v>1</v>
      </c>
      <c r="F115" s="28">
        <f>VLOOKUP($A115,'Income group Medians'!$A$4:$E$72,5,FALSE)</f>
        <v>0</v>
      </c>
      <c r="K115" s="10"/>
    </row>
    <row r="116" spans="1:11" x14ac:dyDescent="0.25">
      <c r="A116" s="3" t="s">
        <v>220</v>
      </c>
      <c r="B116" s="10" t="s">
        <v>332</v>
      </c>
      <c r="C116" s="28">
        <f>VLOOKUP($A116,'Income group Medians'!$A$4:$E$72,2,FALSE)</f>
        <v>-1.2068880200386045</v>
      </c>
      <c r="D116" s="28">
        <f>VLOOKUP($A116,'Income group Medians'!$A$4:$E$72,3,FALSE)</f>
        <v>-0.54599589109420776</v>
      </c>
      <c r="E116" s="28">
        <f>VLOOKUP($A116,'Income group Medians'!$A$4:$E$72,4,FALSE)</f>
        <v>-0.11912862583994865</v>
      </c>
      <c r="F116" s="28">
        <f>VLOOKUP($A116,'Income group Medians'!$A$4:$E$72,5,FALSE)</f>
        <v>1.058810353279114</v>
      </c>
      <c r="K116" s="10"/>
    </row>
    <row r="117" spans="1:11" x14ac:dyDescent="0.25">
      <c r="A117" s="3" t="s">
        <v>221</v>
      </c>
      <c r="B117" s="10" t="s">
        <v>333</v>
      </c>
      <c r="C117" s="28">
        <f>VLOOKUP($A117,'Income group Medians'!$A$4:$E$72,2,FALSE)</f>
        <v>40</v>
      </c>
      <c r="D117" s="28">
        <f>VLOOKUP($A117,'Income group Medians'!$A$4:$E$72,3,FALSE)</f>
        <v>60</v>
      </c>
      <c r="E117" s="28">
        <f>VLOOKUP($A117,'Income group Medians'!$A$4:$E$72,4,FALSE)</f>
        <v>80</v>
      </c>
      <c r="F117" s="28">
        <f>VLOOKUP($A117,'Income group Medians'!$A$4:$E$72,5,FALSE)</f>
        <v>80</v>
      </c>
      <c r="K117" s="10"/>
    </row>
    <row r="118" spans="1:11" x14ac:dyDescent="0.25">
      <c r="A118" s="3" t="s">
        <v>222</v>
      </c>
      <c r="B118" s="10" t="s">
        <v>334</v>
      </c>
      <c r="C118" s="28">
        <f>VLOOKUP($A118,'Income group Medians'!$A$4:$E$72,2,FALSE)</f>
        <v>0</v>
      </c>
      <c r="D118" s="28">
        <f>VLOOKUP($A118,'Income group Medians'!$A$4:$E$72,3,FALSE)</f>
        <v>0</v>
      </c>
      <c r="E118" s="28">
        <f>VLOOKUP($A118,'Income group Medians'!$A$4:$E$72,4,FALSE)</f>
        <v>0</v>
      </c>
      <c r="F118" s="28">
        <f>VLOOKUP($A118,'Income group Medians'!$A$4:$E$72,5,FALSE)</f>
        <v>0</v>
      </c>
      <c r="K118" s="10"/>
    </row>
    <row r="119" spans="1:11" x14ac:dyDescent="0.25">
      <c r="A119" s="3" t="s">
        <v>223</v>
      </c>
      <c r="B119" s="10" t="s">
        <v>139</v>
      </c>
      <c r="C119" s="28">
        <f>VLOOKUP($A119,'Income group Medians'!$A$4:$E$72,2,FALSE)</f>
        <v>0.11149999871850014</v>
      </c>
      <c r="D119" s="28">
        <f>VLOOKUP($A119,'Income group Medians'!$A$4:$E$72,3,FALSE)</f>
        <v>0.4375</v>
      </c>
      <c r="E119" s="28">
        <f>VLOOKUP($A119,'Income group Medians'!$A$4:$E$72,4,FALSE)</f>
        <v>0.81099998950958252</v>
      </c>
      <c r="F119" s="28">
        <f>VLOOKUP($A119,'Income group Medians'!$A$4:$E$72,5,FALSE)</f>
        <v>1.5210000276565552</v>
      </c>
      <c r="K119" s="10"/>
    </row>
    <row r="120" spans="1:11" x14ac:dyDescent="0.25">
      <c r="A120" s="3" t="s">
        <v>224</v>
      </c>
      <c r="B120" s="10" t="s">
        <v>335</v>
      </c>
      <c r="C120" s="28">
        <f>VLOOKUP($A120,'Income group Medians'!$A$4:$E$72,2,FALSE)</f>
        <v>27</v>
      </c>
      <c r="D120" s="28">
        <f>VLOOKUP($A120,'Income group Medians'!$A$4:$E$72,3,FALSE)</f>
        <v>42</v>
      </c>
      <c r="E120" s="28">
        <f>VLOOKUP($A120,'Income group Medians'!$A$4:$E$72,4,FALSE)</f>
        <v>55</v>
      </c>
      <c r="F120" s="28">
        <f>VLOOKUP($A120,'Income group Medians'!$A$4:$E$72,5,FALSE)</f>
        <v>64</v>
      </c>
      <c r="K120" s="10"/>
    </row>
    <row r="121" spans="1:11" x14ac:dyDescent="0.25">
      <c r="A121" s="3" t="s">
        <v>225</v>
      </c>
      <c r="B121" s="10" t="s">
        <v>496</v>
      </c>
      <c r="C121" s="28">
        <f>VLOOKUP($A121,'Income group Medians'!$A$4:$E$72,2,FALSE)</f>
        <v>1</v>
      </c>
      <c r="D121" s="28">
        <f>VLOOKUP($A121,'Income group Medians'!$A$4:$E$72,3,FALSE)</f>
        <v>1</v>
      </c>
      <c r="E121" s="28">
        <f>VLOOKUP($A121,'Income group Medians'!$A$4:$E$72,4,FALSE)</f>
        <v>1</v>
      </c>
      <c r="F121" s="28">
        <f>VLOOKUP($A121,'Income group Medians'!$A$4:$E$72,5,FALSE)</f>
        <v>1</v>
      </c>
      <c r="K121" s="10"/>
    </row>
    <row r="122" spans="1:11" x14ac:dyDescent="0.25">
      <c r="A122" s="3"/>
      <c r="C122" s="28"/>
      <c r="D122" s="28"/>
      <c r="E122" s="28"/>
      <c r="F122" s="28"/>
      <c r="K122" s="10"/>
    </row>
    <row r="123" spans="1:11" x14ac:dyDescent="0.25">
      <c r="A123" s="3" t="s">
        <v>226</v>
      </c>
      <c r="B123" s="10" t="s">
        <v>337</v>
      </c>
      <c r="C123" s="28">
        <f>VLOOKUP($A123,'Income group Medians'!$A$4:$E$72,2,FALSE)</f>
        <v>0</v>
      </c>
      <c r="D123" s="28">
        <f>VLOOKUP($A123,'Income group Medians'!$A$4:$E$72,3,FALSE)</f>
        <v>0</v>
      </c>
      <c r="E123" s="28">
        <f>VLOOKUP($A123,'Income group Medians'!$A$4:$E$72,4,FALSE)</f>
        <v>0</v>
      </c>
      <c r="F123" s="28">
        <f>VLOOKUP($A123,'Income group Medians'!$A$4:$E$72,5,FALSE)</f>
        <v>0</v>
      </c>
      <c r="K123" s="10"/>
    </row>
    <row r="124" spans="1:11" x14ac:dyDescent="0.25">
      <c r="A124" s="3" t="s">
        <v>227</v>
      </c>
      <c r="B124" s="10" t="s">
        <v>338</v>
      </c>
      <c r="C124" s="28">
        <f>VLOOKUP($A124,'Income group Medians'!$A$4:$E$72,2,FALSE)</f>
        <v>0.62150120735168457</v>
      </c>
      <c r="D124" s="28">
        <f>VLOOKUP($A124,'Income group Medians'!$A$4:$E$72,3,FALSE)</f>
        <v>0.65937209129333496</v>
      </c>
      <c r="E124" s="28">
        <f>VLOOKUP($A124,'Income group Medians'!$A$4:$E$72,4,FALSE)</f>
        <v>0.68850904703140259</v>
      </c>
      <c r="F124" s="28">
        <f>VLOOKUP($A124,'Income group Medians'!$A$4:$E$72,5,FALSE)</f>
        <v>0.79766660928726196</v>
      </c>
      <c r="K124" s="10"/>
    </row>
    <row r="125" spans="1:11" x14ac:dyDescent="0.25">
      <c r="A125" s="3" t="s">
        <v>228</v>
      </c>
      <c r="B125" s="10" t="s">
        <v>339</v>
      </c>
      <c r="C125" s="28">
        <f>VLOOKUP($A125,'Income group Medians'!$A$4:$E$72,2,FALSE)</f>
        <v>57.78160285949707</v>
      </c>
      <c r="D125" s="28">
        <f>VLOOKUP($A125,'Income group Medians'!$A$4:$E$72,3,FALSE)</f>
        <v>99.072998046875</v>
      </c>
      <c r="E125" s="28">
        <f>VLOOKUP($A125,'Income group Medians'!$A$4:$E$72,4,FALSE)</f>
        <v>110.57687377929688</v>
      </c>
      <c r="F125" s="28">
        <f>VLOOKUP($A125,'Income group Medians'!$A$4:$E$72,5,FALSE)</f>
        <v>125.21446990966797</v>
      </c>
      <c r="K125" s="10"/>
    </row>
    <row r="126" spans="1:11" x14ac:dyDescent="0.25">
      <c r="A126" s="3" t="s">
        <v>229</v>
      </c>
      <c r="B126" s="10" t="s">
        <v>340</v>
      </c>
      <c r="C126" s="28">
        <f>VLOOKUP($A126,'Income group Medians'!$A$4:$E$72,2,FALSE)</f>
        <v>0.38132953643798828</v>
      </c>
      <c r="D126" s="28">
        <f>VLOOKUP($A126,'Income group Medians'!$A$4:$E$72,3,FALSE)</f>
        <v>0.38903920352458954</v>
      </c>
      <c r="E126" s="28">
        <f>VLOOKUP($A126,'Income group Medians'!$A$4:$E$72,4,FALSE)</f>
        <v>0.39677783846855164</v>
      </c>
      <c r="F126" s="28">
        <f>VLOOKUP($A126,'Income group Medians'!$A$4:$E$72,5,FALSE)</f>
        <v>0.56804996728897095</v>
      </c>
      <c r="K126" s="10"/>
    </row>
    <row r="127" spans="1:11" x14ac:dyDescent="0.25">
      <c r="A127" s="3" t="s">
        <v>230</v>
      </c>
      <c r="B127" s="10" t="s">
        <v>341</v>
      </c>
      <c r="C127" s="28">
        <f>VLOOKUP($A127,'Income group Medians'!$A$4:$E$72,2,FALSE)</f>
        <v>43.760040283203125</v>
      </c>
      <c r="D127" s="28">
        <f>VLOOKUP($A127,'Income group Medians'!$A$4:$E$72,3,FALSE)</f>
        <v>22.068511962890625</v>
      </c>
      <c r="E127" s="28">
        <f>VLOOKUP($A127,'Income group Medians'!$A$4:$E$72,4,FALSE)</f>
        <v>12.621358871459961</v>
      </c>
      <c r="F127" s="28">
        <f>VLOOKUP($A127,'Income group Medians'!$A$4:$E$72,5,FALSE)</f>
        <v>0</v>
      </c>
      <c r="K127" s="10"/>
    </row>
    <row r="128" spans="1:11" x14ac:dyDescent="0.25">
      <c r="A128" s="3" t="s">
        <v>231</v>
      </c>
      <c r="B128" s="10" t="s">
        <v>342</v>
      </c>
      <c r="C128" s="28">
        <f>VLOOKUP($A128,'Income group Medians'!$A$4:$E$72,2,FALSE)</f>
        <v>4.7355</v>
      </c>
      <c r="D128" s="28">
        <f>VLOOKUP($A128,'Income group Medians'!$A$4:$E$72,3,FALSE)</f>
        <v>6.47</v>
      </c>
      <c r="E128" s="28">
        <f>VLOOKUP($A128,'Income group Medians'!$A$4:$E$72,4,FALSE)</f>
        <v>5.9749999999999996</v>
      </c>
      <c r="F128" s="28">
        <f>VLOOKUP($A128,'Income group Medians'!$A$4:$E$72,5,FALSE)</f>
        <v>20.822499999999998</v>
      </c>
      <c r="K128" s="10"/>
    </row>
    <row r="129" spans="1:11" x14ac:dyDescent="0.25">
      <c r="A129" s="3" t="s">
        <v>232</v>
      </c>
      <c r="B129" s="10" t="s">
        <v>343</v>
      </c>
      <c r="C129" s="28">
        <f>VLOOKUP($A129,'Income group Medians'!$A$4:$E$72,2,FALSE)</f>
        <v>0</v>
      </c>
      <c r="D129" s="28">
        <f>VLOOKUP($A129,'Income group Medians'!$A$4:$E$72,3,FALSE)</f>
        <v>0</v>
      </c>
      <c r="E129" s="28">
        <f>VLOOKUP($A129,'Income group Medians'!$A$4:$E$72,4,FALSE)</f>
        <v>0</v>
      </c>
      <c r="F129" s="28">
        <f>VLOOKUP($A129,'Income group Medians'!$A$4:$E$72,5,FALSE)</f>
        <v>1</v>
      </c>
      <c r="K129" s="10"/>
    </row>
    <row r="130" spans="1:11" x14ac:dyDescent="0.25">
      <c r="A130" s="3" t="s">
        <v>233</v>
      </c>
      <c r="B130" s="10" t="s">
        <v>344</v>
      </c>
      <c r="C130" s="28">
        <f>VLOOKUP($A130,'Income group Medians'!$A$4:$E$72,2,FALSE)</f>
        <v>40.862077713012695</v>
      </c>
      <c r="D130" s="28">
        <f>VLOOKUP($A130,'Income group Medians'!$A$4:$E$72,3,FALSE)</f>
        <v>38.253425598144531</v>
      </c>
      <c r="E130" s="28">
        <f>VLOOKUP($A130,'Income group Medians'!$A$4:$E$72,4,FALSE)</f>
        <v>38.610813140869141</v>
      </c>
      <c r="F130" s="28">
        <f>VLOOKUP($A130,'Income group Medians'!$A$4:$E$72,5,FALSE)</f>
        <v>0</v>
      </c>
      <c r="K130" s="10"/>
    </row>
    <row r="131" spans="1:11" x14ac:dyDescent="0.25">
      <c r="A131" s="3" t="s">
        <v>234</v>
      </c>
      <c r="B131" s="10" t="s">
        <v>345</v>
      </c>
      <c r="C131" s="28">
        <f>VLOOKUP($A131,'Income group Medians'!$A$4:$E$72,2,FALSE)</f>
        <v>0.83884397149085999</v>
      </c>
      <c r="D131" s="28">
        <f>VLOOKUP($A131,'Income group Medians'!$A$4:$E$72,3,FALSE)</f>
        <v>0.66301172971725464</v>
      </c>
      <c r="E131" s="28">
        <f>VLOOKUP($A131,'Income group Medians'!$A$4:$E$72,4,FALSE)</f>
        <v>0.73431456089019775</v>
      </c>
      <c r="F131" s="28">
        <f>VLOOKUP($A131,'Income group Medians'!$A$4:$E$72,5,FALSE)</f>
        <v>0.76212063431739807</v>
      </c>
      <c r="K131" s="10"/>
    </row>
    <row r="132" spans="1:11" x14ac:dyDescent="0.25">
      <c r="A132" s="3" t="s">
        <v>235</v>
      </c>
      <c r="B132" s="10" t="s">
        <v>346</v>
      </c>
      <c r="C132" s="28">
        <f>VLOOKUP($A132,'Income group Medians'!$A$4:$E$72,2,FALSE)</f>
        <v>28.5</v>
      </c>
      <c r="D132" s="28">
        <f>VLOOKUP($A132,'Income group Medians'!$A$4:$E$72,3,FALSE)</f>
        <v>26.5</v>
      </c>
      <c r="E132" s="28">
        <f>VLOOKUP($A132,'Income group Medians'!$A$4:$E$72,4,FALSE)</f>
        <v>26</v>
      </c>
      <c r="F132" s="28">
        <f>VLOOKUP($A132,'Income group Medians'!$A$4:$E$72,5,FALSE)</f>
        <v>26</v>
      </c>
      <c r="K132" s="10"/>
    </row>
    <row r="133" spans="1:11" x14ac:dyDescent="0.25">
      <c r="K133" s="10"/>
    </row>
    <row r="134" spans="1:11" x14ac:dyDescent="0.25">
      <c r="K134" s="10"/>
    </row>
    <row r="135" spans="1:11" x14ac:dyDescent="0.25">
      <c r="K135"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61"/>
  <sheetViews>
    <sheetView topLeftCell="Z1" workbookViewId="0">
      <selection activeCell="AI55" sqref="AI55"/>
    </sheetView>
  </sheetViews>
  <sheetFormatPr defaultRowHeight="15" x14ac:dyDescent="0.25"/>
  <cols>
    <col min="1" max="1" width="23.85546875" bestFit="1" customWidth="1"/>
    <col min="7" max="7" width="22.140625" bestFit="1" customWidth="1"/>
    <col min="19" max="19" width="23.85546875" bestFit="1" customWidth="1"/>
    <col min="20" max="20" width="23.28515625" bestFit="1" customWidth="1"/>
    <col min="21" max="21" width="20.5703125" bestFit="1" customWidth="1"/>
    <col min="25" max="25" width="12.5703125" bestFit="1" customWidth="1"/>
    <col min="26" max="26" width="16" bestFit="1" customWidth="1"/>
    <col min="27" max="27" width="13.42578125" bestFit="1" customWidth="1"/>
    <col min="32" max="32" width="23.85546875" style="30" bestFit="1" customWidth="1"/>
    <col min="33" max="33" width="10.42578125" style="30" customWidth="1"/>
    <col min="34" max="34" width="9" style="30" bestFit="1" customWidth="1"/>
    <col min="35" max="35" width="22.140625" style="30" bestFit="1" customWidth="1"/>
  </cols>
  <sheetData>
    <row r="1" spans="1:35" x14ac:dyDescent="0.25">
      <c r="B1" t="s">
        <v>237</v>
      </c>
    </row>
    <row r="2" spans="1:35" x14ac:dyDescent="0.25">
      <c r="A2" s="37" t="s">
        <v>0</v>
      </c>
      <c r="B2" s="38" t="s">
        <v>238</v>
      </c>
      <c r="C2" s="39" t="s">
        <v>239</v>
      </c>
      <c r="D2" s="40" t="s">
        <v>240</v>
      </c>
      <c r="E2" s="41" t="s">
        <v>241</v>
      </c>
      <c r="F2" s="42" t="s">
        <v>242</v>
      </c>
      <c r="G2" s="397"/>
      <c r="H2" s="398" t="s">
        <v>243</v>
      </c>
      <c r="I2" s="399" t="s">
        <v>244</v>
      </c>
      <c r="J2" s="487"/>
      <c r="K2" s="488" t="s">
        <v>245</v>
      </c>
      <c r="L2" s="489" t="s">
        <v>246</v>
      </c>
      <c r="N2" t="s">
        <v>250</v>
      </c>
      <c r="O2" t="s">
        <v>251</v>
      </c>
      <c r="Q2" t="s">
        <v>259</v>
      </c>
      <c r="R2" t="s">
        <v>260</v>
      </c>
      <c r="T2" t="s">
        <v>261</v>
      </c>
      <c r="U2" t="s">
        <v>262</v>
      </c>
      <c r="W2" t="s">
        <v>265</v>
      </c>
      <c r="X2" t="s">
        <v>266</v>
      </c>
      <c r="Z2" t="s">
        <v>267</v>
      </c>
      <c r="AA2" t="s">
        <v>268</v>
      </c>
      <c r="AC2" t="s">
        <v>269</v>
      </c>
      <c r="AD2" t="s">
        <v>270</v>
      </c>
      <c r="AF2" s="36" t="s">
        <v>0</v>
      </c>
      <c r="AG2" s="36" t="s">
        <v>393</v>
      </c>
      <c r="AH2" s="36" t="s">
        <v>394</v>
      </c>
      <c r="AI2" s="36" t="s">
        <v>395</v>
      </c>
    </row>
    <row r="3" spans="1:35" x14ac:dyDescent="0.25">
      <c r="A3" s="43" t="s">
        <v>177</v>
      </c>
      <c r="B3" s="44">
        <v>1.9119999408721924</v>
      </c>
      <c r="C3" s="45">
        <v>3.0290000438690186</v>
      </c>
      <c r="D3" s="46">
        <v>3.4140000343322754</v>
      </c>
      <c r="E3" s="47">
        <v>3.9030001163482666</v>
      </c>
      <c r="F3" s="48">
        <v>6.6810002326965332</v>
      </c>
      <c r="G3" s="400" t="s">
        <v>177</v>
      </c>
      <c r="H3" s="401">
        <v>3.3261145044143028</v>
      </c>
      <c r="I3" s="402">
        <v>0.63008770376268552</v>
      </c>
      <c r="J3" s="490" t="s">
        <v>209</v>
      </c>
      <c r="K3" s="491">
        <v>4.3728800525303901</v>
      </c>
      <c r="L3" s="492">
        <v>5.1954326731882174</v>
      </c>
      <c r="M3" s="496" t="s">
        <v>247</v>
      </c>
      <c r="N3" s="497">
        <v>0.55366509737879144</v>
      </c>
      <c r="O3" s="498">
        <v>0.29506653955714468</v>
      </c>
      <c r="P3" s="517" t="s">
        <v>252</v>
      </c>
      <c r="Q3" s="518">
        <v>0.1090239615953144</v>
      </c>
      <c r="R3" s="519">
        <v>4.3896375896657562E-2</v>
      </c>
      <c r="S3" s="553" t="s">
        <v>205</v>
      </c>
      <c r="T3" s="554">
        <v>88.270847870734684</v>
      </c>
      <c r="U3" s="555">
        <v>13.914672434477767</v>
      </c>
      <c r="V3" s="571" t="s">
        <v>215</v>
      </c>
      <c r="W3" s="572">
        <v>16.830190641454152</v>
      </c>
      <c r="X3" s="573">
        <v>8.3314844201819618</v>
      </c>
      <c r="Y3" s="580" t="s">
        <v>178</v>
      </c>
      <c r="Z3" s="581">
        <v>223.76192712783813</v>
      </c>
      <c r="AA3" s="582">
        <v>145.82238332007145</v>
      </c>
      <c r="AB3" s="607" t="s">
        <v>217</v>
      </c>
      <c r="AC3" s="608">
        <v>7.2368729544114903</v>
      </c>
      <c r="AD3" s="609">
        <v>10.40442692822938</v>
      </c>
      <c r="AF3" s="31" t="s">
        <v>177</v>
      </c>
      <c r="AG3" s="32">
        <f>$H$3</f>
        <v>3.3261145044143028</v>
      </c>
      <c r="AH3" s="32">
        <f>$I$3</f>
        <v>0.63008770376268552</v>
      </c>
      <c r="AI3" s="32" t="str">
        <f>$G$3</f>
        <v>cohd</v>
      </c>
    </row>
    <row r="4" spans="1:35" x14ac:dyDescent="0.25">
      <c r="A4" s="49" t="s">
        <v>178</v>
      </c>
      <c r="B4" s="50">
        <v>14.273972511291504</v>
      </c>
      <c r="C4" s="51">
        <v>134.21917724609375</v>
      </c>
      <c r="D4" s="52">
        <v>201.34246826171875</v>
      </c>
      <c r="E4" s="53">
        <v>280.49313354492188</v>
      </c>
      <c r="F4" s="54">
        <v>999.095947265625</v>
      </c>
      <c r="G4" s="403" t="s">
        <v>180</v>
      </c>
      <c r="H4" s="404">
        <v>203.99644620620634</v>
      </c>
      <c r="I4" s="405">
        <v>293.0666609532791</v>
      </c>
      <c r="J4" s="493" t="s">
        <v>226</v>
      </c>
      <c r="K4" s="494">
        <v>0.28083259746475392</v>
      </c>
      <c r="L4" s="495">
        <v>0.81119910246679805</v>
      </c>
      <c r="M4" s="499" t="s">
        <v>195</v>
      </c>
      <c r="N4" s="500">
        <v>30.281193263658096</v>
      </c>
      <c r="O4" s="501">
        <v>28.226869471719752</v>
      </c>
      <c r="P4" s="520" t="s">
        <v>200</v>
      </c>
      <c r="Q4" s="521">
        <v>231.53019038582275</v>
      </c>
      <c r="R4" s="522">
        <v>95.108141015409302</v>
      </c>
      <c r="S4" s="556" t="s">
        <v>230</v>
      </c>
      <c r="T4" s="557">
        <v>22.509307559043137</v>
      </c>
      <c r="U4" s="558">
        <v>23.622350073336165</v>
      </c>
      <c r="V4" s="574" t="s">
        <v>231</v>
      </c>
      <c r="W4" s="575">
        <v>161.44711082652731</v>
      </c>
      <c r="X4" s="576">
        <v>174.49273115003953</v>
      </c>
      <c r="Y4" s="583" t="s">
        <v>179</v>
      </c>
      <c r="Z4" s="584">
        <v>246.79593729698794</v>
      </c>
      <c r="AA4" s="585">
        <v>186.51406918369409</v>
      </c>
      <c r="AF4" s="31" t="s">
        <v>178</v>
      </c>
      <c r="AG4" s="33">
        <f>$Z$3</f>
        <v>223.76192712783813</v>
      </c>
      <c r="AH4" s="33">
        <f>$AA$3</f>
        <v>145.82238332007145</v>
      </c>
      <c r="AI4" s="33" t="str">
        <f>$Y$3</f>
        <v>avail_fruits</v>
      </c>
    </row>
    <row r="5" spans="1:35" x14ac:dyDescent="0.25">
      <c r="A5" s="55" t="s">
        <v>179</v>
      </c>
      <c r="B5" s="56">
        <v>17.671232223510742</v>
      </c>
      <c r="C5" s="57">
        <v>119.04109954833984</v>
      </c>
      <c r="D5" s="58">
        <v>210.01369476318359</v>
      </c>
      <c r="E5" s="59">
        <v>297.9451904296875</v>
      </c>
      <c r="F5" s="60">
        <v>1059.9178466796875</v>
      </c>
      <c r="G5" s="406" t="s">
        <v>181</v>
      </c>
      <c r="H5" s="407">
        <v>66.315733643413736</v>
      </c>
      <c r="I5" s="408">
        <v>30.873890704436722</v>
      </c>
      <c r="M5" s="502" t="s">
        <v>248</v>
      </c>
      <c r="N5" s="503">
        <v>0.56080085755812326</v>
      </c>
      <c r="O5" s="504">
        <v>0.7270947916634013</v>
      </c>
      <c r="P5" s="523" t="s">
        <v>253</v>
      </c>
      <c r="Q5" s="524">
        <v>1.6886505832759687E-2</v>
      </c>
      <c r="R5" s="525">
        <v>5.0407329788813666E-3</v>
      </c>
      <c r="V5" s="577" t="s">
        <v>232</v>
      </c>
      <c r="W5" s="578">
        <v>4.3964038936427263</v>
      </c>
      <c r="X5" s="579">
        <v>8.8014701395993367</v>
      </c>
      <c r="Y5" s="586" t="s">
        <v>193</v>
      </c>
      <c r="Z5" s="587">
        <v>82463.891214124931</v>
      </c>
      <c r="AA5" s="588">
        <v>226712.99358980486</v>
      </c>
      <c r="AF5" s="31" t="s">
        <v>179</v>
      </c>
      <c r="AG5" s="33">
        <f>$Z$4</f>
        <v>246.79593729698794</v>
      </c>
      <c r="AH5" s="33">
        <f>$AA$4</f>
        <v>186.51406918369409</v>
      </c>
      <c r="AI5" s="33" t="str">
        <f>$Y$4</f>
        <v>avail_veg</v>
      </c>
    </row>
    <row r="6" spans="1:35" x14ac:dyDescent="0.25">
      <c r="A6" s="61" t="s">
        <v>180</v>
      </c>
      <c r="B6" s="62">
        <v>10.785073280334473</v>
      </c>
      <c r="C6" s="63">
        <v>44.214675903320313</v>
      </c>
      <c r="D6" s="64">
        <v>163.66316223144531</v>
      </c>
      <c r="E6" s="65">
        <v>365.41998291015625</v>
      </c>
      <c r="F6" s="66">
        <v>1465.54833984375</v>
      </c>
      <c r="G6" s="409" t="s">
        <v>182</v>
      </c>
      <c r="H6" s="410">
        <v>9.4486190232461187</v>
      </c>
      <c r="I6" s="411">
        <v>8.9147608226729957</v>
      </c>
      <c r="M6" s="505" t="s">
        <v>249</v>
      </c>
      <c r="N6" s="506">
        <v>1.8263187351126429</v>
      </c>
      <c r="O6" s="507">
        <v>1.2492226484156548</v>
      </c>
      <c r="P6" s="526" t="s">
        <v>254</v>
      </c>
      <c r="Q6" s="527">
        <v>72.467935183008336</v>
      </c>
      <c r="R6" s="528">
        <v>19.315541278076083</v>
      </c>
      <c r="T6" t="s">
        <v>263</v>
      </c>
      <c r="U6" t="s">
        <v>264</v>
      </c>
      <c r="Y6" s="589" t="s">
        <v>225</v>
      </c>
      <c r="Z6" s="590">
        <v>0.69072164948453607</v>
      </c>
      <c r="AA6" s="591">
        <v>0.46339197124112608</v>
      </c>
      <c r="AF6" s="31" t="s">
        <v>180</v>
      </c>
      <c r="AG6" s="32">
        <f>$H$4</f>
        <v>203.99644620620634</v>
      </c>
      <c r="AH6" s="32">
        <f>$I$4</f>
        <v>293.0666609532791</v>
      </c>
      <c r="AI6" s="32" t="str">
        <f>$G$4</f>
        <v>UPFretailval_percap</v>
      </c>
    </row>
    <row r="7" spans="1:35" x14ac:dyDescent="0.25">
      <c r="A7" s="67" t="s">
        <v>181</v>
      </c>
      <c r="B7" s="68">
        <v>5.5914797910589904</v>
      </c>
      <c r="C7" s="69">
        <v>47.46476694218827</v>
      </c>
      <c r="D7" s="70">
        <v>85.700512354419701</v>
      </c>
      <c r="E7" s="71">
        <v>98.274320909665221</v>
      </c>
      <c r="F7" s="72">
        <v>99.9</v>
      </c>
      <c r="G7" s="412" t="s">
        <v>183</v>
      </c>
      <c r="H7" s="413">
        <v>29.549355269459522</v>
      </c>
      <c r="I7" s="414">
        <v>22.996178987081876</v>
      </c>
      <c r="M7" s="508" t="s">
        <v>196</v>
      </c>
      <c r="N7" s="509">
        <v>0.969818869518279</v>
      </c>
      <c r="O7" s="510">
        <v>0.98385162566677853</v>
      </c>
      <c r="P7" s="529" t="s">
        <v>201</v>
      </c>
      <c r="Q7" s="530">
        <v>2676.6310889292608</v>
      </c>
      <c r="R7" s="531">
        <v>2713.3124902327422</v>
      </c>
      <c r="S7" s="559" t="s">
        <v>203</v>
      </c>
      <c r="T7" s="560">
        <v>0.14568036838830409</v>
      </c>
      <c r="U7" s="561">
        <v>1.1504333027193085</v>
      </c>
      <c r="Y7" s="592" t="s">
        <v>218</v>
      </c>
      <c r="Z7" s="593">
        <v>1.9226804123711341</v>
      </c>
      <c r="AA7" s="594">
        <v>0.64317946546487625</v>
      </c>
      <c r="AF7" s="31" t="s">
        <v>181</v>
      </c>
      <c r="AG7" s="33">
        <f>$H$5</f>
        <v>66.315733643413736</v>
      </c>
      <c r="AH7" s="33">
        <f>$I$5</f>
        <v>30.873890704436722</v>
      </c>
      <c r="AI7" s="33" t="str">
        <f>$G$5</f>
        <v>safeh20</v>
      </c>
    </row>
    <row r="8" spans="1:35" x14ac:dyDescent="0.25">
      <c r="A8" s="73" t="s">
        <v>182</v>
      </c>
      <c r="B8" s="74">
        <v>2.5</v>
      </c>
      <c r="C8" s="75">
        <v>2.5</v>
      </c>
      <c r="D8" s="76">
        <v>5.6</v>
      </c>
      <c r="E8" s="77">
        <v>15.3</v>
      </c>
      <c r="F8" s="78">
        <v>52.2</v>
      </c>
      <c r="G8" s="415" t="s">
        <v>184</v>
      </c>
      <c r="H8" s="416">
        <v>42.276148323715312</v>
      </c>
      <c r="I8" s="417">
        <v>33.909424094660132</v>
      </c>
      <c r="M8" s="511" t="s">
        <v>194</v>
      </c>
      <c r="N8" s="512">
        <v>0.17965975629167091</v>
      </c>
      <c r="O8" s="513">
        <v>6.5579297215587889E-2</v>
      </c>
      <c r="P8" s="532" t="s">
        <v>198</v>
      </c>
      <c r="Q8" s="533">
        <v>4.0698162796021062</v>
      </c>
      <c r="R8" s="534">
        <v>2.0737348236063031</v>
      </c>
      <c r="S8" s="562" t="s">
        <v>204</v>
      </c>
      <c r="T8" s="563">
        <v>16.886358089939112</v>
      </c>
      <c r="U8" s="564">
        <v>52.562860891273687</v>
      </c>
      <c r="Y8" s="595" t="s">
        <v>219</v>
      </c>
      <c r="Z8" s="596">
        <v>0.60309278350515461</v>
      </c>
      <c r="AA8" s="597">
        <v>0.49052232037597493</v>
      </c>
      <c r="AF8" s="34" t="s">
        <v>182</v>
      </c>
      <c r="AG8" s="33">
        <f>$H$6</f>
        <v>9.4486190232461187</v>
      </c>
      <c r="AH8" s="33">
        <f>$I$6</f>
        <v>8.9147608226729957</v>
      </c>
      <c r="AI8" s="33" t="str">
        <f>$G$6</f>
        <v>pou</v>
      </c>
    </row>
    <row r="9" spans="1:35" x14ac:dyDescent="0.25">
      <c r="A9" s="79" t="s">
        <v>183</v>
      </c>
      <c r="B9" s="80">
        <v>2.2000000476837158</v>
      </c>
      <c r="C9" s="81">
        <v>9.9000000953674316</v>
      </c>
      <c r="D9" s="82">
        <v>26.5</v>
      </c>
      <c r="E9" s="83">
        <v>50.399999618530273</v>
      </c>
      <c r="F9" s="84">
        <v>88.699996948242188</v>
      </c>
      <c r="G9" s="418" t="s">
        <v>185</v>
      </c>
      <c r="H9" s="419">
        <v>65.69072154630085</v>
      </c>
      <c r="I9" s="420">
        <v>20.251569745648943</v>
      </c>
      <c r="M9" s="514" t="s">
        <v>197</v>
      </c>
      <c r="N9" s="515">
        <v>1.1048601721475311</v>
      </c>
      <c r="O9" s="516">
        <v>0.56235087115090832</v>
      </c>
      <c r="P9" s="535" t="s">
        <v>255</v>
      </c>
      <c r="Q9" s="536">
        <v>15.724372671106192</v>
      </c>
      <c r="R9" s="537">
        <v>7.3354946578937383</v>
      </c>
      <c r="S9" s="565" t="s">
        <v>207</v>
      </c>
      <c r="T9" s="566">
        <v>1.781214669871519</v>
      </c>
      <c r="U9" s="567">
        <v>1.9434041661232693</v>
      </c>
      <c r="Y9" s="598" t="s">
        <v>228</v>
      </c>
      <c r="Z9" s="599">
        <v>105.54512602059953</v>
      </c>
      <c r="AA9" s="600">
        <v>34.961509134039716</v>
      </c>
      <c r="AF9" s="31" t="s">
        <v>183</v>
      </c>
      <c r="AG9" s="33">
        <f>$H$7</f>
        <v>29.549355269459522</v>
      </c>
      <c r="AH9" s="33">
        <f>$I$7</f>
        <v>22.996178987081876</v>
      </c>
      <c r="AI9" s="33" t="str">
        <f>$G$7</f>
        <v>fies_modsev</v>
      </c>
    </row>
    <row r="10" spans="1:35" x14ac:dyDescent="0.25">
      <c r="A10" s="85" t="s">
        <v>184</v>
      </c>
      <c r="B10" s="86">
        <v>0</v>
      </c>
      <c r="C10" s="87">
        <v>2</v>
      </c>
      <c r="D10" s="88">
        <v>21.399999618530273</v>
      </c>
      <c r="E10" s="89">
        <v>70.900001525878906</v>
      </c>
      <c r="F10" s="90">
        <v>97.199996948242188</v>
      </c>
      <c r="G10" s="421" t="s">
        <v>186</v>
      </c>
      <c r="H10" s="422">
        <v>31.770735084467596</v>
      </c>
      <c r="I10" s="423">
        <v>15.866049398240632</v>
      </c>
      <c r="P10" s="538" t="s">
        <v>199</v>
      </c>
      <c r="Q10" s="539">
        <v>13.665670826042188</v>
      </c>
      <c r="R10" s="540">
        <v>5.0940877632201564</v>
      </c>
      <c r="S10" s="568" t="s">
        <v>208</v>
      </c>
      <c r="T10" s="569">
        <v>0.71002251528558558</v>
      </c>
      <c r="U10" s="570">
        <v>0.19415358461578089</v>
      </c>
      <c r="Y10" s="601" t="s">
        <v>234</v>
      </c>
      <c r="Z10" s="602">
        <v>0.74369263973534727</v>
      </c>
      <c r="AA10" s="603">
        <v>0.26694769341937052</v>
      </c>
      <c r="AF10" s="31" t="s">
        <v>184</v>
      </c>
      <c r="AG10" s="33">
        <f>$H$8</f>
        <v>42.276148323715312</v>
      </c>
      <c r="AH10" s="33">
        <f>$I$8</f>
        <v>33.909424094660132</v>
      </c>
      <c r="AI10" s="33" t="str">
        <f>$G$8</f>
        <v>pctcantafford</v>
      </c>
    </row>
    <row r="11" spans="1:35" x14ac:dyDescent="0.25">
      <c r="A11" s="91" t="s">
        <v>185</v>
      </c>
      <c r="B11" s="92">
        <v>35.85</v>
      </c>
      <c r="C11" s="93">
        <v>53.92</v>
      </c>
      <c r="D11" s="94">
        <v>71.73</v>
      </c>
      <c r="E11" s="95">
        <v>79.86</v>
      </c>
      <c r="F11" s="96">
        <v>88.67</v>
      </c>
      <c r="G11" s="424" t="s">
        <v>187</v>
      </c>
      <c r="H11" s="425">
        <v>38.973748750415737</v>
      </c>
      <c r="I11" s="426">
        <v>13.657239574163317</v>
      </c>
      <c r="P11" s="541" t="s">
        <v>256</v>
      </c>
      <c r="Q11" s="542">
        <v>0.9639367741048801</v>
      </c>
      <c r="R11" s="543">
        <v>0.53321723141082655</v>
      </c>
      <c r="Y11" s="604" t="s">
        <v>235</v>
      </c>
      <c r="Z11" s="605">
        <v>29.925714285714285</v>
      </c>
      <c r="AA11" s="606">
        <v>17.173896639375908</v>
      </c>
      <c r="AF11" s="31" t="s">
        <v>185</v>
      </c>
      <c r="AG11" s="33">
        <f>$H$9</f>
        <v>65.69072154630085</v>
      </c>
      <c r="AH11" s="33">
        <f>$I$9</f>
        <v>20.251569745648943</v>
      </c>
      <c r="AI11" s="33" t="str">
        <f>$G$9</f>
        <v>MDD_W</v>
      </c>
    </row>
    <row r="12" spans="1:35" x14ac:dyDescent="0.25">
      <c r="A12" s="97" t="s">
        <v>186</v>
      </c>
      <c r="B12" s="98">
        <v>8.0891450000000003</v>
      </c>
      <c r="C12" s="99">
        <v>22.372949999999999</v>
      </c>
      <c r="D12" s="100">
        <v>34.417310000000001</v>
      </c>
      <c r="E12" s="101">
        <v>53.511865</v>
      </c>
      <c r="F12" s="102">
        <v>85.884820000000005</v>
      </c>
      <c r="G12" s="427" t="s">
        <v>188</v>
      </c>
      <c r="H12" s="428">
        <v>10.827497052103876</v>
      </c>
      <c r="I12" s="429">
        <v>7.8788739518142501</v>
      </c>
      <c r="P12" s="544" t="s">
        <v>257</v>
      </c>
      <c r="Q12" s="545">
        <v>13.338338449626194</v>
      </c>
      <c r="R12" s="546">
        <v>8.4379944812655783</v>
      </c>
      <c r="AF12" s="31" t="s">
        <v>186</v>
      </c>
      <c r="AG12" s="33">
        <f>$H$10</f>
        <v>31.770735084467596</v>
      </c>
      <c r="AH12" s="33">
        <f>$I$10</f>
        <v>15.866049398240632</v>
      </c>
      <c r="AI12" s="33" t="str">
        <f>$G$10</f>
        <v>MDD_iycf</v>
      </c>
    </row>
    <row r="13" spans="1:35" x14ac:dyDescent="0.25">
      <c r="A13" s="103" t="s">
        <v>187</v>
      </c>
      <c r="B13" s="104">
        <v>15.89</v>
      </c>
      <c r="C13" s="105">
        <v>23.48</v>
      </c>
      <c r="D13" s="106">
        <v>30.45</v>
      </c>
      <c r="E13" s="107">
        <v>44.269999999999996</v>
      </c>
      <c r="F13" s="108">
        <v>63.39</v>
      </c>
      <c r="G13" s="430" t="s">
        <v>189</v>
      </c>
      <c r="H13" s="431">
        <v>39.098532992728131</v>
      </c>
      <c r="I13" s="432">
        <v>15.830179998577869</v>
      </c>
      <c r="P13" s="547" t="s">
        <v>258</v>
      </c>
      <c r="Q13" s="548">
        <v>1.2657968962500001</v>
      </c>
      <c r="R13" s="549">
        <v>1.3554021524738364</v>
      </c>
      <c r="AF13" s="31" t="s">
        <v>187</v>
      </c>
      <c r="AG13" s="33">
        <f>$H$11</f>
        <v>38.973748750415737</v>
      </c>
      <c r="AH13" s="33">
        <f>$I$11</f>
        <v>13.657239574163317</v>
      </c>
      <c r="AI13" s="33" t="str">
        <f>$G$11</f>
        <v>All5</v>
      </c>
    </row>
    <row r="14" spans="1:35" x14ac:dyDescent="0.25">
      <c r="A14" s="109" t="s">
        <v>188</v>
      </c>
      <c r="B14" s="110">
        <v>1.8499999999999999</v>
      </c>
      <c r="C14" s="111">
        <v>4.58</v>
      </c>
      <c r="D14" s="112">
        <v>8.35</v>
      </c>
      <c r="E14" s="113">
        <v>12.23</v>
      </c>
      <c r="F14" s="114">
        <v>22.3</v>
      </c>
      <c r="G14" s="433" t="s">
        <v>190</v>
      </c>
      <c r="H14" s="434">
        <v>3.8365483673722616</v>
      </c>
      <c r="I14" s="435">
        <v>0.68782003193459773</v>
      </c>
      <c r="P14" s="550" t="s">
        <v>202</v>
      </c>
      <c r="Q14" s="551">
        <v>19.699772302542641</v>
      </c>
      <c r="R14" s="552">
        <v>9.0929156017438046</v>
      </c>
      <c r="AF14" s="31" t="s">
        <v>188</v>
      </c>
      <c r="AG14" s="33">
        <f>$H$12</f>
        <v>10.827497052103876</v>
      </c>
      <c r="AH14" s="33">
        <f>$I$12</f>
        <v>7.8788739518142501</v>
      </c>
      <c r="AI14" s="33" t="str">
        <f>$G$12</f>
        <v>zeroFV</v>
      </c>
    </row>
    <row r="15" spans="1:35" x14ac:dyDescent="0.25">
      <c r="A15" s="115" t="s">
        <v>189</v>
      </c>
      <c r="B15" s="116">
        <v>2.2458239999999998</v>
      </c>
      <c r="C15" s="117">
        <v>18.3093</v>
      </c>
      <c r="D15" s="118">
        <v>31.509499999999999</v>
      </c>
      <c r="E15" s="119">
        <v>47.868949999999998</v>
      </c>
      <c r="F15" s="120">
        <v>69.163250000000005</v>
      </c>
      <c r="G15" s="436" t="s">
        <v>191</v>
      </c>
      <c r="H15" s="437">
        <v>2.1318798183718908</v>
      </c>
      <c r="I15" s="438">
        <v>0.66914432726650186</v>
      </c>
      <c r="AF15" s="31" t="s">
        <v>189</v>
      </c>
      <c r="AG15" s="33">
        <f>$H$13</f>
        <v>39.098532992728131</v>
      </c>
      <c r="AH15" s="33">
        <f>$I$13</f>
        <v>15.830179998577869</v>
      </c>
      <c r="AI15" s="33" t="str">
        <f>$G$13</f>
        <v>zeroFV_iycf</v>
      </c>
    </row>
    <row r="16" spans="1:35" x14ac:dyDescent="0.25">
      <c r="A16" s="121" t="s">
        <v>190</v>
      </c>
      <c r="B16" s="122">
        <v>2.48</v>
      </c>
      <c r="C16" s="123">
        <v>3.05</v>
      </c>
      <c r="D16" s="124">
        <v>3.52</v>
      </c>
      <c r="E16" s="125">
        <v>4.04</v>
      </c>
      <c r="F16" s="126">
        <v>4.8600000000000003</v>
      </c>
      <c r="G16" s="439" t="s">
        <v>192</v>
      </c>
      <c r="H16" s="440">
        <v>18.907415717258615</v>
      </c>
      <c r="I16" s="441">
        <v>10.595539768604723</v>
      </c>
      <c r="AF16" s="31" t="s">
        <v>190</v>
      </c>
      <c r="AG16" s="33">
        <f>$H$14</f>
        <v>3.8365483673722616</v>
      </c>
      <c r="AH16" s="33">
        <f>$I$14</f>
        <v>0.68782003193459773</v>
      </c>
      <c r="AI16" s="33" t="str">
        <f>$G$14</f>
        <v>NCD_P</v>
      </c>
    </row>
    <row r="17" spans="1:35" x14ac:dyDescent="0.25">
      <c r="A17" s="127" t="s">
        <v>191</v>
      </c>
      <c r="B17" s="128">
        <v>0.94</v>
      </c>
      <c r="C17" s="129">
        <v>1.49</v>
      </c>
      <c r="D17" s="130">
        <v>2.02</v>
      </c>
      <c r="E17" s="131">
        <v>2.78</v>
      </c>
      <c r="F17" s="132">
        <v>3.89</v>
      </c>
      <c r="G17" s="442" t="s">
        <v>206</v>
      </c>
      <c r="H17" s="443">
        <v>21.355461235351324</v>
      </c>
      <c r="I17" s="444">
        <v>12.755984660800912</v>
      </c>
      <c r="AF17" s="31" t="s">
        <v>191</v>
      </c>
      <c r="AG17" s="33">
        <f>$H$15</f>
        <v>2.1318798183718908</v>
      </c>
      <c r="AH17" s="33">
        <f>$I$15</f>
        <v>0.66914432726650186</v>
      </c>
      <c r="AI17" s="33" t="str">
        <f>$G$15</f>
        <v>NCD_R</v>
      </c>
    </row>
    <row r="18" spans="1:35" x14ac:dyDescent="0.25">
      <c r="A18" s="133" t="s">
        <v>192</v>
      </c>
      <c r="B18" s="134">
        <v>6.74</v>
      </c>
      <c r="C18" s="135">
        <v>16.66</v>
      </c>
      <c r="D18" s="136">
        <v>24.07</v>
      </c>
      <c r="E18" s="137">
        <v>33.92</v>
      </c>
      <c r="F18" s="138">
        <v>51.359999999999992</v>
      </c>
      <c r="G18" s="445" t="s">
        <v>210</v>
      </c>
      <c r="H18" s="446">
        <v>5.716499882687474</v>
      </c>
      <c r="I18" s="447">
        <v>4.1206552045058764</v>
      </c>
      <c r="AF18" s="31" t="s">
        <v>192</v>
      </c>
      <c r="AG18" s="33">
        <f>$H$16</f>
        <v>18.907415717258615</v>
      </c>
      <c r="AH18" s="33">
        <f>$I$16</f>
        <v>10.595539768604723</v>
      </c>
      <c r="AI18" s="33" t="str">
        <f>$G$16</f>
        <v>SSSD</v>
      </c>
    </row>
    <row r="19" spans="1:35" x14ac:dyDescent="0.25">
      <c r="A19" s="139" t="s">
        <v>193</v>
      </c>
      <c r="B19" s="140">
        <v>4.597099781036377</v>
      </c>
      <c r="C19" s="141">
        <v>5010.06884765625</v>
      </c>
      <c r="D19" s="142">
        <v>18626.1796875</v>
      </c>
      <c r="E19" s="143">
        <v>61612.58203125</v>
      </c>
      <c r="F19" s="144">
        <v>1862042.125</v>
      </c>
      <c r="G19" s="448" t="s">
        <v>211</v>
      </c>
      <c r="H19" s="449">
        <v>7.3495126385407401</v>
      </c>
      <c r="I19" s="450">
        <v>8.2016253520342453</v>
      </c>
      <c r="AF19" s="31" t="s">
        <v>193</v>
      </c>
      <c r="AG19" s="33">
        <f>$Z$5</f>
        <v>82463.891214124931</v>
      </c>
      <c r="AH19" s="33">
        <f>$AA$5</f>
        <v>226712.99358980486</v>
      </c>
      <c r="AI19" s="33" t="str">
        <f>$Y$5</f>
        <v>fs_emissions</v>
      </c>
    </row>
    <row r="20" spans="1:35" x14ac:dyDescent="0.25">
      <c r="A20" s="145" t="s">
        <v>194</v>
      </c>
      <c r="B20" s="146">
        <v>0</v>
      </c>
      <c r="C20" s="147">
        <v>0.12559999525547028</v>
      </c>
      <c r="D20" s="148">
        <v>0.17739999294281006</v>
      </c>
      <c r="E20" s="149">
        <v>0.28769999742507935</v>
      </c>
      <c r="F20" s="150">
        <v>100.56269836425781</v>
      </c>
      <c r="G20" s="451" t="s">
        <v>212</v>
      </c>
      <c r="H20" s="452">
        <v>55.847708710545263</v>
      </c>
      <c r="I20" s="453">
        <v>28.028472269372148</v>
      </c>
      <c r="AF20" s="31" t="s">
        <v>194</v>
      </c>
      <c r="AG20" s="33">
        <f>$N$8</f>
        <v>0.17965975629167091</v>
      </c>
      <c r="AH20" s="33">
        <f>$O$8</f>
        <v>6.5579297215587889E-2</v>
      </c>
      <c r="AI20" s="33" t="str">
        <f>$M$8</f>
        <v>emint_cerealsnorice</v>
      </c>
    </row>
    <row r="21" spans="1:35" x14ac:dyDescent="0.25">
      <c r="A21" s="151" t="s">
        <v>195</v>
      </c>
      <c r="B21" s="152">
        <v>0.44819998741149902</v>
      </c>
      <c r="C21" s="153">
        <v>16.391449928283691</v>
      </c>
      <c r="D21" s="154">
        <v>37.347898483276367</v>
      </c>
      <c r="E21" s="155">
        <v>66.534347534179688</v>
      </c>
      <c r="F21" s="156">
        <v>271.65899658203125</v>
      </c>
      <c r="G21" s="454" t="s">
        <v>213</v>
      </c>
      <c r="H21" s="455">
        <v>20.986576516898573</v>
      </c>
      <c r="I21" s="456">
        <v>15.070571765362345</v>
      </c>
      <c r="AF21" s="31" t="s">
        <v>195</v>
      </c>
      <c r="AG21" s="33">
        <f>$N$4</f>
        <v>30.281193263658096</v>
      </c>
      <c r="AH21" s="33">
        <f>$O$4</f>
        <v>28.226869471719752</v>
      </c>
      <c r="AI21" s="33" t="str">
        <f>$M$4</f>
        <v>emint_beef</v>
      </c>
    </row>
    <row r="22" spans="1:35" x14ac:dyDescent="0.25">
      <c r="A22" s="157" t="s">
        <v>196</v>
      </c>
      <c r="B22" s="158">
        <v>0.15700000524520874</v>
      </c>
      <c r="C22" s="159">
        <v>0.7314000129699707</v>
      </c>
      <c r="D22" s="160">
        <v>1.3585000038146973</v>
      </c>
      <c r="E22" s="161">
        <v>3.4207999706268311</v>
      </c>
      <c r="F22" s="162">
        <v>40.096298217773438</v>
      </c>
      <c r="G22" s="457" t="s">
        <v>214</v>
      </c>
      <c r="H22" s="458">
        <v>9.3566795228475961</v>
      </c>
      <c r="I22" s="459">
        <v>9.5928795693812354</v>
      </c>
      <c r="AF22" s="31" t="s">
        <v>196</v>
      </c>
      <c r="AG22" s="33">
        <f>$N$7</f>
        <v>0.969818869518279</v>
      </c>
      <c r="AH22" s="33">
        <f>$O$7</f>
        <v>0.98385162566677853</v>
      </c>
      <c r="AI22" s="33" t="str">
        <f>$M$7</f>
        <v>emint_cowmilk</v>
      </c>
    </row>
    <row r="23" spans="1:35" x14ac:dyDescent="0.25">
      <c r="A23" s="163" t="s">
        <v>197</v>
      </c>
      <c r="B23" s="164">
        <v>0.19650000333786011</v>
      </c>
      <c r="C23" s="165">
        <v>0.85820001363754272</v>
      </c>
      <c r="D23" s="166">
        <v>1.551300048828125</v>
      </c>
      <c r="E23" s="167">
        <v>2.7448000907897949</v>
      </c>
      <c r="F23" s="168">
        <v>6671.02880859375</v>
      </c>
      <c r="G23" s="460" t="s">
        <v>216</v>
      </c>
      <c r="H23" s="461">
        <v>0.60656220707993147</v>
      </c>
      <c r="I23" s="462">
        <v>0.22883121729220476</v>
      </c>
      <c r="AF23" s="31" t="s">
        <v>197</v>
      </c>
      <c r="AG23" s="33">
        <f>$N$9</f>
        <v>1.1048601721475311</v>
      </c>
      <c r="AH23" s="33">
        <f>$O$9</f>
        <v>0.56235087115090832</v>
      </c>
      <c r="AI23" s="33" t="str">
        <f>$M$9</f>
        <v>emint_rice</v>
      </c>
    </row>
    <row r="24" spans="1:35" x14ac:dyDescent="0.25">
      <c r="A24" s="169" t="s">
        <v>198</v>
      </c>
      <c r="B24" s="170">
        <v>1.5699999999999999E-2</v>
      </c>
      <c r="C24" s="171">
        <v>1.6496</v>
      </c>
      <c r="D24" s="172">
        <v>3.2604000000000002</v>
      </c>
      <c r="E24" s="173">
        <v>4.8579999999999997</v>
      </c>
      <c r="F24" s="174">
        <v>29.241399999999999</v>
      </c>
      <c r="G24" s="463" t="s">
        <v>220</v>
      </c>
      <c r="H24" s="464">
        <v>0.12520731402017449</v>
      </c>
      <c r="I24" s="465">
        <v>0.80838447125305624</v>
      </c>
      <c r="AF24" s="31" t="s">
        <v>198</v>
      </c>
      <c r="AG24" s="33">
        <f>$Q$8</f>
        <v>4.0698162796021062</v>
      </c>
      <c r="AH24" s="33">
        <f>$R$8</f>
        <v>2.0737348236063031</v>
      </c>
      <c r="AI24" s="33" t="str">
        <f>$P$8</f>
        <v>yield_cereals</v>
      </c>
    </row>
    <row r="25" spans="1:35" x14ac:dyDescent="0.25">
      <c r="A25" s="175" t="s">
        <v>199</v>
      </c>
      <c r="B25" s="176">
        <v>0.4854</v>
      </c>
      <c r="C25" s="177">
        <v>6.5453999999999999</v>
      </c>
      <c r="D25" s="178">
        <v>10.2956</v>
      </c>
      <c r="E25" s="179">
        <v>15.1717</v>
      </c>
      <c r="F25" s="180">
        <v>35.827800000000003</v>
      </c>
      <c r="G25" s="466" t="s">
        <v>221</v>
      </c>
      <c r="H25" s="467">
        <v>69.439633195192911</v>
      </c>
      <c r="I25" s="468">
        <v>21.602586535115936</v>
      </c>
      <c r="AF25" s="31" t="s">
        <v>199</v>
      </c>
      <c r="AG25" s="33">
        <f>$Q$10</f>
        <v>13.665670826042188</v>
      </c>
      <c r="AH25" s="33">
        <f>$R$10</f>
        <v>5.0940877632201564</v>
      </c>
      <c r="AI25" s="33" t="str">
        <f>$P$10</f>
        <v>yield_fruit</v>
      </c>
    </row>
    <row r="26" spans="1:35" x14ac:dyDescent="0.25">
      <c r="A26" s="181" t="s">
        <v>200</v>
      </c>
      <c r="B26" s="182">
        <v>71.599999999999994</v>
      </c>
      <c r="C26" s="183">
        <v>138.85</v>
      </c>
      <c r="D26" s="184">
        <v>188.4</v>
      </c>
      <c r="E26" s="185">
        <v>251.2</v>
      </c>
      <c r="F26" s="186">
        <v>450</v>
      </c>
      <c r="G26" s="469" t="s">
        <v>222</v>
      </c>
      <c r="H26" s="470">
        <v>0.30432903738057915</v>
      </c>
      <c r="I26" s="471">
        <v>0.46131935316910117</v>
      </c>
      <c r="AF26" s="31" t="s">
        <v>200</v>
      </c>
      <c r="AG26" s="33">
        <f>$Q$4</f>
        <v>231.53019038582275</v>
      </c>
      <c r="AH26" s="33">
        <f>$R$4</f>
        <v>95.108141015409302</v>
      </c>
      <c r="AI26" s="33" t="str">
        <f>$P$4</f>
        <v>yield_beef</v>
      </c>
    </row>
    <row r="27" spans="1:35" x14ac:dyDescent="0.25">
      <c r="A27" s="187" t="s">
        <v>201</v>
      </c>
      <c r="B27" s="188">
        <v>100.9</v>
      </c>
      <c r="C27" s="189">
        <v>621.1</v>
      </c>
      <c r="D27" s="190">
        <v>1537.4</v>
      </c>
      <c r="E27" s="191">
        <v>4841.7</v>
      </c>
      <c r="F27" s="192">
        <v>12700.1</v>
      </c>
      <c r="G27" s="472" t="s">
        <v>223</v>
      </c>
      <c r="H27" s="473">
        <v>0.28225556880835295</v>
      </c>
      <c r="I27" s="474">
        <v>0.91317710711440325</v>
      </c>
      <c r="AF27" s="31" t="s">
        <v>201</v>
      </c>
      <c r="AG27" s="33">
        <f>$Q$7</f>
        <v>2676.6310889292608</v>
      </c>
      <c r="AH27" s="33">
        <f>$R$7</f>
        <v>2713.3124902327422</v>
      </c>
      <c r="AI27" s="33" t="str">
        <f>$P$7</f>
        <v>yield_cowmilk</v>
      </c>
    </row>
    <row r="28" spans="1:35" x14ac:dyDescent="0.25">
      <c r="A28" s="193" t="s">
        <v>202</v>
      </c>
      <c r="B28" s="194">
        <v>1.1400999999999999</v>
      </c>
      <c r="C28" s="195">
        <v>8.0462000000000007</v>
      </c>
      <c r="D28" s="196">
        <v>13.928900000000001</v>
      </c>
      <c r="E28" s="197">
        <v>25.002500000000001</v>
      </c>
      <c r="F28" s="198">
        <v>75.498999999999995</v>
      </c>
      <c r="G28" s="475" t="s">
        <v>224</v>
      </c>
      <c r="H28" s="476">
        <v>43.050600898653386</v>
      </c>
      <c r="I28" s="477">
        <v>21.311047677571988</v>
      </c>
      <c r="AF28" s="31" t="s">
        <v>202</v>
      </c>
      <c r="AG28" s="33">
        <f>$Q$14</f>
        <v>19.699772302542641</v>
      </c>
      <c r="AH28" s="33">
        <f>$R$14</f>
        <v>9.0929156017438046</v>
      </c>
      <c r="AI28" s="33" t="str">
        <f>$P$14</f>
        <v>yield_vegetables</v>
      </c>
    </row>
    <row r="29" spans="1:35" x14ac:dyDescent="0.25">
      <c r="A29" s="199" t="s">
        <v>203</v>
      </c>
      <c r="B29" s="200">
        <v>-9.5534887313842773</v>
      </c>
      <c r="C29" s="201">
        <v>-4.433758556842804E-2</v>
      </c>
      <c r="D29" s="202">
        <v>0</v>
      </c>
      <c r="E29" s="203">
        <v>0.15584956109523773</v>
      </c>
      <c r="F29" s="204">
        <v>12.566666603088379</v>
      </c>
      <c r="G29" s="478" t="s">
        <v>227</v>
      </c>
      <c r="H29" s="479">
        <v>0.67609464567142563</v>
      </c>
      <c r="I29" s="480">
        <v>7.9475671764877936E-2</v>
      </c>
      <c r="AF29" s="33" t="str">
        <f>$S$7</f>
        <v>croplandchange_pct</v>
      </c>
      <c r="AG29" s="33">
        <f>$T$7</f>
        <v>0.14568036838830409</v>
      </c>
      <c r="AH29" s="33">
        <f>$U$7</f>
        <v>1.1504333027193085</v>
      </c>
      <c r="AI29" s="33" t="str">
        <f>$S$7</f>
        <v>croplandchange_pct</v>
      </c>
    </row>
    <row r="30" spans="1:35" x14ac:dyDescent="0.25">
      <c r="A30" s="205" t="s">
        <v>204</v>
      </c>
      <c r="B30" s="206">
        <v>0</v>
      </c>
      <c r="C30" s="207">
        <v>0.41189318895339966</v>
      </c>
      <c r="D30" s="208">
        <v>1.9039145708084106</v>
      </c>
      <c r="E30" s="209">
        <v>13.037127494812012</v>
      </c>
      <c r="F30" s="210">
        <v>3892</v>
      </c>
      <c r="G30" s="481" t="s">
        <v>229</v>
      </c>
      <c r="H30" s="482">
        <v>0.48765612886414456</v>
      </c>
      <c r="I30" s="483">
        <v>0.15932972114789334</v>
      </c>
      <c r="AF30" s="31" t="s">
        <v>204</v>
      </c>
      <c r="AG30" s="33">
        <f>$T$8</f>
        <v>16.886358089939112</v>
      </c>
      <c r="AH30" s="33">
        <f>$U$8</f>
        <v>52.562860891273687</v>
      </c>
      <c r="AI30" s="33" t="str">
        <f>$S$8</f>
        <v>agwaterdraw</v>
      </c>
    </row>
    <row r="31" spans="1:35" x14ac:dyDescent="0.25">
      <c r="A31" s="211" t="s">
        <v>205</v>
      </c>
      <c r="B31" s="212">
        <v>19.553745554663298</v>
      </c>
      <c r="C31" s="213">
        <v>78.671861765204099</v>
      </c>
      <c r="D31" s="214">
        <v>93.438293130095801</v>
      </c>
      <c r="E31" s="215">
        <v>98.648251542756398</v>
      </c>
      <c r="F31" s="216">
        <v>100</v>
      </c>
      <c r="G31" s="484" t="s">
        <v>233</v>
      </c>
      <c r="H31" s="485">
        <v>38.458326878333253</v>
      </c>
      <c r="I31" s="486">
        <v>12.652465002143972</v>
      </c>
      <c r="AF31" s="31" t="s">
        <v>205</v>
      </c>
      <c r="AG31" s="33">
        <f>$T$3</f>
        <v>88.270847870734684</v>
      </c>
      <c r="AH31" s="33">
        <f>$U$3</f>
        <v>13.914672434477767</v>
      </c>
      <c r="AI31" s="33" t="str">
        <f>$S$3</f>
        <v>functionalintegrity</v>
      </c>
    </row>
    <row r="32" spans="1:35" x14ac:dyDescent="0.25">
      <c r="A32" s="217" t="s">
        <v>206</v>
      </c>
      <c r="B32" s="218">
        <v>0.14437149380127021</v>
      </c>
      <c r="C32" s="219">
        <v>11.35654195460099</v>
      </c>
      <c r="D32" s="220">
        <v>22.264634517336582</v>
      </c>
      <c r="E32" s="221">
        <v>30.973237447657421</v>
      </c>
      <c r="F32" s="222">
        <v>64.024450852684396</v>
      </c>
      <c r="AF32" s="31" t="s">
        <v>206</v>
      </c>
      <c r="AG32" s="33">
        <f>$H$17</f>
        <v>21.355461235351324</v>
      </c>
      <c r="AH32" s="33">
        <f>$I$17</f>
        <v>12.755984660800912</v>
      </c>
      <c r="AI32" s="33" t="str">
        <f>$G$17</f>
        <v>fishhealth</v>
      </c>
    </row>
    <row r="33" spans="1:35" x14ac:dyDescent="0.25">
      <c r="A33" s="223" t="s">
        <v>207</v>
      </c>
      <c r="B33" s="224">
        <v>0</v>
      </c>
      <c r="C33" s="225">
        <v>0.25</v>
      </c>
      <c r="D33" s="226">
        <v>1.4199999570846558</v>
      </c>
      <c r="E33" s="227">
        <v>4.0300002098083496</v>
      </c>
      <c r="F33" s="228">
        <v>20.479999542236328</v>
      </c>
      <c r="AF33" s="31" t="s">
        <v>207</v>
      </c>
      <c r="AG33" s="33">
        <f>$T$9</f>
        <v>1.781214669871519</v>
      </c>
      <c r="AH33" s="33">
        <f>$U$9</f>
        <v>1.9434041661232693</v>
      </c>
      <c r="AI33" s="33" t="str">
        <f>$S$9</f>
        <v>pesticides</v>
      </c>
    </row>
    <row r="34" spans="1:35" x14ac:dyDescent="0.25">
      <c r="A34" s="229" t="s">
        <v>208</v>
      </c>
      <c r="B34" s="230">
        <v>0.179041004265755</v>
      </c>
      <c r="C34" s="231">
        <v>0.70079693791438147</v>
      </c>
      <c r="D34" s="232">
        <v>0.86152168791245998</v>
      </c>
      <c r="E34" s="233">
        <v>1.06440179046229</v>
      </c>
      <c r="F34" s="234">
        <v>1.40301629905847</v>
      </c>
      <c r="AF34" s="31" t="s">
        <v>208</v>
      </c>
      <c r="AG34" s="33">
        <f>$T$10</f>
        <v>0.71002251528558558</v>
      </c>
      <c r="AH34" s="33">
        <f>$U$10</f>
        <v>0.19415358461578089</v>
      </c>
      <c r="AI34" s="33" t="str">
        <f>$S$10</f>
        <v>sustNO2mgmt</v>
      </c>
    </row>
    <row r="35" spans="1:35" x14ac:dyDescent="0.25">
      <c r="A35" s="235" t="s">
        <v>209</v>
      </c>
      <c r="B35" s="236">
        <v>1.6229400411248207E-2</v>
      </c>
      <c r="C35" s="237">
        <v>2.465459942817688</v>
      </c>
      <c r="D35" s="238">
        <v>7.8552098274230957</v>
      </c>
      <c r="E35" s="239">
        <v>17.882399559020996</v>
      </c>
      <c r="F35" s="240">
        <v>61.291301727294922</v>
      </c>
      <c r="AF35" s="31" t="s">
        <v>209</v>
      </c>
      <c r="AG35" s="33">
        <f>$K$3</f>
        <v>4.3728800525303901</v>
      </c>
      <c r="AH35" s="33">
        <f>$L$3</f>
        <v>5.1954326731882174</v>
      </c>
      <c r="AI35" s="33" t="str">
        <f>$J$3</f>
        <v>aginGDP</v>
      </c>
    </row>
    <row r="36" spans="1:35" x14ac:dyDescent="0.25">
      <c r="A36" s="241" t="s">
        <v>210</v>
      </c>
      <c r="B36" s="242">
        <v>0.11800000071525574</v>
      </c>
      <c r="C36" s="243">
        <v>2.565000057220459</v>
      </c>
      <c r="D36" s="244">
        <v>4.9439997673034668</v>
      </c>
      <c r="E36" s="245">
        <v>8.6850004196166992</v>
      </c>
      <c r="F36" s="246">
        <v>34.362998962402344</v>
      </c>
      <c r="AF36" s="31" t="s">
        <v>210</v>
      </c>
      <c r="AG36" s="33">
        <f>$H$18</f>
        <v>5.716499882687474</v>
      </c>
      <c r="AH36" s="33">
        <f>$I$18</f>
        <v>4.1206552045058764</v>
      </c>
      <c r="AI36" s="33" t="str">
        <f>$G$18</f>
        <v>unemp_r</v>
      </c>
    </row>
    <row r="37" spans="1:35" x14ac:dyDescent="0.25">
      <c r="A37" s="247" t="s">
        <v>211</v>
      </c>
      <c r="B37" s="248">
        <v>0.20000000298023224</v>
      </c>
      <c r="C37" s="249">
        <v>2.1999999284744263</v>
      </c>
      <c r="D37" s="250">
        <v>4.4000000953674316</v>
      </c>
      <c r="E37" s="251">
        <v>7.6500000953674316</v>
      </c>
      <c r="F37" s="252">
        <v>36.099998474121094</v>
      </c>
      <c r="AF37" s="31" t="s">
        <v>211</v>
      </c>
      <c r="AG37" s="33">
        <f>$H$19</f>
        <v>7.3495126385407401</v>
      </c>
      <c r="AH37" s="33">
        <f>$I$19</f>
        <v>8.2016253520342453</v>
      </c>
      <c r="AI37" s="33" t="str">
        <f>$G$19</f>
        <v>underemp_r</v>
      </c>
    </row>
    <row r="38" spans="1:35" x14ac:dyDescent="0.25">
      <c r="A38" s="253" t="s">
        <v>212</v>
      </c>
      <c r="B38" s="254">
        <v>0.89294147491455078</v>
      </c>
      <c r="C38" s="255">
        <v>16.786619186401367</v>
      </c>
      <c r="D38" s="256">
        <v>40.805637359619141</v>
      </c>
      <c r="E38" s="257">
        <v>63.554401397705078</v>
      </c>
      <c r="F38" s="258">
        <v>93.988800048828125</v>
      </c>
      <c r="AF38" s="31" t="s">
        <v>212</v>
      </c>
      <c r="AG38" s="33">
        <f>$H$20</f>
        <v>55.847708710545263</v>
      </c>
      <c r="AH38" s="33">
        <f>$I$20</f>
        <v>28.028472269372148</v>
      </c>
      <c r="AI38" s="33" t="str">
        <f>$G$20</f>
        <v>spcoverage</v>
      </c>
    </row>
    <row r="39" spans="1:35" x14ac:dyDescent="0.25">
      <c r="A39" s="259" t="s">
        <v>213</v>
      </c>
      <c r="B39" s="260">
        <v>0.45520132780075073</v>
      </c>
      <c r="C39" s="261">
        <v>11.275938987731934</v>
      </c>
      <c r="D39" s="262">
        <v>23.345619201660156</v>
      </c>
      <c r="E39" s="263">
        <v>32.451496124267578</v>
      </c>
      <c r="F39" s="264">
        <v>66.992752075195313</v>
      </c>
      <c r="AF39" s="31" t="s">
        <v>213</v>
      </c>
      <c r="AG39" s="33">
        <f>$H$21</f>
        <v>20.986576516898573</v>
      </c>
      <c r="AH39" s="33">
        <f>$I$21</f>
        <v>15.070571765362345</v>
      </c>
      <c r="AI39" s="33" t="str">
        <f>$G$21</f>
        <v>spadequacy</v>
      </c>
    </row>
    <row r="40" spans="1:35" x14ac:dyDescent="0.25">
      <c r="A40" s="265" t="s">
        <v>214</v>
      </c>
      <c r="B40" s="266">
        <v>0.30000001192092896</v>
      </c>
      <c r="C40" s="267">
        <v>3.4000000953674316</v>
      </c>
      <c r="D40" s="268">
        <v>9</v>
      </c>
      <c r="E40" s="269">
        <v>17.5</v>
      </c>
      <c r="F40" s="270">
        <v>40.5</v>
      </c>
      <c r="AF40" s="31" t="s">
        <v>214</v>
      </c>
      <c r="AG40" s="33">
        <f>$H$22</f>
        <v>9.3566795228475961</v>
      </c>
      <c r="AH40" s="33">
        <f>$I$22</f>
        <v>9.5928795693812354</v>
      </c>
      <c r="AI40" s="33" t="str">
        <f>$G$22</f>
        <v>childlabor</v>
      </c>
    </row>
    <row r="41" spans="1:35" x14ac:dyDescent="0.25">
      <c r="A41" s="271" t="s">
        <v>215</v>
      </c>
      <c r="B41" s="272">
        <v>1.7000000476837158</v>
      </c>
      <c r="C41" s="273">
        <v>12.800000190734863</v>
      </c>
      <c r="D41" s="274">
        <v>18.700000762939453</v>
      </c>
      <c r="E41" s="275">
        <v>27.700000762939453</v>
      </c>
      <c r="F41" s="276">
        <v>50.529998779296875</v>
      </c>
      <c r="AF41" s="31" t="s">
        <v>215</v>
      </c>
      <c r="AG41" s="33">
        <f>$W$3</f>
        <v>16.830190641454152</v>
      </c>
      <c r="AH41" s="33">
        <f>$X$3</f>
        <v>8.3314844201819618</v>
      </c>
      <c r="AI41" s="33" t="str">
        <f>$V$3</f>
        <v>landholding_fem</v>
      </c>
    </row>
    <row r="42" spans="1:35" x14ac:dyDescent="0.25">
      <c r="A42" s="277" t="s">
        <v>216</v>
      </c>
      <c r="B42" s="278">
        <v>2.8999999165534973E-2</v>
      </c>
      <c r="C42" s="279">
        <v>0.53649997711181641</v>
      </c>
      <c r="D42" s="280">
        <v>0.69999998807907104</v>
      </c>
      <c r="E42" s="281">
        <v>0.83099997043609619</v>
      </c>
      <c r="F42" s="282">
        <v>0.9869999885559082</v>
      </c>
      <c r="AF42" s="31" t="s">
        <v>216</v>
      </c>
      <c r="AG42" s="33">
        <f>$H$23</f>
        <v>0.60656220707993147</v>
      </c>
      <c r="AH42" s="33">
        <f>$I$23</f>
        <v>0.22883121729220476</v>
      </c>
      <c r="AI42" s="33" t="str">
        <f>$G$23</f>
        <v>cspart</v>
      </c>
    </row>
    <row r="43" spans="1:35" x14ac:dyDescent="0.25">
      <c r="A43" s="283" t="s">
        <v>217</v>
      </c>
      <c r="B43" s="284">
        <v>0</v>
      </c>
      <c r="C43" s="285">
        <v>0</v>
      </c>
      <c r="D43" s="286">
        <v>0</v>
      </c>
      <c r="E43" s="287">
        <v>13.188688278198242</v>
      </c>
      <c r="F43" s="288">
        <v>70.82452392578125</v>
      </c>
      <c r="AF43" s="31" t="s">
        <v>217</v>
      </c>
      <c r="AG43" s="33">
        <f>$AC$3</f>
        <v>7.2368729544114903</v>
      </c>
      <c r="AH43" s="33">
        <f>$AD$3</f>
        <v>10.40442692822938</v>
      </c>
      <c r="AI43" s="33" t="str">
        <f>$AB$3</f>
        <v>mufppurbshare</v>
      </c>
    </row>
    <row r="44" spans="1:35" x14ac:dyDescent="0.25">
      <c r="A44" s="289" t="s">
        <v>218</v>
      </c>
      <c r="B44" s="290">
        <v>1</v>
      </c>
      <c r="C44" s="291">
        <v>2</v>
      </c>
      <c r="D44" s="292">
        <v>2</v>
      </c>
      <c r="E44" s="293">
        <v>2</v>
      </c>
      <c r="F44" s="294">
        <v>3</v>
      </c>
      <c r="AF44" s="31" t="s">
        <v>218</v>
      </c>
      <c r="AG44" s="33">
        <f>$Z$7</f>
        <v>1.9226804123711341</v>
      </c>
      <c r="AH44" s="33">
        <f>$AA$7</f>
        <v>0.64317946546487625</v>
      </c>
      <c r="AI44" s="33" t="str">
        <f>$Y$7</f>
        <v>righttofood</v>
      </c>
    </row>
    <row r="45" spans="1:35" x14ac:dyDescent="0.25">
      <c r="A45" s="295" t="s">
        <v>219</v>
      </c>
      <c r="B45" s="296">
        <v>0</v>
      </c>
      <c r="C45" s="297">
        <v>0</v>
      </c>
      <c r="D45" s="298">
        <v>1</v>
      </c>
      <c r="E45" s="299">
        <v>1</v>
      </c>
      <c r="F45" s="300">
        <v>1</v>
      </c>
      <c r="AF45" s="31" t="s">
        <v>219</v>
      </c>
      <c r="AG45" s="33">
        <f>$Z$8</f>
        <v>0.60309278350515461</v>
      </c>
      <c r="AH45" s="33">
        <f>$AA$8</f>
        <v>0.49052232037597493</v>
      </c>
      <c r="AI45" s="33" t="str">
        <f>$Y$8</f>
        <v>fspathway</v>
      </c>
    </row>
    <row r="46" spans="1:35" x14ac:dyDescent="0.25">
      <c r="A46" s="301" t="s">
        <v>220</v>
      </c>
      <c r="B46" s="302">
        <v>-2.3444104194641109</v>
      </c>
      <c r="C46" s="303">
        <v>-0.74766436219215393</v>
      </c>
      <c r="D46" s="304">
        <v>-0.14296415448188779</v>
      </c>
      <c r="E46" s="305">
        <v>0.50048042833805084</v>
      </c>
      <c r="F46" s="306">
        <v>2.3352997303009029</v>
      </c>
      <c r="AF46" s="31" t="s">
        <v>220</v>
      </c>
      <c r="AG46" s="33">
        <f>$H$24</f>
        <v>0.12520731402017449</v>
      </c>
      <c r="AH46" s="33">
        <f>$I$24</f>
        <v>0.80838447125305624</v>
      </c>
      <c r="AI46" s="33" t="str">
        <f>$G$24</f>
        <v>govteffect</v>
      </c>
    </row>
    <row r="47" spans="1:35" x14ac:dyDescent="0.25">
      <c r="A47" s="307" t="s">
        <v>221</v>
      </c>
      <c r="B47" s="308">
        <v>0</v>
      </c>
      <c r="C47" s="309">
        <v>40</v>
      </c>
      <c r="D47" s="310">
        <v>80</v>
      </c>
      <c r="E47" s="311">
        <v>80</v>
      </c>
      <c r="F47" s="312">
        <v>100</v>
      </c>
      <c r="AF47" s="31" t="s">
        <v>221</v>
      </c>
      <c r="AG47" s="33">
        <f>$H$25</f>
        <v>69.439633195192911</v>
      </c>
      <c r="AH47" s="33">
        <f>$I$25</f>
        <v>21.602586535115936</v>
      </c>
      <c r="AI47" s="33" t="str">
        <f>$G$25</f>
        <v>foodsafety</v>
      </c>
    </row>
    <row r="48" spans="1:35" x14ac:dyDescent="0.25">
      <c r="A48" s="313" t="s">
        <v>222</v>
      </c>
      <c r="B48" s="314">
        <v>0</v>
      </c>
      <c r="C48" s="315">
        <v>0</v>
      </c>
      <c r="D48" s="316">
        <v>0</v>
      </c>
      <c r="E48" s="317">
        <v>0</v>
      </c>
      <c r="F48" s="318">
        <v>1</v>
      </c>
      <c r="AF48" s="31" t="s">
        <v>222</v>
      </c>
      <c r="AG48" s="33">
        <f>$H$26</f>
        <v>0.30432903738057915</v>
      </c>
      <c r="AH48" s="33">
        <f>$I$26</f>
        <v>0.46131935316910117</v>
      </c>
      <c r="AI48" s="33" t="str">
        <f>$G$26</f>
        <v>healthtax</v>
      </c>
    </row>
    <row r="49" spans="1:35" x14ac:dyDescent="0.25">
      <c r="A49" s="319" t="s">
        <v>223</v>
      </c>
      <c r="B49" s="320">
        <v>-1.6599999666213989</v>
      </c>
      <c r="C49" s="321">
        <v>-1.9499999471008778E-2</v>
      </c>
      <c r="D49" s="322">
        <v>0.74099999666213989</v>
      </c>
      <c r="E49" s="323">
        <v>1.2820000052452087</v>
      </c>
      <c r="F49" s="324">
        <v>2.002000093460083</v>
      </c>
      <c r="AF49" s="31" t="s">
        <v>223</v>
      </c>
      <c r="AG49" s="33">
        <f>$H$27</f>
        <v>0.28225556880835295</v>
      </c>
      <c r="AH49" s="33">
        <f>$I$27</f>
        <v>0.91317710711440325</v>
      </c>
      <c r="AI49" s="33" t="str">
        <f>$G$27</f>
        <v>accountability</v>
      </c>
    </row>
    <row r="50" spans="1:35" x14ac:dyDescent="0.25">
      <c r="A50" s="325" t="s">
        <v>224</v>
      </c>
      <c r="B50" s="326">
        <v>0</v>
      </c>
      <c r="C50" s="327">
        <v>31</v>
      </c>
      <c r="D50" s="328">
        <v>46</v>
      </c>
      <c r="E50" s="329">
        <v>61.5</v>
      </c>
      <c r="F50" s="330">
        <v>87</v>
      </c>
      <c r="AF50" s="31" t="s">
        <v>224</v>
      </c>
      <c r="AG50" s="33">
        <f>$H$28</f>
        <v>43.050600898653386</v>
      </c>
      <c r="AH50" s="33">
        <f>$I$28</f>
        <v>21.311047677571988</v>
      </c>
      <c r="AI50" s="33" t="str">
        <f>$G$28</f>
        <v>open_budget_index</v>
      </c>
    </row>
    <row r="51" spans="1:35" x14ac:dyDescent="0.25">
      <c r="A51" s="331" t="s">
        <v>225</v>
      </c>
      <c r="B51" s="332">
        <v>0</v>
      </c>
      <c r="C51" s="333">
        <v>0</v>
      </c>
      <c r="D51" s="334">
        <v>1</v>
      </c>
      <c r="E51" s="335">
        <v>1</v>
      </c>
      <c r="F51" s="336">
        <v>1</v>
      </c>
      <c r="AF51" s="31" t="s">
        <v>225</v>
      </c>
      <c r="AG51" s="33">
        <f>$Z$6</f>
        <v>0.69072164948453607</v>
      </c>
      <c r="AH51" s="33">
        <f>$AA$6</f>
        <v>0.46339197124112608</v>
      </c>
      <c r="AI51" s="33" t="str">
        <f>$Y$6</f>
        <v>accessinfo</v>
      </c>
    </row>
    <row r="52" spans="1:35" x14ac:dyDescent="0.25">
      <c r="A52" s="337" t="s">
        <v>226</v>
      </c>
      <c r="B52" s="338">
        <v>0</v>
      </c>
      <c r="C52" s="339">
        <v>0</v>
      </c>
      <c r="D52" s="340">
        <v>0</v>
      </c>
      <c r="E52" s="341">
        <v>7.3075722903013229E-3</v>
      </c>
      <c r="F52" s="342">
        <v>279.1668701171875</v>
      </c>
      <c r="AF52" s="31" t="s">
        <v>226</v>
      </c>
      <c r="AG52" s="33">
        <f>$K$4</f>
        <v>0.28083259746475392</v>
      </c>
      <c r="AH52" s="33">
        <f>$L$4</f>
        <v>0.81119910246679805</v>
      </c>
      <c r="AI52" s="33" t="str">
        <f>$J$4</f>
        <v>damages_gdp</v>
      </c>
    </row>
    <row r="53" spans="1:35" x14ac:dyDescent="0.25">
      <c r="A53" s="343" t="s">
        <v>227</v>
      </c>
      <c r="B53" s="344">
        <v>0.1439971178770065</v>
      </c>
      <c r="C53" s="345">
        <v>0.62792617082595825</v>
      </c>
      <c r="D53" s="346">
        <v>0.68850904703140259</v>
      </c>
      <c r="E53" s="347">
        <v>0.77801328897476196</v>
      </c>
      <c r="F53" s="348">
        <v>0.98818761110305786</v>
      </c>
      <c r="AF53" s="31" t="s">
        <v>227</v>
      </c>
      <c r="AG53" s="33">
        <f>$H$29</f>
        <v>0.67609464567142563</v>
      </c>
      <c r="AH53" s="33">
        <f>$I$29</f>
        <v>7.9475671764877936E-2</v>
      </c>
      <c r="AI53" s="33" t="str">
        <f>$G$29</f>
        <v>kcal_total</v>
      </c>
    </row>
    <row r="54" spans="1:35" x14ac:dyDescent="0.25">
      <c r="A54" s="349" t="s">
        <v>228</v>
      </c>
      <c r="B54" s="350">
        <v>12.00672721862793</v>
      </c>
      <c r="C54" s="351">
        <v>85.739677429199219</v>
      </c>
      <c r="D54" s="352">
        <v>108.75629425048828</v>
      </c>
      <c r="E54" s="353">
        <v>130.21493530273438</v>
      </c>
      <c r="F54" s="354">
        <v>187.89122009277344</v>
      </c>
      <c r="AF54" s="31" t="s">
        <v>228</v>
      </c>
      <c r="AG54" s="33">
        <f>$Z$9</f>
        <v>105.54512602059953</v>
      </c>
      <c r="AH54" s="33">
        <f>$AA$9</f>
        <v>34.961509134039716</v>
      </c>
      <c r="AI54" s="33" t="str">
        <f>$Y$9</f>
        <v>mobile</v>
      </c>
    </row>
    <row r="55" spans="1:35" x14ac:dyDescent="0.25">
      <c r="A55" s="355" t="s">
        <v>229</v>
      </c>
      <c r="B55" s="356">
        <v>0.1182202622294426</v>
      </c>
      <c r="C55" s="357">
        <v>0.34358957409858704</v>
      </c>
      <c r="D55" s="358">
        <v>0.40997171401977539</v>
      </c>
      <c r="E55" s="359">
        <v>0.48805707693099976</v>
      </c>
      <c r="F55" s="360">
        <v>0.8939550518989563</v>
      </c>
      <c r="AF55" s="31" t="s">
        <v>229</v>
      </c>
      <c r="AG55" s="33">
        <f>$H$30</f>
        <v>0.48765612886414456</v>
      </c>
      <c r="AH55" s="33">
        <f>$I$30</f>
        <v>0.15932972114789334</v>
      </c>
      <c r="AI55" s="33" t="str">
        <f>$G$30</f>
        <v>soccapindex</v>
      </c>
    </row>
    <row r="56" spans="1:35" x14ac:dyDescent="0.25">
      <c r="A56" s="361" t="s">
        <v>230</v>
      </c>
      <c r="B56" s="362">
        <v>0</v>
      </c>
      <c r="C56" s="363">
        <v>0</v>
      </c>
      <c r="D56" s="364">
        <v>14.083644390106201</v>
      </c>
      <c r="E56" s="365">
        <v>48.498771667480469</v>
      </c>
      <c r="F56" s="366">
        <v>100</v>
      </c>
      <c r="AF56" s="31" t="s">
        <v>230</v>
      </c>
      <c r="AG56" s="33">
        <f>$T$4</f>
        <v>22.509307559043137</v>
      </c>
      <c r="AH56" s="33">
        <f>$U$4</f>
        <v>23.622350073336165</v>
      </c>
      <c r="AI56" s="33" t="str">
        <f>$S$4</f>
        <v>pctagland_minspecies</v>
      </c>
    </row>
    <row r="57" spans="1:35" x14ac:dyDescent="0.25">
      <c r="A57" s="367" t="s">
        <v>231</v>
      </c>
      <c r="B57" s="368">
        <v>1.6E-2</v>
      </c>
      <c r="C57" s="369">
        <v>2.1349999999999998</v>
      </c>
      <c r="D57" s="370">
        <v>6.9889999999999999</v>
      </c>
      <c r="E57" s="371">
        <v>33.003</v>
      </c>
      <c r="F57" s="372">
        <v>846.28899999999999</v>
      </c>
      <c r="AF57" s="31" t="s">
        <v>231</v>
      </c>
      <c r="AG57" s="35">
        <f>$W$4</f>
        <v>161.44711082652731</v>
      </c>
      <c r="AH57" s="35">
        <f>$X$4</f>
        <v>174.49273115003953</v>
      </c>
      <c r="AI57" s="35" t="str">
        <f>$V$4</f>
        <v>genres_plant</v>
      </c>
    </row>
    <row r="58" spans="1:35" x14ac:dyDescent="0.25">
      <c r="A58" s="373" t="s">
        <v>232</v>
      </c>
      <c r="B58" s="374">
        <v>0</v>
      </c>
      <c r="C58" s="375">
        <v>0</v>
      </c>
      <c r="D58" s="376">
        <v>0</v>
      </c>
      <c r="E58" s="377">
        <v>2</v>
      </c>
      <c r="F58" s="378">
        <v>37</v>
      </c>
      <c r="AF58" s="31" t="s">
        <v>232</v>
      </c>
      <c r="AG58" s="35">
        <f>$W$5</f>
        <v>4.3964038936427263</v>
      </c>
      <c r="AH58" s="35">
        <f>$X$5</f>
        <v>8.8014701395993367</v>
      </c>
      <c r="AI58" s="35" t="str">
        <f>$V$5</f>
        <v>genres_animal</v>
      </c>
    </row>
    <row r="59" spans="1:35" x14ac:dyDescent="0.25">
      <c r="A59" s="379" t="s">
        <v>233</v>
      </c>
      <c r="B59" s="380">
        <v>12.02817440032959</v>
      </c>
      <c r="C59" s="381">
        <v>31.466636657714844</v>
      </c>
      <c r="D59" s="382">
        <v>39.025455474853516</v>
      </c>
      <c r="E59" s="383">
        <v>50.109016418457031</v>
      </c>
      <c r="F59" s="384">
        <v>59.933589935302734</v>
      </c>
      <c r="AF59" s="31" t="s">
        <v>233</v>
      </c>
      <c r="AG59" s="33">
        <f>$H$31</f>
        <v>38.458326878333253</v>
      </c>
      <c r="AH59" s="33">
        <f>$I$31</f>
        <v>12.652465002143972</v>
      </c>
      <c r="AI59" s="33" t="str">
        <f>$G$31</f>
        <v>rcsi_prevalence</v>
      </c>
    </row>
    <row r="60" spans="1:35" x14ac:dyDescent="0.25">
      <c r="A60" s="385" t="s">
        <v>234</v>
      </c>
      <c r="B60" s="386">
        <v>2.1555654238909483E-3</v>
      </c>
      <c r="C60" s="387">
        <v>0.59421199560165405</v>
      </c>
      <c r="D60" s="388">
        <v>0.73261219263076782</v>
      </c>
      <c r="E60" s="389">
        <v>0.87564486265182495</v>
      </c>
      <c r="F60" s="390">
        <v>1.4480537176132202</v>
      </c>
      <c r="AF60" s="31" t="s">
        <v>234</v>
      </c>
      <c r="AG60" s="33">
        <f>$Z$10</f>
        <v>0.74369263973534727</v>
      </c>
      <c r="AH60" s="33">
        <f>$AA$10</f>
        <v>0.26694769341937052</v>
      </c>
      <c r="AI60" s="33" t="str">
        <f>$Y$10</f>
        <v>fpi_cv</v>
      </c>
    </row>
    <row r="61" spans="1:35" x14ac:dyDescent="0.25">
      <c r="A61" s="391" t="s">
        <v>235</v>
      </c>
      <c r="B61" s="392">
        <v>6</v>
      </c>
      <c r="C61" s="393">
        <v>19</v>
      </c>
      <c r="D61" s="394">
        <v>27</v>
      </c>
      <c r="E61" s="395">
        <v>37</v>
      </c>
      <c r="F61" s="396">
        <v>114</v>
      </c>
      <c r="AF61" s="34" t="s">
        <v>235</v>
      </c>
      <c r="AG61" s="30">
        <f>$Z$11</f>
        <v>29.925714285714285</v>
      </c>
      <c r="AH61" s="30">
        <f>$AA$11</f>
        <v>17.173896639375908</v>
      </c>
      <c r="AI61" s="30" t="str">
        <f>$Y$11</f>
        <v>foodsupplyvar</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2"/>
  <sheetViews>
    <sheetView topLeftCell="B1" workbookViewId="0">
      <selection activeCell="B1" sqref="B1:L1048576"/>
    </sheetView>
  </sheetViews>
  <sheetFormatPr defaultRowHeight="15" x14ac:dyDescent="0.25"/>
  <cols>
    <col min="1" max="1" width="20.28515625" bestFit="1" customWidth="1"/>
    <col min="2" max="2" width="47.140625" bestFit="1" customWidth="1"/>
    <col min="3" max="3" width="12.7109375" bestFit="1" customWidth="1"/>
    <col min="4" max="4" width="24" bestFit="1" customWidth="1"/>
    <col min="5" max="5" width="28.42578125" bestFit="1" customWidth="1"/>
    <col min="6" max="6" width="25.28515625" bestFit="1" customWidth="1"/>
    <col min="7" max="7" width="12.7109375" bestFit="1" customWidth="1"/>
    <col min="8" max="8" width="17.42578125" bestFit="1" customWidth="1"/>
    <col min="9" max="9" width="16" bestFit="1" customWidth="1"/>
    <col min="10" max="10" width="17.28515625" bestFit="1" customWidth="1"/>
    <col min="11" max="11" width="16" bestFit="1" customWidth="1"/>
  </cols>
  <sheetData>
    <row r="1" spans="1:11" x14ac:dyDescent="0.25">
      <c r="B1" t="s">
        <v>237</v>
      </c>
    </row>
    <row r="2" spans="1:11" x14ac:dyDescent="0.25">
      <c r="A2" t="s">
        <v>0</v>
      </c>
      <c r="B2" t="s">
        <v>271</v>
      </c>
      <c r="C2" t="s">
        <v>272</v>
      </c>
      <c r="D2" t="s">
        <v>273</v>
      </c>
      <c r="E2" t="s">
        <v>274</v>
      </c>
      <c r="F2" t="s">
        <v>275</v>
      </c>
      <c r="G2" t="s">
        <v>276</v>
      </c>
      <c r="H2" t="s">
        <v>277</v>
      </c>
      <c r="I2" t="s">
        <v>278</v>
      </c>
      <c r="J2" t="s">
        <v>279</v>
      </c>
      <c r="K2" t="s">
        <v>280</v>
      </c>
    </row>
    <row r="3" spans="1:11" x14ac:dyDescent="0.25">
      <c r="A3" s="610"/>
      <c r="B3" s="611" t="s">
        <v>236</v>
      </c>
    </row>
    <row r="4" spans="1:11" x14ac:dyDescent="0.25">
      <c r="A4" s="612" t="s">
        <v>177</v>
      </c>
      <c r="B4" s="613">
        <v>3.1800000667572021</v>
      </c>
      <c r="C4" s="730">
        <v>5.1430001258850098</v>
      </c>
      <c r="D4" s="789">
        <v>3.6745001077651978</v>
      </c>
      <c r="E4" s="848">
        <v>3.3079999685287476</v>
      </c>
      <c r="F4" s="907">
        <v>3.1470000743865967</v>
      </c>
      <c r="G4" s="966">
        <v>2.7230000495910645</v>
      </c>
      <c r="H4" s="1025">
        <v>4.1244997978210449</v>
      </c>
      <c r="I4" s="1084">
        <v>3.7730000019073486</v>
      </c>
      <c r="J4" s="1143">
        <v>3.4219999313354492</v>
      </c>
      <c r="K4" s="1202">
        <v>3.4140000343322754</v>
      </c>
    </row>
    <row r="5" spans="1:11" x14ac:dyDescent="0.25">
      <c r="A5" s="614" t="s">
        <v>178</v>
      </c>
      <c r="B5" s="615">
        <v>135.06849670410156</v>
      </c>
      <c r="C5" s="731">
        <v>143.01370239257813</v>
      </c>
      <c r="D5" s="790">
        <v>264.6849365234375</v>
      </c>
      <c r="E5" s="849">
        <v>233.58905029296875</v>
      </c>
      <c r="F5" s="908">
        <v>221.94520568847656</v>
      </c>
      <c r="G5" s="967">
        <v>189.57534027099609</v>
      </c>
      <c r="H5" s="1026">
        <v>188.95890808105469</v>
      </c>
      <c r="I5" s="1085">
        <v>128.98630142211914</v>
      </c>
      <c r="J5" s="1144">
        <v>120.3698616027832</v>
      </c>
      <c r="K5" s="1203">
        <v>201.34246826171875</v>
      </c>
    </row>
    <row r="6" spans="1:11" x14ac:dyDescent="0.25">
      <c r="A6" s="616" t="s">
        <v>179</v>
      </c>
      <c r="B6" s="617">
        <v>630.52056884765625</v>
      </c>
      <c r="C6" s="732">
        <v>334.57534790039063</v>
      </c>
      <c r="D6" s="791">
        <v>159.91780090332031</v>
      </c>
      <c r="E6" s="850">
        <v>331.47943115234375</v>
      </c>
      <c r="F6" s="909">
        <v>264.10958862304688</v>
      </c>
      <c r="G6" s="968">
        <v>146.73973083496094</v>
      </c>
      <c r="H6" s="1027">
        <v>173.72602844238281</v>
      </c>
      <c r="I6" s="1086">
        <v>179.78082275390625</v>
      </c>
      <c r="J6" s="1145">
        <v>93.068492889404297</v>
      </c>
      <c r="K6" s="1204">
        <v>210.01369476318359</v>
      </c>
    </row>
    <row r="7" spans="1:11" x14ac:dyDescent="0.25">
      <c r="A7" s="618" t="s">
        <v>180</v>
      </c>
      <c r="B7" s="619">
        <v>90.734611511230469</v>
      </c>
      <c r="C7" s="733">
        <v>155.96096801757813</v>
      </c>
      <c r="D7" s="792">
        <v>196.35694885253906</v>
      </c>
      <c r="E7" s="851">
        <v>176.82492065429688</v>
      </c>
      <c r="F7" s="910">
        <v>496.114501953125</v>
      </c>
      <c r="G7" s="969">
        <v>125.36244964599609</v>
      </c>
      <c r="H7" s="1028">
        <v>107.62506103515625</v>
      </c>
      <c r="I7" s="1087">
        <v>21.342336654663086</v>
      </c>
      <c r="J7" s="1146">
        <v>31.040945053100586</v>
      </c>
      <c r="K7" s="1205">
        <v>163.66316223144531</v>
      </c>
    </row>
    <row r="8" spans="1:11" x14ac:dyDescent="0.25">
      <c r="A8" s="620" t="s">
        <v>181</v>
      </c>
      <c r="B8" s="621">
        <v>70.08973027661996</v>
      </c>
      <c r="C8" s="734">
        <v>82.473170930074218</v>
      </c>
      <c r="D8" s="793">
        <v>66.826664504621405</v>
      </c>
      <c r="E8" s="852">
        <v>86.910660014445924</v>
      </c>
      <c r="F8" s="911">
        <v>97.617336188827281</v>
      </c>
      <c r="G8" s="970">
        <v>46.228553516805952</v>
      </c>
      <c r="H8" s="1029">
        <v>53.147929480919849</v>
      </c>
      <c r="I8" s="1088">
        <v>36.243283488187032</v>
      </c>
      <c r="J8" s="1147">
        <v>21.104333347467175</v>
      </c>
      <c r="K8" s="1206">
        <v>85.700512354419701</v>
      </c>
    </row>
    <row r="9" spans="1:11" x14ac:dyDescent="0.25">
      <c r="A9" s="622" t="s">
        <v>182</v>
      </c>
      <c r="B9" s="623">
        <v>3.5</v>
      </c>
      <c r="C9" s="735">
        <v>3.2</v>
      </c>
      <c r="D9" s="794">
        <v>7.45</v>
      </c>
      <c r="E9" s="853">
        <v>5.0999999999999996</v>
      </c>
      <c r="F9" s="912">
        <v>2.5</v>
      </c>
      <c r="G9" s="971">
        <v>5.0500000000000007</v>
      </c>
      <c r="H9" s="1030">
        <v>5.8000000000000007</v>
      </c>
      <c r="I9" s="1089">
        <v>11.4</v>
      </c>
      <c r="J9" s="1148">
        <v>19.3</v>
      </c>
      <c r="K9" s="1207">
        <v>5.6</v>
      </c>
    </row>
    <row r="10" spans="1:11" x14ac:dyDescent="0.25">
      <c r="A10" s="624" t="s">
        <v>183</v>
      </c>
      <c r="B10" s="625">
        <v>6.5999999046325684</v>
      </c>
      <c r="C10" s="736">
        <v>5.3000001907348633</v>
      </c>
      <c r="D10" s="795">
        <v>33.149999618530273</v>
      </c>
      <c r="E10" s="854">
        <v>27.649999618530273</v>
      </c>
      <c r="F10" s="913">
        <v>7.4000000953674316</v>
      </c>
      <c r="G10" s="972">
        <v>23.200000762939453</v>
      </c>
      <c r="H10" s="1031">
        <v>25.5</v>
      </c>
      <c r="I10" s="1090">
        <v>32.599998474121094</v>
      </c>
      <c r="J10" s="1149">
        <v>61.099998474121094</v>
      </c>
      <c r="K10" s="1208">
        <v>26.5</v>
      </c>
    </row>
    <row r="11" spans="1:11" x14ac:dyDescent="0.25">
      <c r="A11" s="626" t="s">
        <v>184</v>
      </c>
      <c r="B11" s="627">
        <v>42.099998474121094</v>
      </c>
      <c r="C11" s="737">
        <v>7.25</v>
      </c>
      <c r="D11" s="796">
        <v>21</v>
      </c>
      <c r="E11" s="855">
        <v>16.700000762939453</v>
      </c>
      <c r="F11" s="914">
        <v>0.90000000596046448</v>
      </c>
      <c r="G11" s="973">
        <v>30.550000756978989</v>
      </c>
      <c r="H11" s="1032">
        <v>65.099998474121094</v>
      </c>
      <c r="I11" s="1091">
        <v>61.75</v>
      </c>
      <c r="J11" s="1150">
        <v>83.450000762939453</v>
      </c>
      <c r="K11" s="1209">
        <v>21.399999618530273</v>
      </c>
    </row>
    <row r="12" spans="1:11" x14ac:dyDescent="0.25">
      <c r="A12" s="628" t="s">
        <v>185</v>
      </c>
      <c r="B12" s="629">
        <v>87.490000000000009</v>
      </c>
      <c r="C12" s="738">
        <v>86.240000000000009</v>
      </c>
      <c r="D12" s="797">
        <v>83.65</v>
      </c>
      <c r="E12" s="856">
        <v>75.570000000000007</v>
      </c>
      <c r="F12" s="915">
        <v>71.789999999999992</v>
      </c>
      <c r="G12" s="974"/>
      <c r="H12" s="1033">
        <v>79.86</v>
      </c>
      <c r="I12" s="1092">
        <v>58.79</v>
      </c>
      <c r="J12" s="1151">
        <v>50.870000000000005</v>
      </c>
      <c r="K12" s="1210">
        <v>71.73</v>
      </c>
    </row>
    <row r="13" spans="1:11" x14ac:dyDescent="0.25">
      <c r="A13" s="630" t="s">
        <v>186</v>
      </c>
      <c r="B13" s="631">
        <v>48.980809999999998</v>
      </c>
      <c r="C13" s="739">
        <v>45</v>
      </c>
      <c r="D13" s="798">
        <v>59.316130000000001</v>
      </c>
      <c r="E13" s="857">
        <v>35.631014999999998</v>
      </c>
      <c r="F13" s="916">
        <v>67.803849999999997</v>
      </c>
      <c r="G13" s="975">
        <v>33.164054999999998</v>
      </c>
      <c r="H13" s="1034">
        <v>46.978949999999998</v>
      </c>
      <c r="I13" s="1093">
        <v>27.953005000000001</v>
      </c>
      <c r="J13" s="1152">
        <v>22.765090000000001</v>
      </c>
      <c r="K13" s="1211">
        <v>34.417310000000001</v>
      </c>
    </row>
    <row r="14" spans="1:11" x14ac:dyDescent="0.25">
      <c r="A14" s="632" t="s">
        <v>187</v>
      </c>
      <c r="B14" s="633">
        <v>43.965000000000003</v>
      </c>
      <c r="C14" s="740">
        <v>54.179999999999993</v>
      </c>
      <c r="D14" s="799">
        <v>46.174999999999997</v>
      </c>
      <c r="E14" s="858">
        <v>38.875</v>
      </c>
      <c r="F14" s="917">
        <v>29.23</v>
      </c>
      <c r="G14" s="976"/>
      <c r="H14" s="1035">
        <v>36.36</v>
      </c>
      <c r="I14" s="1094">
        <v>28.18</v>
      </c>
      <c r="J14" s="1153">
        <v>23.32</v>
      </c>
      <c r="K14" s="1212">
        <v>30.45</v>
      </c>
    </row>
    <row r="15" spans="1:11" x14ac:dyDescent="0.25">
      <c r="A15" s="634" t="s">
        <v>188</v>
      </c>
      <c r="B15" s="635">
        <v>2.835</v>
      </c>
      <c r="C15" s="741">
        <v>3.7600000000000002</v>
      </c>
      <c r="D15" s="800">
        <v>4.58</v>
      </c>
      <c r="E15" s="859">
        <v>6.9300000000000006</v>
      </c>
      <c r="F15" s="918">
        <v>5.28</v>
      </c>
      <c r="G15" s="977"/>
      <c r="H15" s="1036">
        <v>5.1100000000000003</v>
      </c>
      <c r="I15" s="1095">
        <v>12.7</v>
      </c>
      <c r="J15" s="1154">
        <v>12.07</v>
      </c>
      <c r="K15" s="1213">
        <v>8.35</v>
      </c>
    </row>
    <row r="16" spans="1:11" x14ac:dyDescent="0.25">
      <c r="A16" s="636" t="s">
        <v>189</v>
      </c>
      <c r="B16" s="637">
        <v>21.214590000000001</v>
      </c>
      <c r="C16" s="742">
        <v>37.383450000000003</v>
      </c>
      <c r="D16" s="801">
        <v>18.3093</v>
      </c>
      <c r="E16" s="860">
        <v>32.092100000000002</v>
      </c>
      <c r="F16" s="919">
        <v>10.114978000000001</v>
      </c>
      <c r="G16" s="978">
        <v>29.550600000000003</v>
      </c>
      <c r="H16" s="1037">
        <v>27.870930000000001</v>
      </c>
      <c r="I16" s="1096">
        <v>49.809785000000005</v>
      </c>
      <c r="J16" s="1155">
        <v>42.659190000000002</v>
      </c>
      <c r="K16" s="1214">
        <v>31.509499999999999</v>
      </c>
    </row>
    <row r="17" spans="1:11" x14ac:dyDescent="0.25">
      <c r="A17" s="638" t="s">
        <v>190</v>
      </c>
      <c r="B17" s="639">
        <v>3.84</v>
      </c>
      <c r="C17" s="743">
        <v>4.62</v>
      </c>
      <c r="D17" s="802">
        <v>4.125</v>
      </c>
      <c r="E17" s="861">
        <v>3.4950000000000001</v>
      </c>
      <c r="F17" s="920">
        <v>3.25</v>
      </c>
      <c r="G17" s="979"/>
      <c r="H17" s="1038">
        <v>3.91</v>
      </c>
      <c r="I17" s="1097">
        <v>3.35</v>
      </c>
      <c r="J17" s="1156">
        <v>2.95</v>
      </c>
      <c r="K17" s="1215">
        <v>3.52</v>
      </c>
    </row>
    <row r="18" spans="1:11" x14ac:dyDescent="0.25">
      <c r="A18" s="640" t="s">
        <v>191</v>
      </c>
      <c r="B18" s="641">
        <v>3.4350000000000001</v>
      </c>
      <c r="C18" s="744">
        <v>2.39</v>
      </c>
      <c r="D18" s="803">
        <v>2.73</v>
      </c>
      <c r="E18" s="862">
        <v>1.9849999999999999</v>
      </c>
      <c r="F18" s="921">
        <v>2.88</v>
      </c>
      <c r="G18" s="980"/>
      <c r="H18" s="1039">
        <v>2.75</v>
      </c>
      <c r="I18" s="1098">
        <v>1.49</v>
      </c>
      <c r="J18" s="1157">
        <v>1.45</v>
      </c>
      <c r="K18" s="1216">
        <v>2.02</v>
      </c>
    </row>
    <row r="19" spans="1:11" x14ac:dyDescent="0.25">
      <c r="A19" s="642" t="s">
        <v>192</v>
      </c>
      <c r="B19" s="643">
        <v>33.255000000000003</v>
      </c>
      <c r="C19" s="745">
        <v>11.559999999999999</v>
      </c>
      <c r="D19" s="804">
        <v>37.984999999999999</v>
      </c>
      <c r="E19" s="863">
        <v>24.5</v>
      </c>
      <c r="F19" s="922">
        <v>24.07</v>
      </c>
      <c r="G19" s="981"/>
      <c r="H19" s="1040">
        <v>24.59</v>
      </c>
      <c r="I19" s="1099">
        <v>12.73</v>
      </c>
      <c r="J19" s="1158">
        <v>19.650000000000002</v>
      </c>
      <c r="K19" s="1217">
        <v>24.07</v>
      </c>
    </row>
    <row r="20" spans="1:11" x14ac:dyDescent="0.25">
      <c r="A20" s="644" t="s">
        <v>193</v>
      </c>
      <c r="B20" s="645">
        <v>22024.125</v>
      </c>
      <c r="C20" s="746">
        <v>87730.703125</v>
      </c>
      <c r="D20" s="805">
        <v>17024.1982421875</v>
      </c>
      <c r="E20" s="864">
        <v>15327.28515625</v>
      </c>
      <c r="F20" s="923">
        <v>20674.873046875</v>
      </c>
      <c r="G20" s="982">
        <v>237.6593017578125</v>
      </c>
      <c r="H20" s="1041">
        <v>92989.859375</v>
      </c>
      <c r="I20" s="1100">
        <v>36144.16015625</v>
      </c>
      <c r="J20" s="1159">
        <v>21595.8349609375</v>
      </c>
      <c r="K20" s="1218">
        <v>18626.1796875</v>
      </c>
    </row>
    <row r="21" spans="1:11" x14ac:dyDescent="0.25">
      <c r="A21" s="646" t="s">
        <v>194</v>
      </c>
      <c r="B21" s="647">
        <v>0.16979999840259552</v>
      </c>
      <c r="C21" s="747">
        <v>0.18500000238418579</v>
      </c>
      <c r="D21" s="806">
        <v>0.29970000684261322</v>
      </c>
      <c r="E21" s="865">
        <v>0.2552499920129776</v>
      </c>
      <c r="F21" s="924">
        <v>0.17759999632835388</v>
      </c>
      <c r="G21" s="983">
        <v>0.2354000061750412</v>
      </c>
      <c r="H21" s="1042">
        <v>0.16850000619888306</v>
      </c>
      <c r="I21" s="1101">
        <v>0.148499995470047</v>
      </c>
      <c r="J21" s="1160">
        <v>0.15029999613761902</v>
      </c>
      <c r="K21" s="1219">
        <v>0.17739999294281006</v>
      </c>
    </row>
    <row r="22" spans="1:11" x14ac:dyDescent="0.25">
      <c r="A22" s="648" t="s">
        <v>195</v>
      </c>
      <c r="B22" s="649">
        <v>15.848899841308594</v>
      </c>
      <c r="C22" s="748">
        <v>22.492399215698242</v>
      </c>
      <c r="D22" s="807">
        <v>49.654499053955078</v>
      </c>
      <c r="E22" s="866">
        <v>11.628199577331543</v>
      </c>
      <c r="F22" s="925">
        <v>16.717800140380859</v>
      </c>
      <c r="G22" s="984">
        <v>68.454696655273438</v>
      </c>
      <c r="H22" s="1043">
        <v>58.723400115966797</v>
      </c>
      <c r="I22" s="1102">
        <v>33.179399490356445</v>
      </c>
      <c r="J22" s="1161">
        <v>66.941749572753906</v>
      </c>
      <c r="K22" s="1220">
        <v>37.347898483276367</v>
      </c>
    </row>
    <row r="23" spans="1:11" x14ac:dyDescent="0.25">
      <c r="A23" s="650" t="s">
        <v>196</v>
      </c>
      <c r="B23" s="651">
        <v>1.3147000074386597</v>
      </c>
      <c r="C23" s="749">
        <v>0.90319997072219849</v>
      </c>
      <c r="D23" s="808">
        <v>1.7067999839782715</v>
      </c>
      <c r="E23" s="867">
        <v>0.82929998636245728</v>
      </c>
      <c r="F23" s="926">
        <v>0.64620000123977661</v>
      </c>
      <c r="G23" s="985">
        <v>3.5249000787734985</v>
      </c>
      <c r="H23" s="1044">
        <v>3.2432999610900879</v>
      </c>
      <c r="I23" s="1103">
        <v>1.5970500111579895</v>
      </c>
      <c r="J23" s="1162">
        <v>4.1862001419067383</v>
      </c>
      <c r="K23" s="1221">
        <v>1.3585000038146973</v>
      </c>
    </row>
    <row r="24" spans="1:11" x14ac:dyDescent="0.25">
      <c r="A24" s="652" t="s">
        <v>197</v>
      </c>
      <c r="B24" s="653">
        <v>2.4079999923706055</v>
      </c>
      <c r="C24" s="750">
        <v>1.0338000059127808</v>
      </c>
      <c r="D24" s="809">
        <v>1.1829000115394592</v>
      </c>
      <c r="E24" s="868">
        <v>2.5906000137329102</v>
      </c>
      <c r="F24" s="927">
        <v>3.215149998664856</v>
      </c>
      <c r="G24" s="986">
        <v>3.5545001029968262</v>
      </c>
      <c r="H24" s="1045">
        <v>1.5189999938011169</v>
      </c>
      <c r="I24" s="1104">
        <v>0.86180001497268677</v>
      </c>
      <c r="J24" s="1163">
        <v>1.4096999764442444</v>
      </c>
      <c r="K24" s="1222">
        <v>1.551300048828125</v>
      </c>
    </row>
    <row r="25" spans="1:11" x14ac:dyDescent="0.25">
      <c r="A25" s="654" t="s">
        <v>198</v>
      </c>
      <c r="B25" s="655">
        <v>3.2604000000000002</v>
      </c>
      <c r="C25" s="751">
        <v>6.0503</v>
      </c>
      <c r="D25" s="810">
        <v>3.5000499999999999</v>
      </c>
      <c r="E25" s="869">
        <v>2.5985499999999999</v>
      </c>
      <c r="F25" s="928">
        <v>5.2092000000000001</v>
      </c>
      <c r="G25" s="987">
        <v>1.9141999999999999</v>
      </c>
      <c r="H25" s="1046">
        <v>3.7096499999999999</v>
      </c>
      <c r="I25" s="1105">
        <v>3.1962999999999999</v>
      </c>
      <c r="J25" s="1164">
        <v>1.4009999999999998</v>
      </c>
      <c r="K25" s="1223">
        <v>3.2604000000000002</v>
      </c>
    </row>
    <row r="26" spans="1:11" x14ac:dyDescent="0.25">
      <c r="A26" s="656" t="s">
        <v>199</v>
      </c>
      <c r="B26" s="657">
        <v>11.8331</v>
      </c>
      <c r="C26" s="752">
        <v>15.503299999999999</v>
      </c>
      <c r="D26" s="811">
        <v>15.059999999999999</v>
      </c>
      <c r="E26" s="870">
        <v>12.052099999999999</v>
      </c>
      <c r="F26" s="929">
        <v>9.8028499999999994</v>
      </c>
      <c r="G26" s="988">
        <v>8.6143000000000001</v>
      </c>
      <c r="H26" s="1047">
        <v>10.2296</v>
      </c>
      <c r="I26" s="1106">
        <v>11.0807</v>
      </c>
      <c r="J26" s="1165">
        <v>6.7954999999999997</v>
      </c>
      <c r="K26" s="1224">
        <v>10.2956</v>
      </c>
    </row>
    <row r="27" spans="1:11" x14ac:dyDescent="0.25">
      <c r="A27" s="658" t="s">
        <v>200</v>
      </c>
      <c r="B27" s="659">
        <v>180.8</v>
      </c>
      <c r="C27" s="753">
        <v>150</v>
      </c>
      <c r="D27" s="812">
        <v>193.8</v>
      </c>
      <c r="E27" s="871">
        <v>200.5</v>
      </c>
      <c r="F27" s="930">
        <v>271.8</v>
      </c>
      <c r="G27" s="989">
        <v>157.19999999999999</v>
      </c>
      <c r="H27" s="1048">
        <v>199.9</v>
      </c>
      <c r="I27" s="1107">
        <v>116.6</v>
      </c>
      <c r="J27" s="1166">
        <v>145.35</v>
      </c>
      <c r="K27" s="1225">
        <v>188.4</v>
      </c>
    </row>
    <row r="28" spans="1:11" x14ac:dyDescent="0.25">
      <c r="A28" s="660" t="s">
        <v>201</v>
      </c>
      <c r="B28" s="661">
        <v>1950.9</v>
      </c>
      <c r="C28" s="754">
        <v>2839.8</v>
      </c>
      <c r="D28" s="813">
        <v>1481</v>
      </c>
      <c r="E28" s="872">
        <v>2305.5</v>
      </c>
      <c r="F28" s="931">
        <v>7040.4</v>
      </c>
      <c r="G28" s="990">
        <v>1187</v>
      </c>
      <c r="H28" s="1049">
        <v>953</v>
      </c>
      <c r="I28" s="1108">
        <v>1305.3</v>
      </c>
      <c r="J28" s="1167">
        <v>448.5</v>
      </c>
      <c r="K28" s="1226">
        <v>1537.4</v>
      </c>
    </row>
    <row r="29" spans="1:11" x14ac:dyDescent="0.25">
      <c r="A29" s="662" t="s">
        <v>202</v>
      </c>
      <c r="B29" s="663">
        <v>29.1327</v>
      </c>
      <c r="C29" s="755">
        <v>25.581700000000001</v>
      </c>
      <c r="D29" s="814">
        <v>13.327349999999999</v>
      </c>
      <c r="E29" s="873">
        <v>25.354800000000001</v>
      </c>
      <c r="F29" s="932">
        <v>24.9069</v>
      </c>
      <c r="G29" s="991">
        <v>11.8758</v>
      </c>
      <c r="H29" s="1050">
        <v>8.7737999999999996</v>
      </c>
      <c r="I29" s="1109">
        <v>12.75</v>
      </c>
      <c r="J29" s="1168">
        <v>7.0830000000000002</v>
      </c>
      <c r="K29" s="1227">
        <v>13.928900000000001</v>
      </c>
    </row>
    <row r="30" spans="1:11" x14ac:dyDescent="0.25">
      <c r="A30" s="664" t="s">
        <v>203</v>
      </c>
      <c r="B30" s="665">
        <v>7.300344854593277E-2</v>
      </c>
      <c r="C30" s="756">
        <v>-0.31496062874794006</v>
      </c>
      <c r="D30" s="815">
        <v>0</v>
      </c>
      <c r="E30" s="874">
        <v>0.2672179639339447</v>
      </c>
      <c r="F30" s="933">
        <v>-2.2482751868665218E-2</v>
      </c>
      <c r="G30" s="992">
        <v>0</v>
      </c>
      <c r="H30" s="1051">
        <v>0.13569603860378265</v>
      </c>
      <c r="I30" s="1110">
        <v>0.32846829295158386</v>
      </c>
      <c r="J30" s="1169">
        <v>0</v>
      </c>
      <c r="K30" s="1228">
        <v>0</v>
      </c>
    </row>
    <row r="31" spans="1:11" x14ac:dyDescent="0.25">
      <c r="A31" s="666" t="s">
        <v>204</v>
      </c>
      <c r="B31" s="667">
        <v>33.674121856689453</v>
      </c>
      <c r="C31" s="757">
        <v>12.488371849060059</v>
      </c>
      <c r="D31" s="816">
        <v>1.1572222709655762</v>
      </c>
      <c r="E31" s="875">
        <v>65.898880004882813</v>
      </c>
      <c r="F31" s="934">
        <v>0.36501902341842651</v>
      </c>
      <c r="G31" s="993">
        <v>0.57793264091014862</v>
      </c>
      <c r="H31" s="1052">
        <v>4.3959999084472656</v>
      </c>
      <c r="I31" s="1111">
        <v>21.420454025268555</v>
      </c>
      <c r="J31" s="1170">
        <v>1</v>
      </c>
      <c r="K31" s="1229">
        <v>1.9039145708084106</v>
      </c>
    </row>
    <row r="32" spans="1:11" x14ac:dyDescent="0.25">
      <c r="A32" s="668" t="s">
        <v>205</v>
      </c>
      <c r="B32" s="669">
        <v>91.607535913284693</v>
      </c>
      <c r="C32" s="758">
        <v>85.402452893228102</v>
      </c>
      <c r="D32" s="817">
        <v>98.553677582659901</v>
      </c>
      <c r="E32" s="876">
        <v>92.317404573769807</v>
      </c>
      <c r="F32" s="935">
        <v>80.0572295874791</v>
      </c>
      <c r="G32" s="994">
        <v>98.918687105173092</v>
      </c>
      <c r="H32" s="1053">
        <v>82.407011090661499</v>
      </c>
      <c r="I32" s="1112">
        <v>76.662847712298699</v>
      </c>
      <c r="J32" s="1171">
        <v>94.080807350937448</v>
      </c>
      <c r="K32" s="1230">
        <v>93.438293130095801</v>
      </c>
    </row>
    <row r="33" spans="1:11" x14ac:dyDescent="0.25">
      <c r="A33" s="670" t="s">
        <v>206</v>
      </c>
      <c r="B33" s="671"/>
      <c r="C33" s="759">
        <v>13.5523807066578</v>
      </c>
      <c r="D33" s="818">
        <v>22.991503799454989</v>
      </c>
      <c r="E33" s="877">
        <v>18.621895760779299</v>
      </c>
      <c r="F33" s="936">
        <v>32.53594925929621</v>
      </c>
      <c r="G33" s="995">
        <v>22.991503799454989</v>
      </c>
      <c r="H33" s="1054">
        <v>9.3120671744979209</v>
      </c>
      <c r="I33" s="1113">
        <v>24.363657626718581</v>
      </c>
      <c r="J33" s="1172">
        <v>12.603098873281464</v>
      </c>
      <c r="K33" s="1231">
        <v>22.264634517336582</v>
      </c>
    </row>
    <row r="34" spans="1:11" x14ac:dyDescent="0.25">
      <c r="A34" s="672" t="s">
        <v>207</v>
      </c>
      <c r="B34" s="673">
        <v>0.5</v>
      </c>
      <c r="C34" s="760">
        <v>6.1749998331069946</v>
      </c>
      <c r="D34" s="819">
        <v>4.755000114440918</v>
      </c>
      <c r="E34" s="878">
        <v>2.0049999952316284</v>
      </c>
      <c r="F34" s="937">
        <v>2.0699999332427979</v>
      </c>
      <c r="G34" s="996">
        <v>2.0499999523162842</v>
      </c>
      <c r="H34" s="1055">
        <v>0.93999999761581421</v>
      </c>
      <c r="I34" s="1114">
        <v>0.37000000476837158</v>
      </c>
      <c r="J34" s="1173">
        <v>9.0000003576278687E-2</v>
      </c>
      <c r="K34" s="1232">
        <v>1.4199999570846558</v>
      </c>
    </row>
    <row r="35" spans="1:11" x14ac:dyDescent="0.25">
      <c r="A35" s="674" t="s">
        <v>208</v>
      </c>
      <c r="B35" s="675">
        <v>0.71512088115420702</v>
      </c>
      <c r="C35" s="761">
        <v>0.77412874758155004</v>
      </c>
      <c r="D35" s="820">
        <v>0.84628041941862442</v>
      </c>
      <c r="E35" s="879">
        <v>0.99889183871894904</v>
      </c>
      <c r="F35" s="938">
        <v>0.77293200454446198</v>
      </c>
      <c r="G35" s="997">
        <v>0.89832248167953799</v>
      </c>
      <c r="H35" s="1056">
        <v>0.67599311064630097</v>
      </c>
      <c r="I35" s="1115">
        <v>0.76651201860426399</v>
      </c>
      <c r="J35" s="1174">
        <v>0.91503397800094599</v>
      </c>
      <c r="K35" s="1233">
        <v>0.86152168791245998</v>
      </c>
    </row>
    <row r="36" spans="1:11" x14ac:dyDescent="0.25">
      <c r="A36" s="676" t="s">
        <v>209</v>
      </c>
      <c r="B36" s="677">
        <v>13.506799697875977</v>
      </c>
      <c r="C36" s="762">
        <v>7.3561902046203613</v>
      </c>
      <c r="D36" s="821">
        <v>6.6705398559570313</v>
      </c>
      <c r="E36" s="880">
        <v>6.0699801445007324</v>
      </c>
      <c r="F36" s="939">
        <v>2.1443500518798828</v>
      </c>
      <c r="G36" s="998">
        <v>17.614050388336182</v>
      </c>
      <c r="H36" s="1057">
        <v>13.704000473022461</v>
      </c>
      <c r="I36" s="1116">
        <v>17.177499771118164</v>
      </c>
      <c r="J36" s="1175">
        <v>18.507149696350098</v>
      </c>
      <c r="K36" s="1234">
        <v>7.8552098274230957</v>
      </c>
    </row>
    <row r="37" spans="1:11" x14ac:dyDescent="0.25">
      <c r="A37" s="678" t="s">
        <v>210</v>
      </c>
      <c r="B37" s="679">
        <v>4.7740001678466797</v>
      </c>
      <c r="C37" s="763">
        <v>2.9059998989105225</v>
      </c>
      <c r="D37" s="822">
        <v>5.5349998474121094</v>
      </c>
      <c r="E37" s="881">
        <v>8.4280004501342773</v>
      </c>
      <c r="F37" s="940">
        <v>6.3330001831054688</v>
      </c>
      <c r="G37" s="999">
        <v>3.2294999361038208</v>
      </c>
      <c r="H37" s="1058">
        <v>1.8950000405311584</v>
      </c>
      <c r="I37" s="1117">
        <v>4.9439997673034668</v>
      </c>
      <c r="J37" s="1176">
        <v>4.0139999389648438</v>
      </c>
      <c r="K37" s="1235">
        <v>4.9439997673034668</v>
      </c>
    </row>
    <row r="38" spans="1:11" x14ac:dyDescent="0.25">
      <c r="A38" s="680" t="s">
        <v>211</v>
      </c>
      <c r="B38" s="681"/>
      <c r="C38" s="764">
        <v>1.7999999523162842</v>
      </c>
      <c r="D38" s="823">
        <v>8.8999996185302734</v>
      </c>
      <c r="E38" s="882">
        <v>4.0999999046325684</v>
      </c>
      <c r="F38" s="941">
        <v>3.2999999523162842</v>
      </c>
      <c r="G38" s="1000">
        <v>7.0500001907348633</v>
      </c>
      <c r="H38" s="1059">
        <v>2.199999988079071</v>
      </c>
      <c r="I38" s="1118">
        <v>3</v>
      </c>
      <c r="J38" s="1177">
        <v>6.4500000476837158</v>
      </c>
      <c r="K38" s="1236">
        <v>4.4000000953674316</v>
      </c>
    </row>
    <row r="39" spans="1:11" x14ac:dyDescent="0.25">
      <c r="A39" s="682" t="s">
        <v>212</v>
      </c>
      <c r="B39" s="683">
        <v>44.249519348144531</v>
      </c>
      <c r="C39" s="765">
        <v>78.475875854492188</v>
      </c>
      <c r="D39" s="824">
        <v>52.04743766784668</v>
      </c>
      <c r="E39" s="883">
        <v>54.560764312744141</v>
      </c>
      <c r="F39" s="942">
        <v>71.466361999511719</v>
      </c>
      <c r="G39" s="1001">
        <v>13.433424949645996</v>
      </c>
      <c r="H39" s="1060">
        <v>35.328411102294922</v>
      </c>
      <c r="I39" s="1119">
        <v>31.344871520996094</v>
      </c>
      <c r="J39" s="1178">
        <v>20.711884498596191</v>
      </c>
      <c r="K39" s="1237">
        <v>40.805637359619141</v>
      </c>
    </row>
    <row r="40" spans="1:11" x14ac:dyDescent="0.25">
      <c r="A40" s="684" t="s">
        <v>213</v>
      </c>
      <c r="B40" s="685">
        <v>30.331263542175293</v>
      </c>
      <c r="C40" s="766">
        <v>30.049824714660645</v>
      </c>
      <c r="D40" s="825">
        <v>27.687292098999023</v>
      </c>
      <c r="E40" s="884">
        <v>14.008462429046631</v>
      </c>
      <c r="F40" s="943">
        <v>38.435089111328125</v>
      </c>
      <c r="G40" s="1002">
        <v>21.647424697875977</v>
      </c>
      <c r="H40" s="1061">
        <v>17.670185089111328</v>
      </c>
      <c r="I40" s="1120">
        <v>12.590657711029053</v>
      </c>
      <c r="J40" s="1179">
        <v>13.59005069732666</v>
      </c>
      <c r="K40" s="1238">
        <v>23.345619201660156</v>
      </c>
    </row>
    <row r="41" spans="1:11" x14ac:dyDescent="0.25">
      <c r="A41" s="686" t="s">
        <v>214</v>
      </c>
      <c r="B41" s="687">
        <v>10.200000196695328</v>
      </c>
      <c r="C41" s="767">
        <v>5.9500000476837158</v>
      </c>
      <c r="D41" s="826">
        <v>3.6499999761581421</v>
      </c>
      <c r="E41" s="885">
        <v>1.8999999761581421</v>
      </c>
      <c r="F41" s="944">
        <v>3.3999999761581421</v>
      </c>
      <c r="G41" s="1003">
        <v>13.400000095367432</v>
      </c>
      <c r="H41" s="1062">
        <v>7.6500000953674316</v>
      </c>
      <c r="I41" s="1121">
        <v>5.9000000953674316</v>
      </c>
      <c r="J41" s="1180">
        <v>17.5</v>
      </c>
      <c r="K41" s="1239">
        <v>9</v>
      </c>
    </row>
    <row r="42" spans="1:11" x14ac:dyDescent="0.25">
      <c r="A42" s="688" t="s">
        <v>215</v>
      </c>
      <c r="B42" s="689">
        <v>12.380000114440918</v>
      </c>
      <c r="C42" s="768">
        <v>15.799999713897705</v>
      </c>
      <c r="D42" s="827">
        <v>25.200000762939453</v>
      </c>
      <c r="E42" s="886">
        <v>14.600000381469727</v>
      </c>
      <c r="F42" s="945">
        <v>17.300000190734863</v>
      </c>
      <c r="G42" s="1004">
        <v>19.350000381469727</v>
      </c>
      <c r="H42" s="1063">
        <v>12.914999961853027</v>
      </c>
      <c r="I42" s="1122">
        <v>15.750000476837158</v>
      </c>
      <c r="J42" s="1181">
        <v>20.299999237060547</v>
      </c>
      <c r="K42" s="1240">
        <v>18.700000762939453</v>
      </c>
    </row>
    <row r="43" spans="1:11" x14ac:dyDescent="0.25">
      <c r="A43" s="690" t="s">
        <v>216</v>
      </c>
      <c r="B43" s="691">
        <v>0.34400001168251038</v>
      </c>
      <c r="C43" s="769">
        <v>0.64899998903274536</v>
      </c>
      <c r="D43" s="828">
        <v>0.74800002574920654</v>
      </c>
      <c r="E43" s="887">
        <v>0.46000000834465027</v>
      </c>
      <c r="F43" s="946">
        <v>0.8410000205039978</v>
      </c>
      <c r="G43" s="1005">
        <v>0.70899999141693115</v>
      </c>
      <c r="H43" s="1064">
        <v>0.54850000143051147</v>
      </c>
      <c r="I43" s="1123">
        <v>0.65200001001358032</v>
      </c>
      <c r="J43" s="1182">
        <v>0.69749999046325684</v>
      </c>
      <c r="K43" s="1241">
        <v>0.69999998807907104</v>
      </c>
    </row>
    <row r="44" spans="1:11" x14ac:dyDescent="0.25">
      <c r="A44" s="692" t="s">
        <v>217</v>
      </c>
      <c r="B44" s="693">
        <v>0</v>
      </c>
      <c r="C44" s="770">
        <v>15.558489799499512</v>
      </c>
      <c r="D44" s="829">
        <v>0</v>
      </c>
      <c r="E44" s="888">
        <v>0</v>
      </c>
      <c r="F44" s="947">
        <v>0.43153175711631775</v>
      </c>
      <c r="G44" s="1006">
        <v>0</v>
      </c>
      <c r="H44" s="1065">
        <v>0</v>
      </c>
      <c r="I44" s="1124">
        <v>0</v>
      </c>
      <c r="J44" s="1183">
        <v>0</v>
      </c>
      <c r="K44" s="1242">
        <v>0</v>
      </c>
    </row>
    <row r="45" spans="1:11" x14ac:dyDescent="0.25">
      <c r="A45" s="694" t="s">
        <v>218</v>
      </c>
      <c r="B45" s="695">
        <v>2</v>
      </c>
      <c r="C45" s="771">
        <v>2</v>
      </c>
      <c r="D45" s="830">
        <v>2</v>
      </c>
      <c r="E45" s="889">
        <v>2</v>
      </c>
      <c r="F45" s="948">
        <v>2</v>
      </c>
      <c r="G45" s="1007">
        <v>3</v>
      </c>
      <c r="H45" s="1066">
        <v>2</v>
      </c>
      <c r="I45" s="1125">
        <v>1</v>
      </c>
      <c r="J45" s="1184">
        <v>2</v>
      </c>
      <c r="K45" s="1243">
        <v>2</v>
      </c>
    </row>
    <row r="46" spans="1:11" x14ac:dyDescent="0.25">
      <c r="A46" s="696" t="s">
        <v>219</v>
      </c>
      <c r="B46" s="697">
        <v>1</v>
      </c>
      <c r="C46" s="772">
        <v>1</v>
      </c>
      <c r="D46" s="831">
        <v>0.5</v>
      </c>
      <c r="E46" s="890">
        <v>1</v>
      </c>
      <c r="F46" s="949">
        <v>0</v>
      </c>
      <c r="G46" s="1008">
        <v>1</v>
      </c>
      <c r="H46" s="1067">
        <v>1</v>
      </c>
      <c r="I46" s="1126">
        <v>1</v>
      </c>
      <c r="J46" s="1185">
        <v>1</v>
      </c>
      <c r="K46" s="1244">
        <v>1</v>
      </c>
    </row>
    <row r="47" spans="1:11" x14ac:dyDescent="0.25">
      <c r="A47" s="698" t="s">
        <v>220</v>
      </c>
      <c r="B47" s="699">
        <v>-0.5401577353477478</v>
      </c>
      <c r="C47" s="773">
        <v>0.64795923233032227</v>
      </c>
      <c r="D47" s="832">
        <v>-0.17367610335350037</v>
      </c>
      <c r="E47" s="891">
        <v>-0.1242361143231392</v>
      </c>
      <c r="F47" s="950">
        <v>1.039464592933655</v>
      </c>
      <c r="G47" s="1009">
        <v>-7.9560771584510803E-2</v>
      </c>
      <c r="H47" s="1068">
        <v>0.20030771195888519</v>
      </c>
      <c r="I47" s="1127">
        <v>-0.54599589109420776</v>
      </c>
      <c r="J47" s="1186">
        <v>-0.77250349521636963</v>
      </c>
      <c r="K47" s="1245">
        <v>-0.14296415448188779</v>
      </c>
    </row>
    <row r="48" spans="1:11" x14ac:dyDescent="0.25">
      <c r="A48" s="700" t="s">
        <v>221</v>
      </c>
      <c r="B48" s="701">
        <v>40</v>
      </c>
      <c r="C48" s="774">
        <v>80</v>
      </c>
      <c r="D48" s="833">
        <v>80</v>
      </c>
      <c r="E48" s="892">
        <v>80</v>
      </c>
      <c r="F48" s="951">
        <v>80</v>
      </c>
      <c r="G48" s="1010">
        <v>80</v>
      </c>
      <c r="H48" s="1069">
        <v>70</v>
      </c>
      <c r="I48" s="1128">
        <v>60</v>
      </c>
      <c r="J48" s="1187">
        <v>40</v>
      </c>
      <c r="K48" s="1246">
        <v>80</v>
      </c>
    </row>
    <row r="49" spans="1:11" x14ac:dyDescent="0.25">
      <c r="A49" s="702" t="s">
        <v>222</v>
      </c>
      <c r="B49" s="703">
        <v>0</v>
      </c>
      <c r="C49" s="775">
        <v>0</v>
      </c>
      <c r="D49" s="834">
        <v>0</v>
      </c>
      <c r="E49" s="893">
        <v>0</v>
      </c>
      <c r="F49" s="952">
        <v>0</v>
      </c>
      <c r="G49" s="1011">
        <v>0</v>
      </c>
      <c r="H49" s="1070">
        <v>0</v>
      </c>
      <c r="I49" s="1129">
        <v>0</v>
      </c>
      <c r="J49" s="1188">
        <v>0</v>
      </c>
      <c r="K49" s="1247">
        <v>0</v>
      </c>
    </row>
    <row r="50" spans="1:11" x14ac:dyDescent="0.25">
      <c r="A50" s="704" t="s">
        <v>223</v>
      </c>
      <c r="B50" s="705">
        <v>-0.48500001430511475</v>
      </c>
      <c r="C50" s="776">
        <v>0.97100001573562622</v>
      </c>
      <c r="D50" s="835">
        <v>0.98000001907348633</v>
      </c>
      <c r="E50" s="894">
        <v>-0.1809999942779541</v>
      </c>
      <c r="F50" s="953">
        <v>1.5110000371932983</v>
      </c>
      <c r="G50" s="1012">
        <v>1.1760000288486481</v>
      </c>
      <c r="H50" s="1071">
        <v>7.850000262260437E-2</v>
      </c>
      <c r="I50" s="1130">
        <v>0.60600000619888306</v>
      </c>
      <c r="J50" s="1189">
        <v>0.40899999439716339</v>
      </c>
      <c r="K50" s="1248">
        <v>0.74099999666213989</v>
      </c>
    </row>
    <row r="51" spans="1:11" x14ac:dyDescent="0.25">
      <c r="A51" s="706" t="s">
        <v>224</v>
      </c>
      <c r="B51" s="707">
        <v>62</v>
      </c>
      <c r="C51" s="777">
        <v>60.5</v>
      </c>
      <c r="D51" s="836">
        <v>50</v>
      </c>
      <c r="E51" s="895">
        <v>42</v>
      </c>
      <c r="F51" s="954">
        <v>65</v>
      </c>
      <c r="G51" s="1013">
        <v>64.5</v>
      </c>
      <c r="H51" s="1072">
        <v>49.5</v>
      </c>
      <c r="I51" s="1131">
        <v>38</v>
      </c>
      <c r="J51" s="1190">
        <v>31</v>
      </c>
      <c r="K51" s="1249">
        <v>46</v>
      </c>
    </row>
    <row r="52" spans="1:11" x14ac:dyDescent="0.25">
      <c r="A52" s="708" t="s">
        <v>225</v>
      </c>
      <c r="B52" s="709">
        <v>1</v>
      </c>
      <c r="C52" s="778">
        <v>1</v>
      </c>
      <c r="D52" s="837">
        <v>1</v>
      </c>
      <c r="E52" s="896">
        <v>1</v>
      </c>
      <c r="F52" s="955">
        <v>1</v>
      </c>
      <c r="G52" s="1014">
        <v>0</v>
      </c>
      <c r="H52" s="1073">
        <v>0</v>
      </c>
      <c r="I52" s="1132">
        <v>1</v>
      </c>
      <c r="J52" s="1191">
        <v>0</v>
      </c>
      <c r="K52" s="1250">
        <v>1</v>
      </c>
    </row>
    <row r="53" spans="1:11" x14ac:dyDescent="0.25">
      <c r="A53" s="710" t="s">
        <v>226</v>
      </c>
      <c r="B53" s="711">
        <v>0</v>
      </c>
      <c r="C53" s="779">
        <v>7.2416246111970395E-2</v>
      </c>
      <c r="D53" s="838">
        <v>0</v>
      </c>
      <c r="E53" s="897">
        <v>0</v>
      </c>
      <c r="F53" s="956">
        <v>0</v>
      </c>
      <c r="G53" s="1015">
        <v>0</v>
      </c>
      <c r="H53" s="1074">
        <v>3.9724748639855534E-3</v>
      </c>
      <c r="I53" s="1133">
        <v>0</v>
      </c>
      <c r="J53" s="1192">
        <v>0</v>
      </c>
      <c r="K53" s="1251">
        <v>0</v>
      </c>
    </row>
    <row r="54" spans="1:11" x14ac:dyDescent="0.25">
      <c r="A54" s="712" t="s">
        <v>227</v>
      </c>
      <c r="B54" s="713">
        <v>0.63249513506889343</v>
      </c>
      <c r="C54" s="780">
        <v>0.7311159074306488</v>
      </c>
      <c r="D54" s="839">
        <v>0.70276409387588501</v>
      </c>
      <c r="E54" s="898">
        <v>0.75049507617950439</v>
      </c>
      <c r="F54" s="957">
        <v>0.77801328897476196</v>
      </c>
      <c r="G54" s="1016">
        <v>0.59916567802429199</v>
      </c>
      <c r="H54" s="1075">
        <v>0.57992041110992432</v>
      </c>
      <c r="I54" s="1134">
        <v>0.65335449576377869</v>
      </c>
      <c r="J54" s="1193">
        <v>0.64927035570144653</v>
      </c>
      <c r="K54" s="1252">
        <v>0.68850904703140259</v>
      </c>
    </row>
    <row r="55" spans="1:11" x14ac:dyDescent="0.25">
      <c r="A55" s="714" t="s">
        <v>228</v>
      </c>
      <c r="B55" s="715">
        <v>129.3831787109375</v>
      </c>
      <c r="C55" s="781">
        <v>133.11570739746094</v>
      </c>
      <c r="D55" s="840">
        <v>108.82942199707031</v>
      </c>
      <c r="E55" s="899">
        <v>103.88731384277344</v>
      </c>
      <c r="F55" s="958">
        <v>120.21685791015625</v>
      </c>
      <c r="G55" s="1017">
        <v>72.665107727050781</v>
      </c>
      <c r="H55" s="1076">
        <v>135.09115600585938</v>
      </c>
      <c r="I55" s="1135">
        <v>107.03754425048828</v>
      </c>
      <c r="J55" s="1194">
        <v>87.459239959716797</v>
      </c>
      <c r="K55" s="1253">
        <v>108.75629425048828</v>
      </c>
    </row>
    <row r="56" spans="1:11" x14ac:dyDescent="0.25">
      <c r="A56" s="716" t="s">
        <v>229</v>
      </c>
      <c r="B56" s="717">
        <v>0.51805281639099121</v>
      </c>
      <c r="C56" s="782">
        <v>0.57053336501121521</v>
      </c>
      <c r="D56" s="841">
        <v>0.30563843250274658</v>
      </c>
      <c r="E56" s="900">
        <v>0.38656643033027649</v>
      </c>
      <c r="F56" s="959">
        <v>0.48795944452285767</v>
      </c>
      <c r="G56" s="1018">
        <v>0.66194319725036621</v>
      </c>
      <c r="H56" s="1077">
        <v>0.47547468543052673</v>
      </c>
      <c r="I56" s="1136">
        <v>0.41604050993919373</v>
      </c>
      <c r="J56" s="1195">
        <v>0.39557069540023804</v>
      </c>
      <c r="K56" s="1254">
        <v>0.40997171401977539</v>
      </c>
    </row>
    <row r="57" spans="1:11" x14ac:dyDescent="0.25">
      <c r="A57" s="718" t="s">
        <v>230</v>
      </c>
      <c r="B57" s="719">
        <v>12.153392791748047</v>
      </c>
      <c r="C57" s="783">
        <v>39.94659423828125</v>
      </c>
      <c r="D57" s="842">
        <v>13.215634822845459</v>
      </c>
      <c r="E57" s="901">
        <v>0.14464803040027618</v>
      </c>
      <c r="F57" s="960">
        <v>8.0945445224642754E-3</v>
      </c>
      <c r="G57" s="1019">
        <v>12.175964832305908</v>
      </c>
      <c r="H57" s="1078">
        <v>30.919527053833008</v>
      </c>
      <c r="I57" s="1137">
        <v>26.276782989501953</v>
      </c>
      <c r="J57" s="1196">
        <v>22.779850006103516</v>
      </c>
      <c r="K57" s="1255">
        <v>14.083644390106201</v>
      </c>
    </row>
    <row r="58" spans="1:11" x14ac:dyDescent="0.25">
      <c r="A58" s="720" t="s">
        <v>231</v>
      </c>
      <c r="B58" s="721">
        <v>4.7750000000000004</v>
      </c>
      <c r="C58" s="784">
        <v>121.973</v>
      </c>
      <c r="D58" s="843">
        <v>5.9749999999999996</v>
      </c>
      <c r="E58" s="902">
        <v>13.237</v>
      </c>
      <c r="F58" s="961">
        <v>11.964</v>
      </c>
      <c r="G58" s="1020">
        <v>36.143999999999998</v>
      </c>
      <c r="H58" s="1079">
        <v>12.05</v>
      </c>
      <c r="I58" s="1138">
        <v>12.391999999999999</v>
      </c>
      <c r="J58" s="1197">
        <v>3.5819999999999999</v>
      </c>
      <c r="K58" s="1256">
        <v>6.9889999999999999</v>
      </c>
    </row>
    <row r="59" spans="1:11" x14ac:dyDescent="0.25">
      <c r="A59" s="722" t="s">
        <v>232</v>
      </c>
      <c r="B59" s="723">
        <v>0</v>
      </c>
      <c r="C59" s="785">
        <v>0</v>
      </c>
      <c r="D59" s="844">
        <v>0</v>
      </c>
      <c r="E59" s="903">
        <v>0</v>
      </c>
      <c r="F59" s="962">
        <v>1.5</v>
      </c>
      <c r="G59" s="1021">
        <v>0</v>
      </c>
      <c r="H59" s="1080">
        <v>0.5</v>
      </c>
      <c r="I59" s="1139">
        <v>19</v>
      </c>
      <c r="J59" s="1198">
        <v>0</v>
      </c>
      <c r="K59" s="1257">
        <v>0</v>
      </c>
    </row>
    <row r="60" spans="1:11" x14ac:dyDescent="0.25">
      <c r="A60" s="724" t="s">
        <v>233</v>
      </c>
      <c r="B60" s="725"/>
      <c r="C60" s="786"/>
      <c r="D60" s="845">
        <v>45.044689178466797</v>
      </c>
      <c r="E60" s="904">
        <v>55.637424468994141</v>
      </c>
      <c r="F60" s="963"/>
      <c r="G60" s="1022"/>
      <c r="H60" s="1081"/>
      <c r="I60" s="1140">
        <v>43.407933235168457</v>
      </c>
      <c r="J60" s="1199">
        <v>38.432119369506836</v>
      </c>
      <c r="K60" s="1258">
        <v>39.025455474853516</v>
      </c>
    </row>
    <row r="61" spans="1:11" x14ac:dyDescent="0.25">
      <c r="A61" s="726" t="s">
        <v>234</v>
      </c>
      <c r="B61" s="727">
        <v>0.55585137009620667</v>
      </c>
      <c r="C61" s="787">
        <v>0.71365901827812195</v>
      </c>
      <c r="D61" s="846">
        <v>0.73866015672683716</v>
      </c>
      <c r="E61" s="905">
        <v>0.69859248399734497</v>
      </c>
      <c r="F61" s="964">
        <v>0.72196543216705322</v>
      </c>
      <c r="G61" s="1023">
        <v>0.66301172971725464</v>
      </c>
      <c r="H61" s="1082">
        <v>0.78351044654846191</v>
      </c>
      <c r="I61" s="1141">
        <v>0.7415507435798645</v>
      </c>
      <c r="J61" s="1200">
        <v>0.77630239725112915</v>
      </c>
      <c r="K61" s="1259">
        <v>0.73261219263076782</v>
      </c>
    </row>
    <row r="62" spans="1:11" x14ac:dyDescent="0.25">
      <c r="A62" s="728" t="s">
        <v>235</v>
      </c>
      <c r="B62" s="729">
        <v>31</v>
      </c>
      <c r="C62" s="788">
        <v>18</v>
      </c>
      <c r="D62" s="847">
        <v>27</v>
      </c>
      <c r="E62" s="906">
        <v>27</v>
      </c>
      <c r="F62" s="965">
        <v>26</v>
      </c>
      <c r="G62" s="1024">
        <v>23.5</v>
      </c>
      <c r="H62" s="1083">
        <v>27.5</v>
      </c>
      <c r="I62" s="1142">
        <v>31</v>
      </c>
      <c r="J62" s="1201">
        <v>28.5</v>
      </c>
      <c r="K62" s="1260">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2"/>
  <sheetViews>
    <sheetView workbookViewId="0">
      <selection sqref="A1:F1048576"/>
    </sheetView>
  </sheetViews>
  <sheetFormatPr defaultRowHeight="15" x14ac:dyDescent="0.25"/>
  <cols>
    <col min="1" max="1" width="23.85546875" bestFit="1" customWidth="1"/>
    <col min="2" max="2" width="47.140625" bestFit="1" customWidth="1"/>
    <col min="3" max="4" width="19.85546875" bestFit="1" customWidth="1"/>
    <col min="5" max="5" width="15.140625" bestFit="1" customWidth="1"/>
    <col min="6" max="6" width="16" bestFit="1" customWidth="1"/>
  </cols>
  <sheetData>
    <row r="1" spans="1:6" x14ac:dyDescent="0.25">
      <c r="B1" t="s">
        <v>237</v>
      </c>
    </row>
    <row r="2" spans="1:6" x14ac:dyDescent="0.25">
      <c r="A2" t="s">
        <v>0</v>
      </c>
      <c r="B2" t="s">
        <v>281</v>
      </c>
      <c r="C2" t="s">
        <v>282</v>
      </c>
      <c r="D2" t="s">
        <v>283</v>
      </c>
      <c r="E2" t="s">
        <v>284</v>
      </c>
      <c r="F2" t="s">
        <v>280</v>
      </c>
    </row>
    <row r="3" spans="1:6" x14ac:dyDescent="0.25">
      <c r="A3" s="1261"/>
      <c r="B3" s="1262" t="s">
        <v>236</v>
      </c>
    </row>
    <row r="4" spans="1:6" x14ac:dyDescent="0.25">
      <c r="A4" s="1263" t="s">
        <v>177</v>
      </c>
      <c r="B4" s="1264">
        <v>3.1649999618530273</v>
      </c>
      <c r="C4" s="1381">
        <v>3.6389999389648438</v>
      </c>
      <c r="D4" s="1440">
        <v>3.5520000457763672</v>
      </c>
      <c r="E4" s="1499">
        <v>3.1440000534057617</v>
      </c>
      <c r="F4" s="1558">
        <v>3.4140000343322754</v>
      </c>
    </row>
    <row r="5" spans="1:6" x14ac:dyDescent="0.25">
      <c r="A5" s="1265" t="s">
        <v>178</v>
      </c>
      <c r="B5" s="1266">
        <v>117.53424835205078</v>
      </c>
      <c r="C5" s="1382">
        <v>177.20547485351563</v>
      </c>
      <c r="D5" s="1441">
        <v>240.73973083496094</v>
      </c>
      <c r="E5" s="1500">
        <v>207.95890808105469</v>
      </c>
      <c r="F5" s="1559">
        <v>201.34246826171875</v>
      </c>
    </row>
    <row r="6" spans="1:6" x14ac:dyDescent="0.25">
      <c r="A6" s="1267" t="s">
        <v>179</v>
      </c>
      <c r="B6" s="1268">
        <v>93.150688171386719</v>
      </c>
      <c r="C6" s="1383">
        <v>149.17808532714844</v>
      </c>
      <c r="D6" s="1442">
        <v>217.39726257324219</v>
      </c>
      <c r="E6" s="1501">
        <v>245.06849670410156</v>
      </c>
      <c r="F6" s="1560">
        <v>210.01369476318359</v>
      </c>
    </row>
    <row r="7" spans="1:6" x14ac:dyDescent="0.25">
      <c r="A7" s="1269" t="s">
        <v>180</v>
      </c>
      <c r="B7" s="1270">
        <v>21.671440124511719</v>
      </c>
      <c r="C7" s="1384">
        <v>50.826728820800781</v>
      </c>
      <c r="D7" s="1443">
        <v>178.09432983398438</v>
      </c>
      <c r="E7" s="1502">
        <v>484.98567199707031</v>
      </c>
      <c r="F7" s="1561">
        <v>163.66316223144531</v>
      </c>
    </row>
    <row r="8" spans="1:6" x14ac:dyDescent="0.25">
      <c r="A8" s="1271" t="s">
        <v>181</v>
      </c>
      <c r="B8" s="1272">
        <v>18.987728785677781</v>
      </c>
      <c r="C8" s="1385">
        <v>46.062724994528111</v>
      </c>
      <c r="D8" s="1444">
        <v>76.83340587373948</v>
      </c>
      <c r="E8" s="1503">
        <v>99.441631062602895</v>
      </c>
      <c r="F8" s="1562">
        <v>85.700512354419701</v>
      </c>
    </row>
    <row r="9" spans="1:6" x14ac:dyDescent="0.25">
      <c r="A9" s="1273" t="s">
        <v>182</v>
      </c>
      <c r="B9" s="1274">
        <v>30.35</v>
      </c>
      <c r="C9" s="1386">
        <v>8.15</v>
      </c>
      <c r="D9" s="1445">
        <v>6.1</v>
      </c>
      <c r="E9" s="1504">
        <v>2.5</v>
      </c>
      <c r="F9" s="1563">
        <v>5.6</v>
      </c>
    </row>
    <row r="10" spans="1:6" x14ac:dyDescent="0.25">
      <c r="A10" s="1275" t="s">
        <v>183</v>
      </c>
      <c r="B10" s="1276">
        <v>72.400001525878906</v>
      </c>
      <c r="C10" s="1387">
        <v>41.700000762939453</v>
      </c>
      <c r="D10" s="1446">
        <v>25.299999237060547</v>
      </c>
      <c r="E10" s="1505">
        <v>7.5</v>
      </c>
      <c r="F10" s="1564">
        <v>26.5</v>
      </c>
    </row>
    <row r="11" spans="1:6" x14ac:dyDescent="0.25">
      <c r="A11" s="1277" t="s">
        <v>184</v>
      </c>
      <c r="B11" s="1278">
        <v>89</v>
      </c>
      <c r="C11" s="1388">
        <v>66.849998474121094</v>
      </c>
      <c r="D11" s="1447">
        <v>18</v>
      </c>
      <c r="E11" s="1506">
        <v>0.75</v>
      </c>
      <c r="F11" s="1565">
        <v>21.399999618530273</v>
      </c>
    </row>
    <row r="12" spans="1:6" x14ac:dyDescent="0.25">
      <c r="A12" s="1279" t="s">
        <v>185</v>
      </c>
      <c r="B12" s="1280">
        <v>44.910000000000004</v>
      </c>
      <c r="C12" s="1389">
        <v>69.260000000000005</v>
      </c>
      <c r="D12" s="1448">
        <v>74.114999999999995</v>
      </c>
      <c r="E12" s="1507"/>
      <c r="F12" s="1566">
        <v>71.73</v>
      </c>
    </row>
    <row r="13" spans="1:6" x14ac:dyDescent="0.25">
      <c r="A13" s="1281" t="s">
        <v>186</v>
      </c>
      <c r="B13" s="1282">
        <v>22.797080000000001</v>
      </c>
      <c r="C13" s="1390">
        <v>30.626415000000001</v>
      </c>
      <c r="D13" s="1449">
        <v>52.985700000000001</v>
      </c>
      <c r="E13" s="1508">
        <v>69.811790000000002</v>
      </c>
      <c r="F13" s="1567">
        <v>34.417310000000001</v>
      </c>
    </row>
    <row r="14" spans="1:6" x14ac:dyDescent="0.25">
      <c r="A14" s="1283" t="s">
        <v>187</v>
      </c>
      <c r="B14" s="1284">
        <v>24.71</v>
      </c>
      <c r="C14" s="1391">
        <v>28.24</v>
      </c>
      <c r="D14" s="1450">
        <v>29.689999999999998</v>
      </c>
      <c r="E14" s="1509">
        <v>41.96</v>
      </c>
      <c r="F14" s="1568">
        <v>30.45</v>
      </c>
    </row>
    <row r="15" spans="1:6" x14ac:dyDescent="0.25">
      <c r="A15" s="1285" t="s">
        <v>188</v>
      </c>
      <c r="B15" s="1286">
        <v>11.335000000000001</v>
      </c>
      <c r="C15" s="1392">
        <v>9.58</v>
      </c>
      <c r="D15" s="1451">
        <v>6.7550000000000008</v>
      </c>
      <c r="E15" s="1510">
        <v>3.9299999999999997</v>
      </c>
      <c r="F15" s="1569">
        <v>8.35</v>
      </c>
    </row>
    <row r="16" spans="1:6" x14ac:dyDescent="0.25">
      <c r="A16" s="1287" t="s">
        <v>189</v>
      </c>
      <c r="B16" s="1288">
        <v>44.072809999999997</v>
      </c>
      <c r="C16" s="1393">
        <v>36.259650000000001</v>
      </c>
      <c r="D16" s="1452">
        <v>21.214590000000001</v>
      </c>
      <c r="E16" s="1511">
        <v>5.5027220000000003</v>
      </c>
      <c r="F16" s="1570">
        <v>31.509499999999999</v>
      </c>
    </row>
    <row r="17" spans="1:6" x14ac:dyDescent="0.25">
      <c r="A17" s="1289" t="s">
        <v>190</v>
      </c>
      <c r="B17" s="1290">
        <v>3.14</v>
      </c>
      <c r="C17" s="1394">
        <v>3.57</v>
      </c>
      <c r="D17" s="1453">
        <v>3.51</v>
      </c>
      <c r="E17" s="1512">
        <v>4.0150000000000006</v>
      </c>
      <c r="F17" s="1571">
        <v>3.52</v>
      </c>
    </row>
    <row r="18" spans="1:6" x14ac:dyDescent="0.25">
      <c r="A18" s="1291" t="s">
        <v>191</v>
      </c>
      <c r="B18" s="1292">
        <v>1.165</v>
      </c>
      <c r="C18" s="1395">
        <v>1.61</v>
      </c>
      <c r="D18" s="1454">
        <v>2.4950000000000001</v>
      </c>
      <c r="E18" s="1513">
        <v>3.15</v>
      </c>
      <c r="F18" s="1572">
        <v>2.02</v>
      </c>
    </row>
    <row r="19" spans="1:6" x14ac:dyDescent="0.25">
      <c r="A19" s="1293" t="s">
        <v>192</v>
      </c>
      <c r="B19" s="1294">
        <v>15.885000000000002</v>
      </c>
      <c r="C19" s="1396">
        <v>21.17</v>
      </c>
      <c r="D19" s="1455">
        <v>31.560000000000002</v>
      </c>
      <c r="E19" s="1514">
        <v>42.41</v>
      </c>
      <c r="F19" s="1573">
        <v>24.07</v>
      </c>
    </row>
    <row r="20" spans="1:6" x14ac:dyDescent="0.25">
      <c r="A20" s="1295" t="s">
        <v>193</v>
      </c>
      <c r="B20" s="1296">
        <v>35806.029296875</v>
      </c>
      <c r="C20" s="1397">
        <v>23912.87890625</v>
      </c>
      <c r="D20" s="1456">
        <v>13618.90625</v>
      </c>
      <c r="E20" s="1515">
        <v>17965.490234375</v>
      </c>
      <c r="F20" s="1574">
        <v>18626.1796875</v>
      </c>
    </row>
    <row r="21" spans="1:6" x14ac:dyDescent="0.25">
      <c r="A21" s="1297" t="s">
        <v>194</v>
      </c>
      <c r="B21" s="1298">
        <v>0.11569999903440475</v>
      </c>
      <c r="C21" s="1398">
        <v>0.16835000365972519</v>
      </c>
      <c r="D21" s="1457">
        <v>0.26229999959468842</v>
      </c>
      <c r="E21" s="1516">
        <v>0.19124999642372131</v>
      </c>
      <c r="F21" s="1575">
        <v>0.17739999294281006</v>
      </c>
    </row>
    <row r="22" spans="1:6" x14ac:dyDescent="0.25">
      <c r="A22" s="1299" t="s">
        <v>195</v>
      </c>
      <c r="B22" s="1300">
        <v>78.587749481201172</v>
      </c>
      <c r="C22" s="1399">
        <v>57.649850845336914</v>
      </c>
      <c r="D22" s="1458">
        <v>32.510499000549316</v>
      </c>
      <c r="E22" s="1517">
        <v>17.491849899291992</v>
      </c>
      <c r="F22" s="1576">
        <v>37.347898483276367</v>
      </c>
    </row>
    <row r="23" spans="1:6" x14ac:dyDescent="0.25">
      <c r="A23" s="1301" t="s">
        <v>196</v>
      </c>
      <c r="B23" s="1302">
        <v>4.1146000623703003</v>
      </c>
      <c r="C23" s="1400">
        <v>2.4935500621795654</v>
      </c>
      <c r="D23" s="1459">
        <v>1.3551000356674194</v>
      </c>
      <c r="E23" s="1518">
        <v>0.64300000667572021</v>
      </c>
      <c r="F23" s="1577">
        <v>1.3585000038146973</v>
      </c>
    </row>
    <row r="24" spans="1:6" x14ac:dyDescent="0.25">
      <c r="A24" s="1303" t="s">
        <v>197</v>
      </c>
      <c r="B24" s="1304">
        <v>1.3066500425338745</v>
      </c>
      <c r="C24" s="1401">
        <v>1.4322999715805054</v>
      </c>
      <c r="D24" s="1460">
        <v>1.7013999819755554</v>
      </c>
      <c r="E24" s="1519">
        <v>2.1969000101089478</v>
      </c>
      <c r="F24" s="1578">
        <v>1.551300048828125</v>
      </c>
    </row>
    <row r="25" spans="1:6" x14ac:dyDescent="0.25">
      <c r="A25" s="1305" t="s">
        <v>198</v>
      </c>
      <c r="B25" s="1306">
        <v>1.2433000000000001</v>
      </c>
      <c r="C25" s="1402">
        <v>2.0087999999999999</v>
      </c>
      <c r="D25" s="1461">
        <v>3.4011499999999999</v>
      </c>
      <c r="E25" s="1520">
        <v>5.8655999999999997</v>
      </c>
      <c r="F25" s="1579">
        <v>3.2604000000000002</v>
      </c>
    </row>
    <row r="26" spans="1:6" x14ac:dyDescent="0.25">
      <c r="A26" s="1307" t="s">
        <v>199</v>
      </c>
      <c r="B26" s="1308">
        <v>6.6126000000000005</v>
      </c>
      <c r="C26" s="1403">
        <v>10.4718</v>
      </c>
      <c r="D26" s="1462">
        <v>11.505600000000001</v>
      </c>
      <c r="E26" s="1521">
        <v>11.991900000000001</v>
      </c>
      <c r="F26" s="1580">
        <v>10.2956</v>
      </c>
    </row>
    <row r="27" spans="1:6" x14ac:dyDescent="0.25">
      <c r="A27" s="1309" t="s">
        <v>200</v>
      </c>
      <c r="B27" s="1310">
        <v>125</v>
      </c>
      <c r="C27" s="1404">
        <v>165.15</v>
      </c>
      <c r="D27" s="1463">
        <v>199.2</v>
      </c>
      <c r="E27" s="1522">
        <v>269.5</v>
      </c>
      <c r="F27" s="1581">
        <v>188.4</v>
      </c>
    </row>
    <row r="28" spans="1:6" x14ac:dyDescent="0.25">
      <c r="A28" s="1311" t="s">
        <v>201</v>
      </c>
      <c r="B28" s="1312">
        <v>459.3</v>
      </c>
      <c r="C28" s="1405">
        <v>1108.2</v>
      </c>
      <c r="D28" s="1464">
        <v>2022.3</v>
      </c>
      <c r="E28" s="1523">
        <v>7022.9</v>
      </c>
      <c r="F28" s="1582">
        <v>1537.4</v>
      </c>
    </row>
    <row r="29" spans="1:6" x14ac:dyDescent="0.25">
      <c r="A29" s="1313" t="s">
        <v>202</v>
      </c>
      <c r="B29" s="1314">
        <v>8.1418999999999997</v>
      </c>
      <c r="C29" s="1406">
        <v>12.035500000000001</v>
      </c>
      <c r="D29" s="1465">
        <v>15.290900000000001</v>
      </c>
      <c r="E29" s="1524">
        <v>25.223600000000001</v>
      </c>
      <c r="F29" s="1583">
        <v>13.928900000000001</v>
      </c>
    </row>
    <row r="30" spans="1:6" x14ac:dyDescent="0.25">
      <c r="A30" s="1315" t="s">
        <v>203</v>
      </c>
      <c r="B30" s="1316">
        <v>0</v>
      </c>
      <c r="C30" s="1407">
        <v>6.5133079886436462E-2</v>
      </c>
      <c r="D30" s="1466">
        <v>0</v>
      </c>
      <c r="E30" s="1525">
        <v>0</v>
      </c>
      <c r="F30" s="1584">
        <v>0</v>
      </c>
    </row>
    <row r="31" spans="1:6" x14ac:dyDescent="0.25">
      <c r="A31" s="1317" t="s">
        <v>204</v>
      </c>
      <c r="B31" s="1318">
        <v>1.6208984851837158</v>
      </c>
      <c r="C31" s="1408">
        <v>5.0552077293395996</v>
      </c>
      <c r="D31" s="1467">
        <v>1.2638933062553406</v>
      </c>
      <c r="E31" s="1526">
        <v>0.81904760003089905</v>
      </c>
      <c r="F31" s="1585">
        <v>1.9039145708084106</v>
      </c>
    </row>
    <row r="32" spans="1:6" x14ac:dyDescent="0.25">
      <c r="A32" s="1319" t="s">
        <v>205</v>
      </c>
      <c r="B32" s="1320">
        <v>93.162209452486749</v>
      </c>
      <c r="C32" s="1409">
        <v>91.607535913284693</v>
      </c>
      <c r="D32" s="1468">
        <v>95.058304552966291</v>
      </c>
      <c r="E32" s="1527">
        <v>91.461294881386905</v>
      </c>
      <c r="F32" s="1586">
        <v>93.438293130095801</v>
      </c>
    </row>
    <row r="33" spans="1:6" x14ac:dyDescent="0.25">
      <c r="A33" s="1321" t="s">
        <v>206</v>
      </c>
      <c r="B33" s="1322">
        <v>6.7610868411205001</v>
      </c>
      <c r="C33" s="1410">
        <v>19.150829667623327</v>
      </c>
      <c r="D33" s="1469">
        <v>22.793604850139925</v>
      </c>
      <c r="E33" s="1528">
        <v>30.973237447657421</v>
      </c>
      <c r="F33" s="1587">
        <v>22.264634517336582</v>
      </c>
    </row>
    <row r="34" spans="1:6" x14ac:dyDescent="0.25">
      <c r="A34" s="1323" t="s">
        <v>207</v>
      </c>
      <c r="B34" s="1324">
        <v>0.14000000059604645</v>
      </c>
      <c r="C34" s="1411">
        <v>0.37000000476837158</v>
      </c>
      <c r="D34" s="1470">
        <v>2.2400000095367432</v>
      </c>
      <c r="E34" s="1529">
        <v>2.6999999284744263</v>
      </c>
      <c r="F34" s="1588">
        <v>1.4199999570846558</v>
      </c>
    </row>
    <row r="35" spans="1:6" x14ac:dyDescent="0.25">
      <c r="A35" s="1325" t="s">
        <v>208</v>
      </c>
      <c r="B35" s="1326">
        <v>0.89297263736244092</v>
      </c>
      <c r="C35" s="1412">
        <v>0.81133598911951055</v>
      </c>
      <c r="D35" s="1471">
        <v>0.821779312832984</v>
      </c>
      <c r="E35" s="1530">
        <v>0.91015587780980201</v>
      </c>
      <c r="F35" s="1589">
        <v>0.86152168791245998</v>
      </c>
    </row>
    <row r="36" spans="1:6" x14ac:dyDescent="0.25">
      <c r="A36" s="1327" t="s">
        <v>209</v>
      </c>
      <c r="B36" s="1328">
        <v>23.847700119018555</v>
      </c>
      <c r="C36" s="1413">
        <v>14.85319995880127</v>
      </c>
      <c r="D36" s="1472">
        <v>7.1409850120544434</v>
      </c>
      <c r="E36" s="1531">
        <v>1.8180049657821655</v>
      </c>
      <c r="F36" s="1590">
        <v>7.8552098274230957</v>
      </c>
    </row>
    <row r="37" spans="1:6" x14ac:dyDescent="0.25">
      <c r="A37" s="1329" t="s">
        <v>210</v>
      </c>
      <c r="B37" s="1330">
        <v>3.6679999828338623</v>
      </c>
      <c r="C37" s="1414">
        <v>4.629000186920166</v>
      </c>
      <c r="D37" s="1473">
        <v>7.8850002288818359</v>
      </c>
      <c r="E37" s="1532">
        <v>5.0234999656677246</v>
      </c>
      <c r="F37" s="1591">
        <v>4.9439997673034668</v>
      </c>
    </row>
    <row r="38" spans="1:6" x14ac:dyDescent="0.25">
      <c r="A38" s="1331" t="s">
        <v>211</v>
      </c>
      <c r="B38" s="1332">
        <v>6.6999998092651367</v>
      </c>
      <c r="C38" s="1415">
        <v>3.2999999523162842</v>
      </c>
      <c r="D38" s="1474">
        <v>5</v>
      </c>
      <c r="E38" s="1533">
        <v>3.9000000953674316</v>
      </c>
      <c r="F38" s="1592">
        <v>4.4000000953674316</v>
      </c>
    </row>
    <row r="39" spans="1:6" x14ac:dyDescent="0.25">
      <c r="A39" s="1333" t="s">
        <v>212</v>
      </c>
      <c r="B39" s="1334">
        <v>7.820976734161377</v>
      </c>
      <c r="C39" s="1416">
        <v>33.638069152832031</v>
      </c>
      <c r="D39" s="1475">
        <v>55.164657592773438</v>
      </c>
      <c r="E39" s="1534">
        <v>80.868625640869141</v>
      </c>
      <c r="F39" s="1593">
        <v>40.805637359619141</v>
      </c>
    </row>
    <row r="40" spans="1:6" x14ac:dyDescent="0.25">
      <c r="A40" s="1335" t="s">
        <v>213</v>
      </c>
      <c r="B40" s="1336">
        <v>9.7404870986938477</v>
      </c>
      <c r="C40" s="1417">
        <v>18.651041030883789</v>
      </c>
      <c r="D40" s="1476">
        <v>28.433067321777344</v>
      </c>
      <c r="E40" s="1535">
        <v>34.218584060668945</v>
      </c>
      <c r="F40" s="1594">
        <v>23.345619201660156</v>
      </c>
    </row>
    <row r="41" spans="1:6" x14ac:dyDescent="0.25">
      <c r="A41" s="1337" t="s">
        <v>214</v>
      </c>
      <c r="B41" s="1338">
        <v>18.949999809265137</v>
      </c>
      <c r="C41" s="1418">
        <v>11.5</v>
      </c>
      <c r="D41" s="1477">
        <v>3.4000000953674316</v>
      </c>
      <c r="E41" s="1536">
        <v>2.2000000476837158</v>
      </c>
      <c r="F41" s="1595">
        <v>9</v>
      </c>
    </row>
    <row r="42" spans="1:6" x14ac:dyDescent="0.25">
      <c r="A42" s="1339" t="s">
        <v>215</v>
      </c>
      <c r="B42" s="1340">
        <v>16.490000247955322</v>
      </c>
      <c r="C42" s="1419">
        <v>18.700000762939453</v>
      </c>
      <c r="D42" s="1478">
        <v>25</v>
      </c>
      <c r="E42" s="1537">
        <v>18.25</v>
      </c>
      <c r="F42" s="1596">
        <v>18.700000762939453</v>
      </c>
    </row>
    <row r="43" spans="1:6" x14ac:dyDescent="0.25">
      <c r="A43" s="1341" t="s">
        <v>216</v>
      </c>
      <c r="B43" s="1342">
        <v>0.66099998354911804</v>
      </c>
      <c r="C43" s="1420">
        <v>0.664000004529953</v>
      </c>
      <c r="D43" s="1479">
        <v>0.6600000262260437</v>
      </c>
      <c r="E43" s="1538">
        <v>0.85550001263618469</v>
      </c>
      <c r="F43" s="1597">
        <v>0.69999998807907104</v>
      </c>
    </row>
    <row r="44" spans="1:6" x14ac:dyDescent="0.25">
      <c r="A44" s="1343" t="s">
        <v>217</v>
      </c>
      <c r="B44" s="1344">
        <v>0</v>
      </c>
      <c r="C44" s="1421">
        <v>0</v>
      </c>
      <c r="D44" s="1480">
        <v>0</v>
      </c>
      <c r="E44" s="1539">
        <v>0</v>
      </c>
      <c r="F44" s="1598">
        <v>0</v>
      </c>
    </row>
    <row r="45" spans="1:6" x14ac:dyDescent="0.25">
      <c r="A45" s="1345" t="s">
        <v>218</v>
      </c>
      <c r="B45" s="1346">
        <v>2</v>
      </c>
      <c r="C45" s="1422">
        <v>2</v>
      </c>
      <c r="D45" s="1481">
        <v>2</v>
      </c>
      <c r="E45" s="1540">
        <v>2</v>
      </c>
      <c r="F45" s="1599">
        <v>2</v>
      </c>
    </row>
    <row r="46" spans="1:6" x14ac:dyDescent="0.25">
      <c r="A46" s="1347" t="s">
        <v>219</v>
      </c>
      <c r="B46" s="1348">
        <v>1</v>
      </c>
      <c r="C46" s="1423">
        <v>1</v>
      </c>
      <c r="D46" s="1482">
        <v>1</v>
      </c>
      <c r="E46" s="1541">
        <v>0</v>
      </c>
      <c r="F46" s="1600">
        <v>1</v>
      </c>
    </row>
    <row r="47" spans="1:6" x14ac:dyDescent="0.25">
      <c r="A47" s="1349" t="s">
        <v>220</v>
      </c>
      <c r="B47" s="1350">
        <v>-1.2068880200386045</v>
      </c>
      <c r="C47" s="1424">
        <v>-0.54599589109420776</v>
      </c>
      <c r="D47" s="1483">
        <v>-0.11912862583994865</v>
      </c>
      <c r="E47" s="1542">
        <v>1.058810353279114</v>
      </c>
      <c r="F47" s="1601">
        <v>-0.14296415448188779</v>
      </c>
    </row>
    <row r="48" spans="1:6" x14ac:dyDescent="0.25">
      <c r="A48" s="1351" t="s">
        <v>221</v>
      </c>
      <c r="B48" s="1352">
        <v>40</v>
      </c>
      <c r="C48" s="1425">
        <v>60</v>
      </c>
      <c r="D48" s="1484">
        <v>80</v>
      </c>
      <c r="E48" s="1543">
        <v>80</v>
      </c>
      <c r="F48" s="1602">
        <v>80</v>
      </c>
    </row>
    <row r="49" spans="1:6" x14ac:dyDescent="0.25">
      <c r="A49" s="1353" t="s">
        <v>222</v>
      </c>
      <c r="B49" s="1354">
        <v>0</v>
      </c>
      <c r="C49" s="1426">
        <v>0</v>
      </c>
      <c r="D49" s="1485">
        <v>0</v>
      </c>
      <c r="E49" s="1544">
        <v>0</v>
      </c>
      <c r="F49" s="1603">
        <v>0</v>
      </c>
    </row>
    <row r="50" spans="1:6" x14ac:dyDescent="0.25">
      <c r="A50" s="1355" t="s">
        <v>223</v>
      </c>
      <c r="B50" s="1356">
        <v>0.11149999871850014</v>
      </c>
      <c r="C50" s="1427">
        <v>0.4375</v>
      </c>
      <c r="D50" s="1486">
        <v>0.81099998950958252</v>
      </c>
      <c r="E50" s="1545">
        <v>1.5210000276565552</v>
      </c>
      <c r="F50" s="1604">
        <v>0.74099999666213989</v>
      </c>
    </row>
    <row r="51" spans="1:6" x14ac:dyDescent="0.25">
      <c r="A51" s="1357" t="s">
        <v>224</v>
      </c>
      <c r="B51" s="1358">
        <v>27</v>
      </c>
      <c r="C51" s="1428">
        <v>42</v>
      </c>
      <c r="D51" s="1487">
        <v>55</v>
      </c>
      <c r="E51" s="1546">
        <v>64</v>
      </c>
      <c r="F51" s="1605">
        <v>46</v>
      </c>
    </row>
    <row r="52" spans="1:6" x14ac:dyDescent="0.25">
      <c r="A52" s="1359" t="s">
        <v>225</v>
      </c>
      <c r="B52" s="1360">
        <v>1</v>
      </c>
      <c r="C52" s="1429">
        <v>1</v>
      </c>
      <c r="D52" s="1488">
        <v>1</v>
      </c>
      <c r="E52" s="1547">
        <v>1</v>
      </c>
      <c r="F52" s="1606">
        <v>1</v>
      </c>
    </row>
    <row r="53" spans="1:6" x14ac:dyDescent="0.25">
      <c r="A53" s="1361" t="s">
        <v>226</v>
      </c>
      <c r="B53" s="1362">
        <v>0</v>
      </c>
      <c r="C53" s="1430">
        <v>0</v>
      </c>
      <c r="D53" s="1489">
        <v>0</v>
      </c>
      <c r="E53" s="1548">
        <v>0</v>
      </c>
      <c r="F53" s="1607">
        <v>0</v>
      </c>
    </row>
    <row r="54" spans="1:6" x14ac:dyDescent="0.25">
      <c r="A54" s="1363" t="s">
        <v>227</v>
      </c>
      <c r="B54" s="1364">
        <v>0.62150120735168457</v>
      </c>
      <c r="C54" s="1431">
        <v>0.65937209129333496</v>
      </c>
      <c r="D54" s="1490">
        <v>0.68850904703140259</v>
      </c>
      <c r="E54" s="1549">
        <v>0.79766660928726196</v>
      </c>
      <c r="F54" s="1608">
        <v>0.68850904703140259</v>
      </c>
    </row>
    <row r="55" spans="1:6" x14ac:dyDescent="0.25">
      <c r="A55" s="1365" t="s">
        <v>228</v>
      </c>
      <c r="B55" s="1366">
        <v>57.78160285949707</v>
      </c>
      <c r="C55" s="1432">
        <v>99.072998046875</v>
      </c>
      <c r="D55" s="1491">
        <v>110.57687377929688</v>
      </c>
      <c r="E55" s="1550">
        <v>125.21446990966797</v>
      </c>
      <c r="F55" s="1609">
        <v>108.75629425048828</v>
      </c>
    </row>
    <row r="56" spans="1:6" x14ac:dyDescent="0.25">
      <c r="A56" s="1367" t="s">
        <v>229</v>
      </c>
      <c r="B56" s="1368">
        <v>0.38132953643798828</v>
      </c>
      <c r="C56" s="1433">
        <v>0.38903920352458954</v>
      </c>
      <c r="D56" s="1492">
        <v>0.39677783846855164</v>
      </c>
      <c r="E56" s="1551">
        <v>0.56804996728897095</v>
      </c>
      <c r="F56" s="1610">
        <v>0.40997171401977539</v>
      </c>
    </row>
    <row r="57" spans="1:6" x14ac:dyDescent="0.25">
      <c r="A57" s="1369" t="s">
        <v>230</v>
      </c>
      <c r="B57" s="1370">
        <v>43.760040283203125</v>
      </c>
      <c r="C57" s="1434">
        <v>22.068511962890625</v>
      </c>
      <c r="D57" s="1493">
        <v>12.621358871459961</v>
      </c>
      <c r="E57" s="1552">
        <v>0</v>
      </c>
      <c r="F57" s="1611">
        <v>14.083644390106201</v>
      </c>
    </row>
    <row r="58" spans="1:6" x14ac:dyDescent="0.25">
      <c r="A58" s="1371" t="s">
        <v>231</v>
      </c>
      <c r="B58" s="1372">
        <v>4.7355</v>
      </c>
      <c r="C58" s="1435">
        <v>6.47</v>
      </c>
      <c r="D58" s="1494">
        <v>5.9749999999999996</v>
      </c>
      <c r="E58" s="1553">
        <v>20.822499999999998</v>
      </c>
      <c r="F58" s="1612">
        <v>6.9889999999999999</v>
      </c>
    </row>
    <row r="59" spans="1:6" x14ac:dyDescent="0.25">
      <c r="A59" s="1373" t="s">
        <v>232</v>
      </c>
      <c r="B59" s="1374">
        <v>0</v>
      </c>
      <c r="C59" s="1436">
        <v>0</v>
      </c>
      <c r="D59" s="1495">
        <v>0</v>
      </c>
      <c r="E59" s="1554">
        <v>1</v>
      </c>
      <c r="F59" s="1613">
        <v>0</v>
      </c>
    </row>
    <row r="60" spans="1:6" x14ac:dyDescent="0.25">
      <c r="A60" s="1375" t="s">
        <v>233</v>
      </c>
      <c r="B60" s="1376">
        <v>40.862077713012695</v>
      </c>
      <c r="C60" s="1437">
        <v>38.253425598144531</v>
      </c>
      <c r="D60" s="1496">
        <v>38.610813140869141</v>
      </c>
      <c r="E60" s="1555"/>
      <c r="F60" s="1614">
        <v>39.025455474853516</v>
      </c>
    </row>
    <row r="61" spans="1:6" x14ac:dyDescent="0.25">
      <c r="A61" s="1377" t="s">
        <v>234</v>
      </c>
      <c r="B61" s="1378">
        <v>0.83884397149085999</v>
      </c>
      <c r="C61" s="1438">
        <v>0.66301172971725464</v>
      </c>
      <c r="D61" s="1497">
        <v>0.73431456089019775</v>
      </c>
      <c r="E61" s="1556">
        <v>0.76212063431739807</v>
      </c>
      <c r="F61" s="1615">
        <v>0.73261219263076782</v>
      </c>
    </row>
    <row r="62" spans="1:6" x14ac:dyDescent="0.25">
      <c r="A62" s="1379" t="s">
        <v>235</v>
      </c>
      <c r="B62" s="1380">
        <v>28.5</v>
      </c>
      <c r="C62" s="1439">
        <v>26.5</v>
      </c>
      <c r="D62" s="1498">
        <v>26</v>
      </c>
      <c r="E62" s="1557">
        <v>26</v>
      </c>
      <c r="F62" s="1616">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1"/>
  <sheetViews>
    <sheetView topLeftCell="A48" workbookViewId="0">
      <selection activeCell="K1" sqref="K1:K1048576"/>
    </sheetView>
  </sheetViews>
  <sheetFormatPr defaultRowHeight="15" x14ac:dyDescent="0.25"/>
  <cols>
    <col min="1" max="1" width="23.85546875" bestFit="1" customWidth="1"/>
    <col min="2" max="2" width="10.7109375" style="1735" bestFit="1" customWidth="1"/>
    <col min="3" max="3" width="11.85546875" style="1735" bestFit="1" customWidth="1"/>
    <col min="4" max="7" width="10.7109375" style="1735" bestFit="1" customWidth="1"/>
    <col min="8" max="9" width="11.85546875" style="1735" bestFit="1" customWidth="1"/>
    <col min="10" max="10" width="17.28515625" style="1735" bestFit="1" customWidth="1"/>
  </cols>
  <sheetData>
    <row r="1" spans="1:11" x14ac:dyDescent="0.25">
      <c r="B1" s="1735" t="s">
        <v>285</v>
      </c>
    </row>
    <row r="2" spans="1:11" x14ac:dyDescent="0.25">
      <c r="A2" t="s">
        <v>0</v>
      </c>
      <c r="B2" s="1735" t="s">
        <v>271</v>
      </c>
      <c r="C2" s="1735" t="s">
        <v>272</v>
      </c>
      <c r="D2" s="1735" t="s">
        <v>273</v>
      </c>
      <c r="E2" s="1735" t="s">
        <v>274</v>
      </c>
      <c r="F2" s="1735" t="s">
        <v>275</v>
      </c>
      <c r="G2" s="1735" t="s">
        <v>276</v>
      </c>
      <c r="H2" s="1735" t="s">
        <v>277</v>
      </c>
      <c r="I2" s="1735" t="s">
        <v>278</v>
      </c>
      <c r="J2" s="1735" t="s">
        <v>279</v>
      </c>
      <c r="K2" s="1735" t="s">
        <v>280</v>
      </c>
    </row>
    <row r="3" spans="1:11" x14ac:dyDescent="0.25">
      <c r="A3" s="1617" t="s">
        <v>177</v>
      </c>
      <c r="B3" s="1736">
        <v>2.9821388721466064</v>
      </c>
      <c r="C3" s="1737">
        <v>3.2817525863647461</v>
      </c>
      <c r="D3" s="1738">
        <v>3.2852714061737061</v>
      </c>
      <c r="E3" s="1739">
        <v>3.4278404712677002</v>
      </c>
      <c r="F3" s="1740">
        <v>3.1627950668334961</v>
      </c>
      <c r="G3" s="1741">
        <v>2.6255836486816406</v>
      </c>
      <c r="H3" s="1742">
        <v>4.236872673034668</v>
      </c>
      <c r="I3" s="1743">
        <v>3.1208386421203613</v>
      </c>
      <c r="J3" s="1744">
        <v>3.3610141277313232</v>
      </c>
      <c r="K3">
        <f>VLOOKUP(A3,'Global summary'!$AF$3:$AG$61,2,FALSE)</f>
        <v>3.3261145044143028</v>
      </c>
    </row>
    <row r="4" spans="1:11" x14ac:dyDescent="0.25">
      <c r="A4" s="1618" t="s">
        <v>178</v>
      </c>
      <c r="B4" s="1745">
        <v>156.63014221191406</v>
      </c>
      <c r="C4" s="1746">
        <v>142.59725952148438</v>
      </c>
      <c r="D4" s="1747">
        <v>308.09963989257813</v>
      </c>
      <c r="E4" s="1748">
        <v>232.91584777832031</v>
      </c>
      <c r="F4" s="1749">
        <v>241.53358459472656</v>
      </c>
      <c r="G4" s="1750">
        <v>269.48287963867188</v>
      </c>
      <c r="H4" s="1751">
        <v>174.1004638671875</v>
      </c>
      <c r="I4" s="1752">
        <v>157.03718566894531</v>
      </c>
      <c r="J4" s="1753">
        <v>169.53797912597656</v>
      </c>
      <c r="K4">
        <f>VLOOKUP(A4,'Global summary'!$AF$3:$AG$61,2,FALSE)</f>
        <v>223.76192712783813</v>
      </c>
    </row>
    <row r="5" spans="1:11" x14ac:dyDescent="0.25">
      <c r="A5" s="1619" t="s">
        <v>179</v>
      </c>
      <c r="B5" s="1754">
        <v>575.939697265625</v>
      </c>
      <c r="C5" s="1755">
        <v>473.92877197265625</v>
      </c>
      <c r="D5" s="1756">
        <v>184.79618835449219</v>
      </c>
      <c r="E5" s="1757">
        <v>370.73580932617188</v>
      </c>
      <c r="F5" s="1758">
        <v>327.60574340820313</v>
      </c>
      <c r="G5" s="1759">
        <v>154.82191467285156</v>
      </c>
      <c r="H5" s="1760">
        <v>223.39726257324219</v>
      </c>
      <c r="I5" s="1761">
        <v>213.3111572265625</v>
      </c>
      <c r="J5" s="1762">
        <v>123.63387298583984</v>
      </c>
      <c r="K5">
        <f>VLOOKUP(A5,'Global summary'!$AF$3:$AG$61,2,FALSE)</f>
        <v>246.79593729698794</v>
      </c>
    </row>
    <row r="6" spans="1:11" x14ac:dyDescent="0.25">
      <c r="A6" s="1620" t="s">
        <v>180</v>
      </c>
      <c r="B6" s="1763">
        <v>119.59002685546875</v>
      </c>
      <c r="C6" s="1764">
        <v>225.99467468261719</v>
      </c>
      <c r="D6" s="1765">
        <v>243.92103576660156</v>
      </c>
      <c r="E6" s="1766">
        <v>149.16297912597656</v>
      </c>
      <c r="F6" s="1767">
        <v>705.3114013671875</v>
      </c>
      <c r="G6" s="1768">
        <v>727.63385009765625</v>
      </c>
      <c r="H6" s="1769">
        <v>97.765464782714844</v>
      </c>
      <c r="I6" s="1770">
        <v>24.264257431030273</v>
      </c>
      <c r="J6" s="1771">
        <v>41.187862396240234</v>
      </c>
      <c r="K6">
        <f>VLOOKUP(A6,'Global summary'!$AF$3:$AG$61,2,FALSE)</f>
        <v>203.99644620620634</v>
      </c>
    </row>
    <row r="7" spans="1:11" x14ac:dyDescent="0.25">
      <c r="A7" s="1621" t="s">
        <v>181</v>
      </c>
      <c r="B7" s="1772">
        <v>69.817054748535156</v>
      </c>
      <c r="C7" s="1773">
        <v>93.764030456542969</v>
      </c>
      <c r="D7" s="1774">
        <v>69.106582641601563</v>
      </c>
      <c r="E7" s="1775">
        <v>75.555778503417969</v>
      </c>
      <c r="F7" s="1776">
        <v>94.32794189453125</v>
      </c>
      <c r="G7" s="1777">
        <v>94.736259460449219</v>
      </c>
      <c r="H7" s="1778">
        <v>55.671371459960938</v>
      </c>
      <c r="I7" s="1779">
        <v>50.184715270996094</v>
      </c>
      <c r="J7" s="1780">
        <v>20.345256805419922</v>
      </c>
      <c r="K7">
        <f>VLOOKUP(A7,'Global summary'!$AF$3:$AG$61,2,FALSE)</f>
        <v>66.315733643413736</v>
      </c>
    </row>
    <row r="8" spans="1:11" x14ac:dyDescent="0.25">
      <c r="A8" s="1622" t="s">
        <v>182</v>
      </c>
      <c r="B8" s="1781">
        <v>3.6027069091796875</v>
      </c>
      <c r="C8" s="1782">
        <v>3.1817917823791504</v>
      </c>
      <c r="D8" s="1783">
        <v>7.7969741821289063</v>
      </c>
      <c r="E8" s="1784">
        <v>8.3774709701538086</v>
      </c>
      <c r="F8" s="1785">
        <v>2.5409450531005859</v>
      </c>
      <c r="G8" s="1786">
        <v>7.0374269485473633</v>
      </c>
      <c r="H8" s="1787">
        <v>5.9516878128051758</v>
      </c>
      <c r="I8" s="1788">
        <v>15.389704704284668</v>
      </c>
      <c r="J8" s="1789">
        <v>20.473777770996094</v>
      </c>
      <c r="K8">
        <f>VLOOKUP(A8,'Global summary'!$AF$3:$AG$61,2,FALSE)</f>
        <v>9.4486190232461187</v>
      </c>
    </row>
    <row r="9" spans="1:11" x14ac:dyDescent="0.25">
      <c r="A9" s="1623" t="s">
        <v>183</v>
      </c>
      <c r="B9" s="1790">
        <v>15.112441062927246</v>
      </c>
      <c r="C9" s="1791">
        <v>4.6327733993530273</v>
      </c>
      <c r="D9" s="1792">
        <v>32.740604400634766</v>
      </c>
      <c r="E9" s="1793">
        <v>29.036352157592773</v>
      </c>
      <c r="F9" s="1794">
        <v>7.5565271377563477</v>
      </c>
      <c r="G9" s="1795">
        <v>12.843337059020996</v>
      </c>
      <c r="H9" s="1796">
        <v>18.787361145019531</v>
      </c>
      <c r="I9" s="1797">
        <v>35.81549072265625</v>
      </c>
      <c r="J9" s="1798">
        <v>60.323780059814453</v>
      </c>
      <c r="K9">
        <f>VLOOKUP(A9,'Global summary'!$AF$3:$AG$61,2,FALSE)</f>
        <v>29.549355269459522</v>
      </c>
    </row>
    <row r="10" spans="1:11" x14ac:dyDescent="0.25">
      <c r="A10" s="1624" t="s">
        <v>184</v>
      </c>
      <c r="B10" s="1799">
        <v>21.590187072753906</v>
      </c>
      <c r="C10" s="1800">
        <v>10.998332023620605</v>
      </c>
      <c r="D10" s="1801">
        <v>22.632902145385742</v>
      </c>
      <c r="E10" s="1802">
        <v>41.057022094726563</v>
      </c>
      <c r="F10" s="1803">
        <v>1.8506513833999634</v>
      </c>
      <c r="G10" s="1804">
        <v>2.7232248783111572</v>
      </c>
      <c r="H10" s="1805">
        <v>53.909618377685547</v>
      </c>
      <c r="I10" s="1806">
        <v>70.015579223632813</v>
      </c>
      <c r="J10" s="1807">
        <v>84.9102783203125</v>
      </c>
      <c r="K10">
        <f>VLOOKUP(A10,'Global summary'!$AF$3:$AG$61,2,FALSE)</f>
        <v>42.276148323715312</v>
      </c>
    </row>
    <row r="11" spans="1:11" x14ac:dyDescent="0.25">
      <c r="A11" s="1625" t="s">
        <v>185</v>
      </c>
      <c r="B11" s="1808">
        <v>87.744232177734375</v>
      </c>
      <c r="C11" s="1809">
        <v>86.239997863769531</v>
      </c>
      <c r="D11" s="1810">
        <v>82.060272216796875</v>
      </c>
      <c r="E11" s="1811">
        <v>75.082321166992188</v>
      </c>
      <c r="F11" s="1812">
        <v>71.790000915527344</v>
      </c>
      <c r="G11" s="1813"/>
      <c r="H11" s="1814">
        <v>84.422538757324219</v>
      </c>
      <c r="I11" s="1815">
        <v>44.932685852050781</v>
      </c>
      <c r="J11" s="1816">
        <v>52.398033142089844</v>
      </c>
      <c r="K11">
        <f>VLOOKUP(A11,'Global summary'!$AF$3:$AG$61,2,FALSE)</f>
        <v>65.69072154630085</v>
      </c>
    </row>
    <row r="12" spans="1:11" x14ac:dyDescent="0.25">
      <c r="A12" s="1626" t="s">
        <v>186</v>
      </c>
      <c r="B12" s="1817">
        <v>36.437007904052734</v>
      </c>
      <c r="C12" s="1818">
        <v>37.075096130371094</v>
      </c>
      <c r="D12" s="1819">
        <v>62.091495513916016</v>
      </c>
      <c r="E12" s="1820">
        <v>35.1531982421875</v>
      </c>
      <c r="F12" s="1821">
        <v>70.814590454101563</v>
      </c>
      <c r="G12" s="1822">
        <v>32.129810333251953</v>
      </c>
      <c r="H12" s="1823">
        <v>52.898509979248047</v>
      </c>
      <c r="I12" s="1824">
        <v>18.987264633178711</v>
      </c>
      <c r="J12" s="1825">
        <v>23.05693244934082</v>
      </c>
      <c r="K12">
        <f>VLOOKUP(A12,'Global summary'!$AF$3:$AG$61,2,FALSE)</f>
        <v>31.770735084467596</v>
      </c>
    </row>
    <row r="13" spans="1:11" x14ac:dyDescent="0.25">
      <c r="A13" s="1627" t="s">
        <v>187</v>
      </c>
      <c r="B13" s="1826">
        <v>37.713699340820313</v>
      </c>
      <c r="C13" s="1827">
        <v>54.180000305175781</v>
      </c>
      <c r="D13" s="1828">
        <v>47.039596557617188</v>
      </c>
      <c r="E13" s="1829">
        <v>41.663616180419922</v>
      </c>
      <c r="F13" s="1830">
        <v>38.275676727294922</v>
      </c>
      <c r="G13" s="1831"/>
      <c r="H13" s="1832">
        <v>49.658744812011719</v>
      </c>
      <c r="I13" s="1833">
        <v>27.576736450195313</v>
      </c>
      <c r="J13" s="1834">
        <v>25.005311965942383</v>
      </c>
      <c r="K13">
        <f>VLOOKUP(A13,'Global summary'!$AF$3:$AG$61,2,FALSE)</f>
        <v>38.973748750415737</v>
      </c>
    </row>
    <row r="14" spans="1:11" x14ac:dyDescent="0.25">
      <c r="A14" s="1628" t="s">
        <v>188</v>
      </c>
      <c r="B14" s="1835">
        <v>3.1294629573822021</v>
      </c>
      <c r="C14" s="1836">
        <v>3.7599999904632568</v>
      </c>
      <c r="D14" s="1837">
        <v>5.0775032043457031</v>
      </c>
      <c r="E14" s="1838">
        <v>6.6423759460449219</v>
      </c>
      <c r="F14" s="1839">
        <v>5.4939737319946289</v>
      </c>
      <c r="G14" s="1840"/>
      <c r="H14" s="1841">
        <v>4.368919849395752</v>
      </c>
      <c r="I14" s="1842">
        <v>20.002054214477539</v>
      </c>
      <c r="J14" s="1843">
        <v>13.651858329772949</v>
      </c>
      <c r="K14">
        <f>VLOOKUP(A14,'Global summary'!$AF$3:$AG$61,2,FALSE)</f>
        <v>10.827497052103876</v>
      </c>
    </row>
    <row r="15" spans="1:11" x14ac:dyDescent="0.25">
      <c r="A15" s="1629" t="s">
        <v>189</v>
      </c>
      <c r="B15" s="1844">
        <v>33.980010986328125</v>
      </c>
      <c r="C15" s="1845">
        <v>29.407690048217773</v>
      </c>
      <c r="D15" s="1846">
        <v>19.558811187744141</v>
      </c>
      <c r="E15" s="1847">
        <v>42.733634948730469</v>
      </c>
      <c r="F15" s="1848">
        <v>7.1477265357971191</v>
      </c>
      <c r="G15" s="1849">
        <v>13.13620662689209</v>
      </c>
      <c r="H15" s="1850">
        <v>21.448400497436523</v>
      </c>
      <c r="I15" s="1851">
        <v>53.968406677246094</v>
      </c>
      <c r="J15" s="1852">
        <v>42.593257904052734</v>
      </c>
      <c r="K15">
        <f>VLOOKUP(A15,'Global summary'!$AF$3:$AG$61,2,FALSE)</f>
        <v>39.098532992728131</v>
      </c>
    </row>
    <row r="16" spans="1:11" x14ac:dyDescent="0.25">
      <c r="A16" s="1630" t="s">
        <v>190</v>
      </c>
      <c r="B16" s="1853">
        <v>3.737018346786499</v>
      </c>
      <c r="C16" s="1854">
        <v>4.619999885559082</v>
      </c>
      <c r="D16" s="1855">
        <v>4.4193010330200195</v>
      </c>
      <c r="E16" s="1856">
        <v>3.6188533306121826</v>
      </c>
      <c r="F16" s="1857">
        <v>3.759225606918335</v>
      </c>
      <c r="G16" s="1858"/>
      <c r="H16" s="1859">
        <v>4.3894858360290527</v>
      </c>
      <c r="I16" s="1860">
        <v>3.2997450828552246</v>
      </c>
      <c r="J16" s="1861">
        <v>3.0791139602661133</v>
      </c>
      <c r="K16">
        <f>VLOOKUP(A16,'Global summary'!$AF$3:$AG$61,2,FALSE)</f>
        <v>3.8365483673722616</v>
      </c>
    </row>
    <row r="17" spans="1:11" x14ac:dyDescent="0.25">
      <c r="A17" s="1631" t="s">
        <v>191</v>
      </c>
      <c r="B17" s="1862">
        <v>3.5814268589019775</v>
      </c>
      <c r="C17" s="1863">
        <v>2.3900001049041748</v>
      </c>
      <c r="D17" s="1864">
        <v>2.752666711807251</v>
      </c>
      <c r="E17" s="1865">
        <v>1.866767406463623</v>
      </c>
      <c r="F17" s="1866">
        <v>3.1258981227874756</v>
      </c>
      <c r="G17" s="1867"/>
      <c r="H17" s="1868">
        <v>3.0043013095855713</v>
      </c>
      <c r="I17" s="1869">
        <v>1.4785114526748657</v>
      </c>
      <c r="J17" s="1870">
        <v>1.7673336267471313</v>
      </c>
      <c r="K17">
        <f>VLOOKUP(A17,'Global summary'!$AF$3:$AG$61,2,FALSE)</f>
        <v>2.1318798183718908</v>
      </c>
    </row>
    <row r="18" spans="1:11" x14ac:dyDescent="0.25">
      <c r="A18" s="1632" t="s">
        <v>192</v>
      </c>
      <c r="B18" s="1871">
        <v>33.469009399414063</v>
      </c>
      <c r="C18" s="1872">
        <v>11.560000419616699</v>
      </c>
      <c r="D18" s="1873">
        <v>36.193996429443359</v>
      </c>
      <c r="E18" s="1874">
        <v>24.768972396850586</v>
      </c>
      <c r="F18" s="1875">
        <v>33.444690704345703</v>
      </c>
      <c r="G18" s="1876"/>
      <c r="H18" s="1877">
        <v>20.762487411499023</v>
      </c>
      <c r="I18" s="1878">
        <v>14.264189720153809</v>
      </c>
      <c r="J18" s="1879">
        <v>27.232316970825195</v>
      </c>
      <c r="K18">
        <f>VLOOKUP(A18,'Global summary'!$AF$3:$AG$61,2,FALSE)</f>
        <v>18.907415717258615</v>
      </c>
    </row>
    <row r="19" spans="1:11" x14ac:dyDescent="0.25">
      <c r="A19" s="1633" t="s">
        <v>193</v>
      </c>
      <c r="B19" s="1880">
        <v>33971.734375</v>
      </c>
      <c r="C19" s="1881">
        <v>445521.875</v>
      </c>
      <c r="D19" s="1882">
        <v>82584.3984375</v>
      </c>
      <c r="E19" s="1883">
        <v>33310.2265625</v>
      </c>
      <c r="F19" s="1884">
        <v>80290.109375</v>
      </c>
      <c r="G19" s="1885">
        <v>25641.13671875</v>
      </c>
      <c r="H19" s="1886">
        <v>169650.5</v>
      </c>
      <c r="I19" s="1887">
        <v>263351.125</v>
      </c>
      <c r="J19" s="1888">
        <v>51790.58203125</v>
      </c>
      <c r="K19">
        <f>VLOOKUP(A19,'Global summary'!$AF$3:$AG$61,2,FALSE)</f>
        <v>82463.891214124931</v>
      </c>
    </row>
    <row r="20" spans="1:11" x14ac:dyDescent="0.25">
      <c r="A20" s="1634" t="s">
        <v>194</v>
      </c>
      <c r="B20" s="1889">
        <v>0.15265642106533051</v>
      </c>
      <c r="C20" s="1890">
        <v>0.18455450236797333</v>
      </c>
      <c r="D20" s="1891">
        <v>0.16164179146289825</v>
      </c>
      <c r="E20" s="1892">
        <v>0.23523198068141937</v>
      </c>
      <c r="F20" s="1893">
        <v>0.16486242413520813</v>
      </c>
      <c r="G20" s="1894">
        <v>0.27167844772338867</v>
      </c>
      <c r="H20" s="1895">
        <v>0.17158792912960052</v>
      </c>
      <c r="I20" s="1896">
        <v>0.24728918075561523</v>
      </c>
      <c r="J20" s="1897">
        <v>0.14849711954593658</v>
      </c>
      <c r="K20">
        <f>VLOOKUP(A20,'Global summary'!$AF$3:$AG$61,2,FALSE)</f>
        <v>0.17965975629167091</v>
      </c>
    </row>
    <row r="21" spans="1:11" x14ac:dyDescent="0.25">
      <c r="A21" s="1635" t="s">
        <v>195</v>
      </c>
      <c r="B21" s="1898">
        <v>16.769205093383789</v>
      </c>
      <c r="C21" s="1899">
        <v>15.277095794677734</v>
      </c>
      <c r="D21" s="1900">
        <v>40.689823150634766</v>
      </c>
      <c r="E21" s="1901">
        <v>20.930196762084961</v>
      </c>
      <c r="F21" s="1902">
        <v>15.178127288818359</v>
      </c>
      <c r="G21" s="1903">
        <v>21.150676727294922</v>
      </c>
      <c r="H21" s="1904">
        <v>53.160743713378906</v>
      </c>
      <c r="I21" s="1905">
        <v>63.217182159423828</v>
      </c>
      <c r="J21" s="1906">
        <v>74.791946411132813</v>
      </c>
      <c r="K21">
        <f>VLOOKUP(A21,'Global summary'!$AF$3:$AG$61,2,FALSE)</f>
        <v>30.281193263658096</v>
      </c>
    </row>
    <row r="22" spans="1:11" x14ac:dyDescent="0.25">
      <c r="A22" s="1636" t="s">
        <v>196</v>
      </c>
      <c r="B22" s="1907">
        <v>1.151067852973938</v>
      </c>
      <c r="C22" s="1908">
        <v>0.83917945623397827</v>
      </c>
      <c r="D22" s="1909">
        <v>1.0135492086410522</v>
      </c>
      <c r="E22" s="1910">
        <v>1.0284774303436279</v>
      </c>
      <c r="F22" s="1911">
        <v>0.60000485181808472</v>
      </c>
      <c r="G22" s="1912">
        <v>0.79813432693481445</v>
      </c>
      <c r="H22" s="1913">
        <v>2.7665095329284668</v>
      </c>
      <c r="I22" s="1914">
        <v>1.3103320598602295</v>
      </c>
      <c r="J22" s="1915">
        <v>3.7630941867828369</v>
      </c>
      <c r="K22">
        <f>VLOOKUP(A22,'Global summary'!$AF$3:$AG$61,2,FALSE)</f>
        <v>0.969818869518279</v>
      </c>
    </row>
    <row r="23" spans="1:11" x14ac:dyDescent="0.25">
      <c r="A23" s="1637" t="s">
        <v>197</v>
      </c>
      <c r="B23" s="1916">
        <v>2.9480435848236084</v>
      </c>
      <c r="C23" s="1917">
        <v>0.92433249950408936</v>
      </c>
      <c r="D23" s="1918">
        <v>0.96672141551971436</v>
      </c>
      <c r="E23" s="1919">
        <v>1.1790789365768433</v>
      </c>
      <c r="F23" s="1920">
        <v>1.9432790279388428</v>
      </c>
      <c r="G23" s="1921">
        <v>1.4728133678436279</v>
      </c>
      <c r="H23" s="1922">
        <v>1.4792722463607788</v>
      </c>
      <c r="I23" s="1923">
        <v>0.87956714630126953</v>
      </c>
      <c r="J23" s="1924">
        <v>1.6215559244155884</v>
      </c>
      <c r="K23">
        <f>VLOOKUP(A23,'Global summary'!$AF$3:$AG$61,2,FALSE)</f>
        <v>1.1048601721475311</v>
      </c>
    </row>
    <row r="24" spans="1:11" x14ac:dyDescent="0.25">
      <c r="A24" s="1638" t="s">
        <v>198</v>
      </c>
      <c r="B24" s="1925">
        <v>1.6693222522735596</v>
      </c>
      <c r="C24" s="1926">
        <v>6.2358970642089844</v>
      </c>
      <c r="D24" s="1927">
        <v>4.7350077629089355</v>
      </c>
      <c r="E24" s="1928">
        <v>2.2869176864624023</v>
      </c>
      <c r="F24" s="1929">
        <v>5.3940691947937012</v>
      </c>
      <c r="G24" s="1930">
        <v>1.7027058601379395</v>
      </c>
      <c r="H24" s="1931">
        <v>4.3215703964233398</v>
      </c>
      <c r="I24" s="1932">
        <v>3.2950170040130615</v>
      </c>
      <c r="J24" s="1933">
        <v>1.6358106136322021</v>
      </c>
      <c r="K24">
        <f>VLOOKUP(A24,'Global summary'!$AF$3:$AG$61,2,FALSE)</f>
        <v>4.0698162796021062</v>
      </c>
    </row>
    <row r="25" spans="1:11" x14ac:dyDescent="0.25">
      <c r="A25" s="1639" t="s">
        <v>199</v>
      </c>
      <c r="B25" s="1934">
        <v>13.422462463378906</v>
      </c>
      <c r="C25" s="1935">
        <v>16.226478576660156</v>
      </c>
      <c r="D25" s="1936">
        <v>17.065740585327148</v>
      </c>
      <c r="E25" s="1937">
        <v>13.91081428527832</v>
      </c>
      <c r="F25" s="1938">
        <v>12.905429840087891</v>
      </c>
      <c r="G25" s="1939">
        <v>13.325794219970703</v>
      </c>
      <c r="H25" s="1940">
        <v>14.093481063842773</v>
      </c>
      <c r="I25" s="1941">
        <v>13.983763694763184</v>
      </c>
      <c r="J25" s="1942">
        <v>7.7193522453308105</v>
      </c>
      <c r="K25">
        <f>VLOOKUP(A25,'Global summary'!$AF$3:$AG$61,2,FALSE)</f>
        <v>13.665670826042188</v>
      </c>
    </row>
    <row r="26" spans="1:11" x14ac:dyDescent="0.25">
      <c r="A26" s="1640" t="s">
        <v>200</v>
      </c>
      <c r="B26" s="1943">
        <v>185.46368408203125</v>
      </c>
      <c r="C26" s="1944">
        <v>157.75625610351563</v>
      </c>
      <c r="D26" s="1945">
        <v>273.5716552734375</v>
      </c>
      <c r="E26" s="1946">
        <v>190.64338684082031</v>
      </c>
      <c r="F26" s="1947">
        <v>317.92919921875</v>
      </c>
      <c r="G26" s="1948">
        <v>233.16819763183594</v>
      </c>
      <c r="H26" s="1949">
        <v>211.38835144042969</v>
      </c>
      <c r="I26" s="1950">
        <v>129.29368591308594</v>
      </c>
      <c r="J26" s="1951">
        <v>148.43132019042969</v>
      </c>
      <c r="K26">
        <f>VLOOKUP(A26,'Global summary'!$AF$3:$AG$61,2,FALSE)</f>
        <v>231.53019038582275</v>
      </c>
    </row>
    <row r="27" spans="1:11" x14ac:dyDescent="0.25">
      <c r="A27" s="1641" t="s">
        <v>201</v>
      </c>
      <c r="B27" s="1952">
        <v>2254.916015625</v>
      </c>
      <c r="C27" s="1953">
        <v>3058.68359375</v>
      </c>
      <c r="D27" s="1954">
        <v>2491.2392578125</v>
      </c>
      <c r="E27" s="1955">
        <v>1876.5455322265625</v>
      </c>
      <c r="F27" s="1956">
        <v>7605.2294921875</v>
      </c>
      <c r="G27" s="1957">
        <v>4886.9619140625</v>
      </c>
      <c r="H27" s="1958">
        <v>1083.327392578125</v>
      </c>
      <c r="I27" s="1959">
        <v>1575.55615234375</v>
      </c>
      <c r="J27" s="1960">
        <v>498.9896240234375</v>
      </c>
      <c r="K27">
        <f>VLOOKUP(A27,'Global summary'!$AF$3:$AG$61,2,FALSE)</f>
        <v>2676.6310889292608</v>
      </c>
    </row>
    <row r="28" spans="1:11" x14ac:dyDescent="0.25">
      <c r="A28" s="1642" t="s">
        <v>202</v>
      </c>
      <c r="B28" s="1961">
        <v>34.315746307373047</v>
      </c>
      <c r="C28" s="1962">
        <v>25.594884872436523</v>
      </c>
      <c r="D28" s="1963">
        <v>18.672159194946289</v>
      </c>
      <c r="E28" s="1964">
        <v>25.032093048095703</v>
      </c>
      <c r="F28" s="1965">
        <v>28.742431640625</v>
      </c>
      <c r="G28" s="1966">
        <v>20.277236938476563</v>
      </c>
      <c r="H28" s="1967">
        <v>11.71532154083252</v>
      </c>
      <c r="I28" s="1968">
        <v>15.420762062072754</v>
      </c>
      <c r="J28" s="1969">
        <v>5.712867259979248</v>
      </c>
      <c r="K28">
        <f>VLOOKUP(A28,'Global summary'!$AF$3:$AG$61,2,FALSE)</f>
        <v>19.699772302542641</v>
      </c>
    </row>
    <row r="29" spans="1:11" x14ac:dyDescent="0.25">
      <c r="A29" s="1643" t="s">
        <v>203</v>
      </c>
      <c r="B29" s="1970">
        <v>2.5435622781515121E-2</v>
      </c>
      <c r="C29" s="1971">
        <v>-5.2981894463300705E-2</v>
      </c>
      <c r="D29" s="1972">
        <v>-0.11412424594163895</v>
      </c>
      <c r="E29" s="1973">
        <v>0.21032771468162537</v>
      </c>
      <c r="F29" s="1974">
        <v>-2.2519279737025499E-3</v>
      </c>
      <c r="G29" s="1975">
        <v>-0.22074402868747711</v>
      </c>
      <c r="H29" s="1976">
        <v>0.95082199573516846</v>
      </c>
      <c r="I29" s="1977">
        <v>0.12962125241756439</v>
      </c>
      <c r="J29" s="1978">
        <v>0.40457972884178162</v>
      </c>
      <c r="K29">
        <f>VLOOKUP(A29,'Global summary'!$AF$3:$AG$61,2,FALSE)</f>
        <v>0.14568036838830409</v>
      </c>
    </row>
    <row r="30" spans="1:11" x14ac:dyDescent="0.25">
      <c r="A30" s="1644" t="s">
        <v>204</v>
      </c>
      <c r="B30" s="1979">
        <v>31.549016952514648</v>
      </c>
      <c r="C30" s="1980">
        <v>13.42377758026123</v>
      </c>
      <c r="D30" s="1981">
        <v>3.6203789710998535</v>
      </c>
      <c r="E30" s="1982">
        <v>96.938072204589844</v>
      </c>
      <c r="F30" s="1983">
        <v>3.3318099975585938</v>
      </c>
      <c r="G30" s="1984">
        <v>2.3329436779022217</v>
      </c>
      <c r="H30" s="1985">
        <v>8.5205173492431641</v>
      </c>
      <c r="I30" s="1986">
        <v>40.487983703613281</v>
      </c>
      <c r="J30" s="1987">
        <v>4.2264871597290039</v>
      </c>
      <c r="K30">
        <f>VLOOKUP(A30,'Global summary'!$AF$3:$AG$61,2,FALSE)</f>
        <v>16.886358089939112</v>
      </c>
    </row>
    <row r="31" spans="1:11" x14ac:dyDescent="0.25">
      <c r="A31" s="1645" t="s">
        <v>205</v>
      </c>
      <c r="B31" s="1988">
        <v>90.97772216796875</v>
      </c>
      <c r="C31" s="1989">
        <v>87.905281066894531</v>
      </c>
      <c r="D31" s="1990">
        <v>94.61944580078125</v>
      </c>
      <c r="E31" s="1991">
        <v>93.359046936035156</v>
      </c>
      <c r="F31" s="1992">
        <v>85.242095947265625</v>
      </c>
      <c r="G31" s="1993">
        <v>96.173599243164063</v>
      </c>
      <c r="H31" s="1994">
        <v>81.994781494140625</v>
      </c>
      <c r="I31" s="1995">
        <v>61.720497131347656</v>
      </c>
      <c r="J31" s="1996">
        <v>90.604583740234375</v>
      </c>
      <c r="K31">
        <f>VLOOKUP(A31,'Global summary'!$AF$3:$AG$61,2,FALSE)</f>
        <v>88.270847870734684</v>
      </c>
    </row>
    <row r="32" spans="1:11" x14ac:dyDescent="0.25">
      <c r="A32" s="1646" t="s">
        <v>206</v>
      </c>
      <c r="B32" s="1997"/>
      <c r="C32" s="1998">
        <v>12.230814933776855</v>
      </c>
      <c r="D32" s="1999">
        <v>24.177406311035156</v>
      </c>
      <c r="E32" s="2000">
        <v>13.657515525817871</v>
      </c>
      <c r="F32" s="2001">
        <v>38.317699432373047</v>
      </c>
      <c r="G32" s="2002">
        <v>27.304811477661133</v>
      </c>
      <c r="H32" s="2003">
        <v>13.692771911621094</v>
      </c>
      <c r="I32" s="2004">
        <v>27.207351684570313</v>
      </c>
      <c r="J32" s="2005">
        <v>12.317702293395996</v>
      </c>
      <c r="K32">
        <f>VLOOKUP(A32,'Global summary'!$AF$3:$AG$61,2,FALSE)</f>
        <v>21.355461235351324</v>
      </c>
    </row>
    <row r="33" spans="1:11" x14ac:dyDescent="0.25">
      <c r="A33" s="1647" t="s">
        <v>207</v>
      </c>
      <c r="B33" s="2006">
        <v>0.73984944820404053</v>
      </c>
      <c r="C33" s="2007">
        <v>2.3311059474945068</v>
      </c>
      <c r="D33" s="2008">
        <v>5.2714266777038574</v>
      </c>
      <c r="E33" s="2009">
        <v>1.264237642288208</v>
      </c>
      <c r="F33" s="2010">
        <v>1.9711962938308716</v>
      </c>
      <c r="G33" s="2011">
        <v>2.1393618583679199</v>
      </c>
      <c r="H33" s="2012">
        <v>0.94871848821640015</v>
      </c>
      <c r="I33" s="2013">
        <v>0.42553636431694031</v>
      </c>
      <c r="J33" s="2014">
        <v>0.40215060114860535</v>
      </c>
      <c r="K33">
        <f>VLOOKUP(A33,'Global summary'!$AF$3:$AG$61,2,FALSE)</f>
        <v>1.781214669871519</v>
      </c>
    </row>
    <row r="34" spans="1:11" x14ac:dyDescent="0.25">
      <c r="A34" s="1648" t="s">
        <v>208</v>
      </c>
      <c r="B34" s="2015">
        <v>0.77920585870742798</v>
      </c>
      <c r="C34" s="2016">
        <v>0.67192673683166504</v>
      </c>
      <c r="D34" s="2017">
        <v>0.56792497634887695</v>
      </c>
      <c r="E34" s="2018">
        <v>0.86722749471664429</v>
      </c>
      <c r="F34" s="2019">
        <v>0.62156218290328979</v>
      </c>
      <c r="G34" s="2020">
        <v>0.8239942193031311</v>
      </c>
      <c r="H34" s="2021">
        <v>0.66479265689849854</v>
      </c>
      <c r="I34" s="2022">
        <v>0.78601473569869995</v>
      </c>
      <c r="J34" s="2023">
        <v>0.88253843784332275</v>
      </c>
      <c r="K34">
        <f>VLOOKUP(A34,'Global summary'!$AF$3:$AG$61,2,FALSE)</f>
        <v>0.71002251528558558</v>
      </c>
    </row>
    <row r="35" spans="1:11" x14ac:dyDescent="0.25">
      <c r="A35" s="1649" t="s">
        <v>209</v>
      </c>
      <c r="B35" s="2024">
        <v>10.979043006896973</v>
      </c>
      <c r="C35" s="2025">
        <v>5.6921286582946777</v>
      </c>
      <c r="D35" s="2026">
        <v>5.7757806777954102</v>
      </c>
      <c r="E35" s="2027">
        <v>5.214381217956543</v>
      </c>
      <c r="F35" s="2028">
        <v>1.3506565093994141</v>
      </c>
      <c r="G35" s="2029">
        <v>2.7618334293365479</v>
      </c>
      <c r="H35" s="2030">
        <v>10.667787551879883</v>
      </c>
      <c r="I35" s="2031">
        <v>17.711795806884766</v>
      </c>
      <c r="J35" s="2032">
        <v>18.162744522094727</v>
      </c>
      <c r="K35">
        <f>VLOOKUP(A35,'Global summary'!$AF$3:$AG$61,2,FALSE)</f>
        <v>4.3728800525303901</v>
      </c>
    </row>
    <row r="36" spans="1:11" x14ac:dyDescent="0.25">
      <c r="A36" s="1650" t="s">
        <v>210</v>
      </c>
      <c r="B36" s="2033">
        <v>4.4788360595703125</v>
      </c>
      <c r="C36" s="2034">
        <v>3.7688982486724854</v>
      </c>
      <c r="D36" s="2035">
        <v>6.384979248046875</v>
      </c>
      <c r="E36" s="2036">
        <v>10.141077041625977</v>
      </c>
      <c r="F36" s="2037">
        <v>6.6027469635009766</v>
      </c>
      <c r="G36" s="2038">
        <v>4.0406050682067871</v>
      </c>
      <c r="H36" s="2039">
        <v>2.0937478542327881</v>
      </c>
      <c r="I36" s="2040">
        <v>6.8669524192810059</v>
      </c>
      <c r="J36" s="2041">
        <v>5.4647989273071289</v>
      </c>
      <c r="K36">
        <f>VLOOKUP(A36,'Global summary'!$AF$3:$AG$61,2,FALSE)</f>
        <v>5.716499882687474</v>
      </c>
    </row>
    <row r="37" spans="1:11" x14ac:dyDescent="0.25">
      <c r="A37" s="1651" t="s">
        <v>211</v>
      </c>
      <c r="B37" s="2042"/>
      <c r="C37" s="2043">
        <v>2.9428277015686035</v>
      </c>
      <c r="D37" s="2044">
        <v>10.66045093536377</v>
      </c>
      <c r="E37" s="2045">
        <v>2.0615787506103516</v>
      </c>
      <c r="F37" s="2046">
        <v>2.9275496006011963</v>
      </c>
      <c r="G37" s="2047">
        <v>8.5876531600952148</v>
      </c>
      <c r="H37" s="2048">
        <v>6.8507404327392578</v>
      </c>
      <c r="I37" s="2049">
        <v>2.8080499172210693</v>
      </c>
      <c r="J37" s="2050">
        <v>15.876205444335938</v>
      </c>
      <c r="K37">
        <f>VLOOKUP(A37,'Global summary'!$AF$3:$AG$61,2,FALSE)</f>
        <v>7.3495126385407401</v>
      </c>
    </row>
    <row r="38" spans="1:11" x14ac:dyDescent="0.25">
      <c r="A38" s="1652" t="s">
        <v>212</v>
      </c>
      <c r="B38" s="2051">
        <v>36.724849700927734</v>
      </c>
      <c r="C38" s="2052">
        <v>63.125541687011719</v>
      </c>
      <c r="D38" s="2053">
        <v>47.951427459716797</v>
      </c>
      <c r="E38" s="2054">
        <v>45.338737487792969</v>
      </c>
      <c r="F38" s="2055">
        <v>73.72314453125</v>
      </c>
      <c r="G38" s="2056">
        <v>7.4426469802856445</v>
      </c>
      <c r="H38" s="2057">
        <v>42.864505767822266</v>
      </c>
      <c r="I38" s="2058">
        <v>77.3035888671875</v>
      </c>
      <c r="J38" s="2059">
        <v>22.50444221496582</v>
      </c>
      <c r="K38">
        <f>VLOOKUP(A38,'Global summary'!$AF$3:$AG$61,2,FALSE)</f>
        <v>55.847708710545263</v>
      </c>
    </row>
    <row r="39" spans="1:11" x14ac:dyDescent="0.25">
      <c r="A39" s="1653" t="s">
        <v>213</v>
      </c>
      <c r="B39" s="2060">
        <v>27.801984786987305</v>
      </c>
      <c r="C39" s="2061">
        <v>36.798072814941406</v>
      </c>
      <c r="D39" s="2062">
        <v>32.664688110351563</v>
      </c>
      <c r="E39" s="2063">
        <v>20.923740386962891</v>
      </c>
      <c r="F39" s="2064">
        <v>37.750484466552734</v>
      </c>
      <c r="G39" s="2065">
        <v>3.8053257465362549</v>
      </c>
      <c r="H39" s="2066">
        <v>11.305584907531738</v>
      </c>
      <c r="I39" s="2067">
        <v>8.2473869323730469</v>
      </c>
      <c r="J39" s="2068">
        <v>16.796182632446289</v>
      </c>
      <c r="K39">
        <f>VLOOKUP(A39,'Global summary'!$AF$3:$AG$61,2,FALSE)</f>
        <v>20.986576516898573</v>
      </c>
    </row>
    <row r="40" spans="1:11" x14ac:dyDescent="0.25">
      <c r="A40" s="1654" t="s">
        <v>214</v>
      </c>
      <c r="B40" s="2069">
        <v>10.645284652709961</v>
      </c>
      <c r="C40" s="2070">
        <v>4.4444160461425781</v>
      </c>
      <c r="D40" s="2071">
        <v>5.6695766448974609</v>
      </c>
      <c r="E40" s="2072">
        <v>4.2632536888122559</v>
      </c>
      <c r="F40" s="2073">
        <v>3.2618629932403564</v>
      </c>
      <c r="G40" s="2074">
        <v>14.280888557434082</v>
      </c>
      <c r="H40" s="2075">
        <v>5.1217408180236816</v>
      </c>
      <c r="I40" s="2076">
        <v>5.2952280044555664</v>
      </c>
      <c r="J40" s="2077">
        <v>21.981227874755859</v>
      </c>
      <c r="K40">
        <f>VLOOKUP(A40,'Global summary'!$AF$3:$AG$61,2,FALSE)</f>
        <v>9.3566795228475961</v>
      </c>
    </row>
    <row r="41" spans="1:11" x14ac:dyDescent="0.25">
      <c r="A41" s="1655" t="s">
        <v>215</v>
      </c>
      <c r="B41" s="2078">
        <v>12.380000114440918</v>
      </c>
      <c r="C41" s="2079">
        <v>14.035876274108887</v>
      </c>
      <c r="D41" s="2080">
        <v>15.885167121887207</v>
      </c>
      <c r="E41" s="2081">
        <v>5.4563484191894531</v>
      </c>
      <c r="F41" s="2082">
        <v>20.547203063964844</v>
      </c>
      <c r="G41" s="2083">
        <v>11.285541534423828</v>
      </c>
      <c r="H41" s="2084">
        <v>14.919232368469238</v>
      </c>
      <c r="I41" s="2085">
        <v>12.793374061584473</v>
      </c>
      <c r="J41" s="2086">
        <v>16.798698425292969</v>
      </c>
      <c r="K41">
        <f>VLOOKUP(A41,'Global summary'!$AF$3:$AG$61,2,FALSE)</f>
        <v>16.830190641454152</v>
      </c>
    </row>
    <row r="42" spans="1:11" x14ac:dyDescent="0.25">
      <c r="A42" s="1656" t="s">
        <v>216</v>
      </c>
      <c r="B42" s="2087">
        <v>0.34919673204421997</v>
      </c>
      <c r="C42" s="2088">
        <v>0.35597652196884155</v>
      </c>
      <c r="D42" s="2089">
        <v>0.65474331378936768</v>
      </c>
      <c r="E42" s="2090">
        <v>0.37847429513931274</v>
      </c>
      <c r="F42" s="2091">
        <v>0.83471280336380005</v>
      </c>
      <c r="G42" s="2092">
        <v>0.78557348251342773</v>
      </c>
      <c r="H42" s="2093">
        <v>0.69470322132110596</v>
      </c>
      <c r="I42" s="2094">
        <v>0.64151138067245483</v>
      </c>
      <c r="J42" s="2095">
        <v>0.71830826997756958</v>
      </c>
      <c r="K42">
        <f>VLOOKUP(A42,'Global summary'!$AF$3:$AG$61,2,FALSE)</f>
        <v>0.60656220707993147</v>
      </c>
    </row>
    <row r="43" spans="1:11" x14ac:dyDescent="0.25">
      <c r="A43" s="1657" t="s">
        <v>217</v>
      </c>
      <c r="B43" s="2096">
        <v>3.0095305442810059</v>
      </c>
      <c r="C43" s="2097">
        <v>8.3929157257080078</v>
      </c>
      <c r="D43" s="2098">
        <v>25.381940841674805</v>
      </c>
      <c r="E43" s="2099">
        <v>2.4975626468658447</v>
      </c>
      <c r="F43" s="2100">
        <v>12.081277847290039</v>
      </c>
      <c r="G43" s="2101">
        <v>1.7056914567947388</v>
      </c>
      <c r="H43" s="2102">
        <v>2.1072158813476563</v>
      </c>
      <c r="I43" s="2103">
        <v>0.63038480281829834</v>
      </c>
      <c r="J43" s="2104">
        <v>8.420496940612793</v>
      </c>
      <c r="K43">
        <f>VLOOKUP(A43,'Global summary'!$AF$3:$AG$61,2,FALSE)</f>
        <v>7.2368729544114903</v>
      </c>
    </row>
    <row r="44" spans="1:11" x14ac:dyDescent="0.25">
      <c r="A44" s="1658" t="s">
        <v>218</v>
      </c>
      <c r="B44" s="2105">
        <v>2</v>
      </c>
      <c r="C44" s="2106">
        <v>1.7999999523162842</v>
      </c>
      <c r="D44" s="2107">
        <v>1.8235293626785278</v>
      </c>
      <c r="E44" s="2108">
        <v>2.0869565010070801</v>
      </c>
      <c r="F44" s="2109">
        <v>2</v>
      </c>
      <c r="G44" s="2110">
        <v>2.5454545021057129</v>
      </c>
      <c r="H44" s="2111">
        <v>2</v>
      </c>
      <c r="I44" s="2112">
        <v>1.25</v>
      </c>
      <c r="J44" s="2113">
        <v>1.75</v>
      </c>
      <c r="K44">
        <f>VLOOKUP(A44,'Global summary'!$AF$3:$AG$61,2,FALSE)</f>
        <v>1.9226804123711341</v>
      </c>
    </row>
    <row r="45" spans="1:11" x14ac:dyDescent="0.25">
      <c r="A45" s="1659" t="s">
        <v>219</v>
      </c>
      <c r="B45" s="2114">
        <v>0.80000001192092896</v>
      </c>
      <c r="C45" s="2115">
        <v>0.80000001192092896</v>
      </c>
      <c r="D45" s="2116">
        <v>0.5</v>
      </c>
      <c r="E45" s="2117">
        <v>0.6086956262588501</v>
      </c>
      <c r="F45" s="2118">
        <v>0.39534884691238403</v>
      </c>
      <c r="G45" s="2119">
        <v>0.81818181276321411</v>
      </c>
      <c r="H45" s="2120">
        <v>0.69999998807907104</v>
      </c>
      <c r="I45" s="2121">
        <v>0.75</v>
      </c>
      <c r="J45" s="2122">
        <v>0.75</v>
      </c>
      <c r="K45">
        <f>VLOOKUP(A45,'Global summary'!$AF$3:$AG$61,2,FALSE)</f>
        <v>0.60309278350515461</v>
      </c>
    </row>
    <row r="46" spans="1:11" x14ac:dyDescent="0.25">
      <c r="A46" s="1660" t="s">
        <v>220</v>
      </c>
      <c r="B46" s="2123">
        <v>-0.42322540283203125</v>
      </c>
      <c r="C46" s="2124">
        <v>0.71030628681182861</v>
      </c>
      <c r="D46" s="2125">
        <v>-0.35103815793991089</v>
      </c>
      <c r="E46" s="2126">
        <v>-0.56263750791549683</v>
      </c>
      <c r="F46" s="2127">
        <v>0.92322260141372681</v>
      </c>
      <c r="G46" s="2128">
        <v>0.98142188787460327</v>
      </c>
      <c r="H46" s="2129">
        <v>0.18969158828258514</v>
      </c>
      <c r="I46" s="2130">
        <v>5.6328792124986649E-2</v>
      </c>
      <c r="J46" s="2131">
        <v>-0.822593092918396</v>
      </c>
      <c r="K46">
        <f>VLOOKUP(A46,'Global summary'!$AF$3:$AG$61,2,FALSE)</f>
        <v>0.12520731402017449</v>
      </c>
    </row>
    <row r="47" spans="1:11" x14ac:dyDescent="0.25">
      <c r="A47" s="1661" t="s">
        <v>221</v>
      </c>
      <c r="B47" s="2132">
        <v>42.407970428466797</v>
      </c>
      <c r="C47" s="2133">
        <v>81.87200927734375</v>
      </c>
      <c r="D47" s="2134">
        <v>84.948989868164063</v>
      </c>
      <c r="E47" s="2135">
        <v>72.242485046386719</v>
      </c>
      <c r="F47" s="2136">
        <v>88.690948486328125</v>
      </c>
      <c r="G47" s="2137">
        <v>82.514411926269531</v>
      </c>
      <c r="H47" s="2138">
        <v>69.156265258789063</v>
      </c>
      <c r="I47" s="2139">
        <v>57.231201171875</v>
      </c>
      <c r="J47" s="2140">
        <v>44.898784637451172</v>
      </c>
      <c r="K47">
        <f>VLOOKUP(A47,'Global summary'!$AF$3:$AG$61,2,FALSE)</f>
        <v>69.439633195192911</v>
      </c>
    </row>
    <row r="48" spans="1:11" x14ac:dyDescent="0.25">
      <c r="A48" s="1662" t="s">
        <v>222</v>
      </c>
      <c r="B48" s="2141">
        <v>0</v>
      </c>
      <c r="C48" s="2142">
        <v>0</v>
      </c>
      <c r="D48" s="2143">
        <v>0.30752173066139221</v>
      </c>
      <c r="E48" s="2144">
        <v>0.15958903729915619</v>
      </c>
      <c r="F48" s="2145">
        <v>0.24739903211593628</v>
      </c>
      <c r="G48" s="2146">
        <v>3.8753241300582886E-2</v>
      </c>
      <c r="H48" s="2147">
        <v>0.31706205010414124</v>
      </c>
      <c r="I48" s="2148">
        <v>0.72134840488433838</v>
      </c>
      <c r="J48" s="2149">
        <v>0.15989331901073456</v>
      </c>
      <c r="K48">
        <f>VLOOKUP(A48,'Global summary'!$AF$3:$AG$61,2,FALSE)</f>
        <v>0.30432903738057915</v>
      </c>
    </row>
    <row r="49" spans="1:11" x14ac:dyDescent="0.25">
      <c r="A49" s="1663" t="s">
        <v>223</v>
      </c>
      <c r="B49" s="2150">
        <v>-0.44900965690612793</v>
      </c>
      <c r="C49" s="2151">
        <v>-0.81784462928771973</v>
      </c>
      <c r="D49" s="2152">
        <v>0.93009454011917114</v>
      </c>
      <c r="E49" s="2153">
        <v>-0.24576783180236816</v>
      </c>
      <c r="F49" s="2154">
        <v>1.2333619594573975</v>
      </c>
      <c r="G49" s="2155">
        <v>1.4888943433761597</v>
      </c>
      <c r="H49" s="2156">
        <v>0.37124097347259521</v>
      </c>
      <c r="I49" s="2157">
        <v>0.44878646731376648</v>
      </c>
      <c r="J49" s="2158">
        <v>0.45856007933616638</v>
      </c>
      <c r="K49">
        <f>VLOOKUP(A49,'Global summary'!$AF$3:$AG$61,2,FALSE)</f>
        <v>0.28225556880835295</v>
      </c>
    </row>
    <row r="50" spans="1:11" x14ac:dyDescent="0.25">
      <c r="A50" s="1664" t="s">
        <v>224</v>
      </c>
      <c r="B50" s="2159">
        <v>49.883678436279297</v>
      </c>
      <c r="C50" s="2160">
        <v>25.07203483581543</v>
      </c>
      <c r="D50" s="2161">
        <v>65.86346435546875</v>
      </c>
      <c r="E50" s="2162">
        <v>30.658792495727539</v>
      </c>
      <c r="F50" s="2163">
        <v>67.076835632324219</v>
      </c>
      <c r="G50" s="2164">
        <v>72.355865478515625</v>
      </c>
      <c r="H50" s="2165">
        <v>59.097087860107422</v>
      </c>
      <c r="I50" s="2166">
        <v>37.536052703857422</v>
      </c>
      <c r="J50" s="2167">
        <v>37.596153259277344</v>
      </c>
      <c r="K50">
        <f>VLOOKUP(A50,'Global summary'!$AF$3:$AG$61,2,FALSE)</f>
        <v>43.050600898653386</v>
      </c>
    </row>
    <row r="51" spans="1:11" x14ac:dyDescent="0.25">
      <c r="A51" s="1665" t="s">
        <v>225</v>
      </c>
      <c r="B51" s="2168">
        <v>0.80000001192092896</v>
      </c>
      <c r="C51" s="2169">
        <v>0.80000001192092896</v>
      </c>
      <c r="D51" s="2170">
        <v>0.76470589637756348</v>
      </c>
      <c r="E51" s="2171">
        <v>0.6086956262588501</v>
      </c>
      <c r="F51" s="2172">
        <v>1</v>
      </c>
      <c r="G51" s="2173">
        <v>0.45454546809196472</v>
      </c>
      <c r="H51" s="2174">
        <v>0.5</v>
      </c>
      <c r="I51" s="2175">
        <v>0.875</v>
      </c>
      <c r="J51" s="2176">
        <v>0.4791666567325592</v>
      </c>
      <c r="K51">
        <f>VLOOKUP(A51,'Global summary'!$AF$3:$AG$61,2,FALSE)</f>
        <v>0.69072164948453607</v>
      </c>
    </row>
    <row r="52" spans="1:11" x14ac:dyDescent="0.25">
      <c r="A52" s="1666" t="s">
        <v>226</v>
      </c>
      <c r="B52" s="2177">
        <v>2.7900550048798323E-3</v>
      </c>
      <c r="C52" s="2178">
        <v>0.14772035181522369</v>
      </c>
      <c r="D52" s="2179">
        <v>0.22599086165428162</v>
      </c>
      <c r="E52" s="2180">
        <v>3.3250786364078522E-2</v>
      </c>
      <c r="F52" s="2181">
        <v>0.402751624584198</v>
      </c>
      <c r="G52" s="2182">
        <v>0.20414675772190094</v>
      </c>
      <c r="H52" s="2183">
        <v>0.12259689718484879</v>
      </c>
      <c r="I52" s="2184">
        <v>0.23610506951808929</v>
      </c>
      <c r="J52" s="2185">
        <v>7.0688821375370026E-2</v>
      </c>
      <c r="K52">
        <f>VLOOKUP(A52,'Global summary'!$AF$3:$AG$61,2,FALSE)</f>
        <v>0.28083259746475392</v>
      </c>
    </row>
    <row r="53" spans="1:11" x14ac:dyDescent="0.25">
      <c r="A53" s="1667" t="s">
        <v>227</v>
      </c>
      <c r="B53" s="2186">
        <v>0.62078076601028442</v>
      </c>
      <c r="C53" s="2187">
        <v>0.66773331165313721</v>
      </c>
      <c r="D53" s="2188">
        <v>0.66181766986846924</v>
      </c>
      <c r="E53" s="2189">
        <v>0.74281424283981323</v>
      </c>
      <c r="F53" s="2190">
        <v>0.74202901124954224</v>
      </c>
      <c r="G53" s="2191">
        <v>0.64959424734115601</v>
      </c>
      <c r="H53" s="2192">
        <v>0.61138558387756348</v>
      </c>
      <c r="I53" s="2193">
        <v>0.66507935523986816</v>
      </c>
      <c r="J53" s="2194">
        <v>0.65179973840713501</v>
      </c>
      <c r="K53">
        <f>VLOOKUP(A53,'Global summary'!$AF$3:$AG$61,2,FALSE)</f>
        <v>0.67609464567142563</v>
      </c>
    </row>
    <row r="54" spans="1:11" x14ac:dyDescent="0.25">
      <c r="A54" s="1668" t="s">
        <v>228</v>
      </c>
      <c r="B54" s="2195">
        <v>127.30417633056641</v>
      </c>
      <c r="C54" s="2196">
        <v>113.50785064697266</v>
      </c>
      <c r="D54" s="2197">
        <v>110.62549591064453</v>
      </c>
      <c r="E54" s="2198">
        <v>109.27320098876953</v>
      </c>
      <c r="F54" s="2199">
        <v>120.18299102783203</v>
      </c>
      <c r="G54" s="2200">
        <v>76.340415954589844</v>
      </c>
      <c r="H54" s="2201">
        <v>128.66505432128906</v>
      </c>
      <c r="I54" s="2202">
        <v>105.86379241943359</v>
      </c>
      <c r="J54" s="2203">
        <v>87.594024658203125</v>
      </c>
      <c r="K54">
        <f>VLOOKUP(A54,'Global summary'!$AF$3:$AG$61,2,FALSE)</f>
        <v>105.54512602059953</v>
      </c>
    </row>
    <row r="55" spans="1:11" x14ac:dyDescent="0.25">
      <c r="A55" s="1669" t="s">
        <v>229</v>
      </c>
      <c r="B55" s="2204">
        <v>0.50231415033340454</v>
      </c>
      <c r="C55" s="2205">
        <v>0.71239441633224487</v>
      </c>
      <c r="D55" s="2206">
        <v>0.26240968704223633</v>
      </c>
      <c r="E55" s="2207">
        <v>0.4006069004535675</v>
      </c>
      <c r="F55" s="2208">
        <v>0.56725883483886719</v>
      </c>
      <c r="G55" s="2209">
        <v>0.62852787971496582</v>
      </c>
      <c r="H55" s="2210">
        <v>0.40780699253082275</v>
      </c>
      <c r="I55" s="2211">
        <v>0.44805306196212769</v>
      </c>
      <c r="J55" s="2212">
        <v>0.37277975678443909</v>
      </c>
      <c r="K55">
        <f>VLOOKUP(A55,'Global summary'!$AF$3:$AG$61,2,FALSE)</f>
        <v>0.48765612886414456</v>
      </c>
    </row>
    <row r="56" spans="1:11" x14ac:dyDescent="0.25">
      <c r="A56" s="1670" t="s">
        <v>230</v>
      </c>
      <c r="B56" s="2213">
        <v>6.479034423828125</v>
      </c>
      <c r="C56" s="2214">
        <v>32.7886962890625</v>
      </c>
      <c r="D56" s="2215">
        <v>8.9326534271240234</v>
      </c>
      <c r="E56" s="2216">
        <v>9.2304620742797852</v>
      </c>
      <c r="F56" s="2217">
        <v>19.610069274902344</v>
      </c>
      <c r="G56" s="2218">
        <v>15.074105262756348</v>
      </c>
      <c r="H56" s="2219">
        <v>43.239414215087891</v>
      </c>
      <c r="I56" s="2220">
        <v>44.322029113769531</v>
      </c>
      <c r="J56" s="2221">
        <v>31.53419303894043</v>
      </c>
      <c r="K56">
        <f>VLOOKUP(A56,'Global summary'!$AF$3:$AG$61,2,FALSE)</f>
        <v>22.509307559043137</v>
      </c>
    </row>
    <row r="57" spans="1:11" x14ac:dyDescent="0.25">
      <c r="A57" s="1671" t="s">
        <v>231</v>
      </c>
      <c r="B57" s="2222">
        <v>40.463878631591797</v>
      </c>
      <c r="C57" s="2223">
        <v>58.424819946289063</v>
      </c>
      <c r="D57" s="2224">
        <v>104.95806121826172</v>
      </c>
      <c r="E57" s="2225">
        <v>18.701370239257813</v>
      </c>
      <c r="F57" s="2226">
        <v>251.63270568847656</v>
      </c>
      <c r="G57" s="2227">
        <v>229.07743835449219</v>
      </c>
      <c r="H57" s="2228">
        <v>11.068615913391113</v>
      </c>
      <c r="I57" s="2229">
        <v>262.688232421875</v>
      </c>
      <c r="J57" s="2230">
        <v>12.784427642822266</v>
      </c>
      <c r="K57">
        <f>VLOOKUP(A57,'Global summary'!$AF$3:$AG$61,2,FALSE)</f>
        <v>161.44711082652731</v>
      </c>
    </row>
    <row r="58" spans="1:11" x14ac:dyDescent="0.25">
      <c r="A58" s="1672" t="s">
        <v>232</v>
      </c>
      <c r="B58" s="2231">
        <v>0</v>
      </c>
      <c r="C58" s="2232">
        <v>1.2564821243286133</v>
      </c>
      <c r="D58" s="2233">
        <v>0.57742428779602051</v>
      </c>
      <c r="E58" s="2234">
        <v>0.21425953507423401</v>
      </c>
      <c r="F58" s="2235">
        <v>5.7251725196838379</v>
      </c>
      <c r="G58" s="2236">
        <v>0</v>
      </c>
      <c r="H58" s="2237">
        <v>4.7128639221191406</v>
      </c>
      <c r="I58" s="2238">
        <v>36.544040679931641</v>
      </c>
      <c r="J58" s="2239">
        <v>1.3098534345626831</v>
      </c>
      <c r="K58">
        <f>VLOOKUP(A58,'Global summary'!$AF$3:$AG$61,2,FALSE)</f>
        <v>4.3964038936427263</v>
      </c>
    </row>
    <row r="59" spans="1:11" x14ac:dyDescent="0.25">
      <c r="A59" s="1673" t="s">
        <v>233</v>
      </c>
      <c r="B59" s="2240"/>
      <c r="C59" s="2241"/>
      <c r="D59" s="2242">
        <v>46.125705718994141</v>
      </c>
      <c r="E59" s="2243">
        <v>36.392116546630859</v>
      </c>
      <c r="F59" s="2244"/>
      <c r="G59" s="2245"/>
      <c r="H59" s="2246"/>
      <c r="I59" s="2247">
        <v>32.698917388916016</v>
      </c>
      <c r="J59" s="2248">
        <v>39.365795135498047</v>
      </c>
      <c r="K59">
        <f>VLOOKUP(A59,'Global summary'!$AF$3:$AG$61,2,FALSE)</f>
        <v>38.458326878333253</v>
      </c>
    </row>
    <row r="60" spans="1:11" x14ac:dyDescent="0.25">
      <c r="A60" s="1674" t="s">
        <v>234</v>
      </c>
      <c r="B60" s="2249">
        <v>0.58143621683120728</v>
      </c>
      <c r="C60" s="2250">
        <v>0.70962262153625488</v>
      </c>
      <c r="D60" s="2251">
        <v>0.75253725051879883</v>
      </c>
      <c r="E60" s="2252">
        <v>0.75434273481369019</v>
      </c>
      <c r="F60" s="2253">
        <v>0.75287169218063354</v>
      </c>
      <c r="G60" s="2254">
        <v>0.5972980260848999</v>
      </c>
      <c r="H60" s="2255">
        <v>0.76864975690841675</v>
      </c>
      <c r="I60" s="2256">
        <v>0.74338400363922119</v>
      </c>
      <c r="J60" s="2257">
        <v>0.75302010774612427</v>
      </c>
      <c r="K60">
        <f>VLOOKUP(A60,'Global summary'!$AF$3:$AG$61,2,FALSE)</f>
        <v>0.74369263973534727</v>
      </c>
    </row>
    <row r="61" spans="1:11" x14ac:dyDescent="0.25">
      <c r="A61" s="1675" t="s">
        <v>235</v>
      </c>
      <c r="B61" s="2258">
        <v>38.200000762939453</v>
      </c>
      <c r="C61" s="2259">
        <v>25</v>
      </c>
      <c r="D61" s="2260">
        <v>28.848484039306641</v>
      </c>
      <c r="E61" s="2261">
        <v>31.857143402099609</v>
      </c>
      <c r="F61" s="2262">
        <v>27.365854263305664</v>
      </c>
      <c r="G61" s="2263">
        <v>23.125</v>
      </c>
      <c r="H61" s="2264">
        <v>26.222221374511719</v>
      </c>
      <c r="I61" s="2265">
        <v>28.857143402099609</v>
      </c>
      <c r="J61" s="2266">
        <v>33.568180084228516</v>
      </c>
      <c r="K61">
        <f>VLOOKUP(A61,'Global summary'!$AF$3:$AG$61,2,FALSE)</f>
        <v>29.925714285714285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1"/>
  <sheetViews>
    <sheetView workbookViewId="0">
      <selection activeCell="A51" sqref="A51"/>
    </sheetView>
  </sheetViews>
  <sheetFormatPr defaultRowHeight="15" x14ac:dyDescent="0.25"/>
  <cols>
    <col min="1" max="1" width="23.85546875" bestFit="1" customWidth="1"/>
    <col min="2" max="2" width="75.7109375" style="1735" bestFit="1" customWidth="1"/>
    <col min="3" max="4" width="19.85546875" style="1735" bestFit="1" customWidth="1"/>
    <col min="5" max="5" width="11.7109375" style="1735" bestFit="1" customWidth="1"/>
    <col min="7" max="7" width="8.85546875" style="1"/>
  </cols>
  <sheetData>
    <row r="1" spans="1:6" x14ac:dyDescent="0.25">
      <c r="B1" s="1735" t="s">
        <v>286</v>
      </c>
    </row>
    <row r="2" spans="1:6" x14ac:dyDescent="0.25">
      <c r="A2" t="s">
        <v>0</v>
      </c>
      <c r="B2" s="1735" t="s">
        <v>281</v>
      </c>
      <c r="C2" s="1735" t="s">
        <v>282</v>
      </c>
      <c r="D2" s="1735" t="s">
        <v>283</v>
      </c>
      <c r="E2" s="1735" t="s">
        <v>284</v>
      </c>
      <c r="F2" s="1735" t="s">
        <v>280</v>
      </c>
    </row>
    <row r="3" spans="1:6" x14ac:dyDescent="0.25">
      <c r="A3" s="1676" t="s">
        <v>177</v>
      </c>
      <c r="B3" s="2267">
        <v>3.076993465423584</v>
      </c>
      <c r="C3" s="2268">
        <v>3.4289486408233643</v>
      </c>
      <c r="D3" s="2269">
        <v>3.1609697341918945</v>
      </c>
      <c r="E3" s="2270">
        <v>3.4974830150604248</v>
      </c>
      <c r="F3">
        <f>VLOOKUP(A3,'Global summary'!$AF$3:$AG$61,2,FALSE)</f>
        <v>3.3261145044143028</v>
      </c>
    </row>
    <row r="4" spans="1:6" x14ac:dyDescent="0.25">
      <c r="A4" s="1677" t="s">
        <v>178</v>
      </c>
      <c r="B4" s="2271">
        <v>162.77151489257813</v>
      </c>
      <c r="C4" s="2272">
        <v>202.61079406738281</v>
      </c>
      <c r="D4" s="2273">
        <v>281.45562744140625</v>
      </c>
      <c r="E4" s="2274">
        <v>222.50300598144531</v>
      </c>
      <c r="F4">
        <f>VLOOKUP(A4,'Global summary'!$AF$3:$AG$61,2,FALSE)</f>
        <v>223.76192712783813</v>
      </c>
    </row>
    <row r="5" spans="1:6" x14ac:dyDescent="0.25">
      <c r="A5" s="1678" t="s">
        <v>179</v>
      </c>
      <c r="B5" s="2275">
        <v>127.54630279541016</v>
      </c>
      <c r="C5" s="2276">
        <v>223.72119140625</v>
      </c>
      <c r="D5" s="2277">
        <v>311.34426879882813</v>
      </c>
      <c r="E5" s="2278">
        <v>274.15615844726563</v>
      </c>
      <c r="F5">
        <f>VLOOKUP(A5,'Global summary'!$AF$3:$AG$61,2,FALSE)</f>
        <v>246.79593729698794</v>
      </c>
    </row>
    <row r="6" spans="1:6" x14ac:dyDescent="0.25">
      <c r="A6" s="1679" t="s">
        <v>180</v>
      </c>
      <c r="B6" s="2279">
        <v>24.365562438964844</v>
      </c>
      <c r="C6" s="2280">
        <v>45.216693878173828</v>
      </c>
      <c r="D6" s="2281">
        <v>181.4073486328125</v>
      </c>
      <c r="E6" s="2282">
        <v>801.6346435546875</v>
      </c>
      <c r="F6">
        <f>VLOOKUP(A6,'Global summary'!$AF$3:$AG$61,2,FALSE)</f>
        <v>203.99644620620634</v>
      </c>
    </row>
    <row r="7" spans="1:6" x14ac:dyDescent="0.25">
      <c r="A7" s="1680" t="s">
        <v>181</v>
      </c>
      <c r="B7" s="2283">
        <v>19.915256500244141</v>
      </c>
      <c r="C7" s="2284">
        <v>48.460948944091797</v>
      </c>
      <c r="D7" s="2285">
        <v>72.275306701660156</v>
      </c>
      <c r="E7" s="2286">
        <v>98.044883728027344</v>
      </c>
      <c r="F7">
        <f>VLOOKUP(A7,'Global summary'!$AF$3:$AG$61,2,FALSE)</f>
        <v>66.315733643413736</v>
      </c>
    </row>
    <row r="8" spans="1:6" x14ac:dyDescent="0.25">
      <c r="A8" s="1681" t="s">
        <v>182</v>
      </c>
      <c r="B8" s="2287">
        <v>29.416309356689453</v>
      </c>
      <c r="C8" s="2288">
        <v>12.600166320800781</v>
      </c>
      <c r="D8" s="2289">
        <v>3.9127614498138428</v>
      </c>
      <c r="E8" s="2290">
        <v>2.6936583518981934</v>
      </c>
      <c r="F8">
        <f>VLOOKUP(A8,'Global summary'!$AF$3:$AG$61,2,FALSE)</f>
        <v>9.4486190232461187</v>
      </c>
    </row>
    <row r="9" spans="1:6" x14ac:dyDescent="0.25">
      <c r="A9" s="1682" t="s">
        <v>183</v>
      </c>
      <c r="B9" s="2291">
        <v>65.922218322753906</v>
      </c>
      <c r="C9" s="2292">
        <v>34.553787231445313</v>
      </c>
      <c r="D9" s="2293">
        <v>24.995384216308594</v>
      </c>
      <c r="E9" s="2294">
        <v>6.9544305801391602</v>
      </c>
      <c r="F9">
        <f>VLOOKUP(A9,'Global summary'!$AF$3:$AG$61,2,FALSE)</f>
        <v>29.549355269459522</v>
      </c>
    </row>
    <row r="10" spans="1:6" x14ac:dyDescent="0.25">
      <c r="A10" s="1683" t="s">
        <v>184</v>
      </c>
      <c r="B10" s="2295">
        <v>88.323356628417969</v>
      </c>
      <c r="C10" s="2296">
        <v>69.302528381347656</v>
      </c>
      <c r="D10" s="2297">
        <v>15.308465003967285</v>
      </c>
      <c r="E10" s="2298">
        <v>1.5588034391403198</v>
      </c>
      <c r="F10">
        <f>VLOOKUP(A10,'Global summary'!$AF$3:$AG$61,2,FALSE)</f>
        <v>42.276148323715312</v>
      </c>
    </row>
    <row r="11" spans="1:6" x14ac:dyDescent="0.25">
      <c r="A11" s="1684" t="s">
        <v>185</v>
      </c>
      <c r="B11" s="2299">
        <v>51.009532928466797</v>
      </c>
      <c r="C11" s="2300">
        <v>54.404262542724609</v>
      </c>
      <c r="D11" s="2301">
        <v>83.693595886230469</v>
      </c>
      <c r="E11" s="2302"/>
      <c r="F11">
        <f>VLOOKUP(A11,'Global summary'!$AF$3:$AG$61,2,FALSE)</f>
        <v>65.69072154630085</v>
      </c>
    </row>
    <row r="12" spans="1:6" x14ac:dyDescent="0.25">
      <c r="A12" s="1685" t="s">
        <v>186</v>
      </c>
      <c r="B12" s="2303">
        <v>21.443143844604492</v>
      </c>
      <c r="C12" s="2304">
        <v>27.086503982543945</v>
      </c>
      <c r="D12" s="2305">
        <v>42.767810821533203</v>
      </c>
      <c r="E12" s="2306">
        <v>69.811790466308594</v>
      </c>
      <c r="F12">
        <f>VLOOKUP(A12,'Global summary'!$AF$3:$AG$61,2,FALSE)</f>
        <v>31.770735084467596</v>
      </c>
    </row>
    <row r="13" spans="1:6" x14ac:dyDescent="0.25">
      <c r="A13" s="1686" t="s">
        <v>187</v>
      </c>
      <c r="B13" s="2307">
        <v>27.414962768554688</v>
      </c>
      <c r="C13" s="2308">
        <v>31.765077590942383</v>
      </c>
      <c r="D13" s="2309">
        <v>49.584312438964844</v>
      </c>
      <c r="E13" s="2310">
        <v>44.235824584960938</v>
      </c>
      <c r="F13">
        <f>VLOOKUP(A13,'Global summary'!$AF$3:$AG$61,2,FALSE)</f>
        <v>38.973748750415737</v>
      </c>
    </row>
    <row r="14" spans="1:6" x14ac:dyDescent="0.25">
      <c r="A14" s="1687" t="s">
        <v>188</v>
      </c>
      <c r="B14" s="2311">
        <v>10.286282539367676</v>
      </c>
      <c r="C14" s="2312">
        <v>15.720332145690918</v>
      </c>
      <c r="D14" s="2313">
        <v>4.4595098495483398</v>
      </c>
      <c r="E14" s="2314">
        <v>5.3768558502197266</v>
      </c>
      <c r="F14">
        <f>VLOOKUP(A14,'Global summary'!$AF$3:$AG$61,2,FALSE)</f>
        <v>10.827497052103876</v>
      </c>
    </row>
    <row r="15" spans="1:6" x14ac:dyDescent="0.25">
      <c r="A15" s="1688" t="s">
        <v>189</v>
      </c>
      <c r="B15" s="2315">
        <v>46.551296234130859</v>
      </c>
      <c r="C15" s="2316">
        <v>45.102367401123047</v>
      </c>
      <c r="D15" s="2317">
        <v>27.001117706298828</v>
      </c>
      <c r="E15" s="2318">
        <v>5.5027217864990234</v>
      </c>
      <c r="F15">
        <f>VLOOKUP(A15,'Global summary'!$AF$3:$AG$61,2,FALSE)</f>
        <v>39.098532992728131</v>
      </c>
    </row>
    <row r="16" spans="1:6" x14ac:dyDescent="0.25">
      <c r="A16" s="1689" t="s">
        <v>190</v>
      </c>
      <c r="B16" s="2319">
        <v>3.3330106735229492</v>
      </c>
      <c r="C16" s="2320">
        <v>3.45157790184021</v>
      </c>
      <c r="D16" s="2321">
        <v>4.4222660064697266</v>
      </c>
      <c r="E16" s="2322">
        <v>3.9848999977111816</v>
      </c>
      <c r="F16">
        <f>VLOOKUP(A16,'Global summary'!$AF$3:$AG$61,2,FALSE)</f>
        <v>3.8365483673722616</v>
      </c>
    </row>
    <row r="17" spans="1:6" x14ac:dyDescent="0.25">
      <c r="A17" s="1690" t="s">
        <v>191</v>
      </c>
      <c r="B17" s="2323">
        <v>1.2652503252029419</v>
      </c>
      <c r="C17" s="2324">
        <v>1.7947518825531006</v>
      </c>
      <c r="D17" s="2325">
        <v>2.4836263656616211</v>
      </c>
      <c r="E17" s="2326">
        <v>3.2257142066955566</v>
      </c>
      <c r="F17">
        <f>VLOOKUP(A17,'Global summary'!$AF$3:$AG$61,2,FALSE)</f>
        <v>2.1318798183718908</v>
      </c>
    </row>
    <row r="18" spans="1:6" x14ac:dyDescent="0.25">
      <c r="A18" s="1691" t="s">
        <v>192</v>
      </c>
      <c r="B18" s="2327">
        <v>19.420900344848633</v>
      </c>
      <c r="C18" s="2328">
        <v>17.652763366699219</v>
      </c>
      <c r="D18" s="2329">
        <v>16.974966049194336</v>
      </c>
      <c r="E18" s="2330">
        <v>38.753864288330078</v>
      </c>
      <c r="F18">
        <f>VLOOKUP(A18,'Global summary'!$AF$3:$AG$61,2,FALSE)</f>
        <v>18.907415717258615</v>
      </c>
    </row>
    <row r="19" spans="1:6" x14ac:dyDescent="0.25">
      <c r="A19" s="1692" t="s">
        <v>193</v>
      </c>
      <c r="B19" s="2331">
        <v>63201.0078125</v>
      </c>
      <c r="C19" s="2332">
        <v>91359.828125</v>
      </c>
      <c r="D19" s="2333">
        <v>117046.8359375</v>
      </c>
      <c r="E19" s="2334">
        <v>64454.7578125</v>
      </c>
      <c r="F19">
        <f>VLOOKUP(A19,'Global summary'!$AF$3:$AG$61,2,FALSE)</f>
        <v>82463.891214124931</v>
      </c>
    </row>
    <row r="20" spans="1:6" x14ac:dyDescent="0.25">
      <c r="A20" s="1693" t="s">
        <v>194</v>
      </c>
      <c r="B20" s="2335">
        <v>0.13562417030334473</v>
      </c>
      <c r="C20" s="2336">
        <v>0.21577341854572296</v>
      </c>
      <c r="D20" s="2337">
        <v>0.17050716280937195</v>
      </c>
      <c r="E20" s="2338">
        <v>0.17559869587421417</v>
      </c>
      <c r="F20">
        <f>VLOOKUP(A20,'Global summary'!$AF$3:$AG$61,2,FALSE)</f>
        <v>0.17965975629167091</v>
      </c>
    </row>
    <row r="21" spans="1:6" x14ac:dyDescent="0.25">
      <c r="A21" s="1694" t="s">
        <v>195</v>
      </c>
      <c r="B21" s="2339">
        <v>94.802200317382813</v>
      </c>
      <c r="C21" s="2340">
        <v>49.112579345703125</v>
      </c>
      <c r="D21" s="2341">
        <v>30.260684967041016</v>
      </c>
      <c r="E21" s="2342">
        <v>16.429759979248047</v>
      </c>
      <c r="F21">
        <f>VLOOKUP(A21,'Global summary'!$AF$3:$AG$61,2,FALSE)</f>
        <v>30.281193263658096</v>
      </c>
    </row>
    <row r="22" spans="1:6" x14ac:dyDescent="0.25">
      <c r="A22" s="1695" t="s">
        <v>196</v>
      </c>
      <c r="B22" s="2343">
        <v>4.4052801132202148</v>
      </c>
      <c r="C22" s="2344">
        <v>1.4186227321624756</v>
      </c>
      <c r="D22" s="2345">
        <v>0.88440179824829102</v>
      </c>
      <c r="E22" s="2346">
        <v>0.57737255096435547</v>
      </c>
      <c r="F22">
        <f>VLOOKUP(A22,'Global summary'!$AF$3:$AG$61,2,FALSE)</f>
        <v>0.969818869518279</v>
      </c>
    </row>
    <row r="23" spans="1:6" x14ac:dyDescent="0.25">
      <c r="A23" s="1696" t="s">
        <v>197</v>
      </c>
      <c r="B23" s="2347">
        <v>1.554789662361145</v>
      </c>
      <c r="C23" s="2348">
        <v>1.1091368198394775</v>
      </c>
      <c r="D23" s="2349">
        <v>1.0396867990493774</v>
      </c>
      <c r="E23" s="2350">
        <v>1.3567711114883423</v>
      </c>
      <c r="F23">
        <f>VLOOKUP(A23,'Global summary'!$AF$3:$AG$61,2,FALSE)</f>
        <v>1.1048601721475311</v>
      </c>
    </row>
    <row r="24" spans="1:6" x14ac:dyDescent="0.25">
      <c r="A24" s="1697" t="s">
        <v>198</v>
      </c>
      <c r="B24" s="2351">
        <v>1.4422612190246582</v>
      </c>
      <c r="C24" s="2352">
        <v>3.256324291229248</v>
      </c>
      <c r="D24" s="2353">
        <v>4.6204829216003418</v>
      </c>
      <c r="E24" s="2354">
        <v>5.9266328811645508</v>
      </c>
      <c r="F24">
        <f>VLOOKUP(A24,'Global summary'!$AF$3:$AG$61,2,FALSE)</f>
        <v>4.0698162796021062</v>
      </c>
    </row>
    <row r="25" spans="1:6" x14ac:dyDescent="0.25">
      <c r="A25" s="1698" t="s">
        <v>199</v>
      </c>
      <c r="B25" s="2355">
        <v>6.6466517448425293</v>
      </c>
      <c r="C25" s="2356">
        <v>12.93451976776123</v>
      </c>
      <c r="D25" s="2357">
        <v>15.777202606201172</v>
      </c>
      <c r="E25" s="2358">
        <v>14.373001098632813</v>
      </c>
      <c r="F25">
        <f>VLOOKUP(A25,'Global summary'!$AF$3:$AG$61,2,FALSE)</f>
        <v>13.665670826042188</v>
      </c>
    </row>
    <row r="26" spans="1:6" x14ac:dyDescent="0.25">
      <c r="A26" s="1699" t="s">
        <v>200</v>
      </c>
      <c r="B26" s="2359">
        <v>123.02476501464844</v>
      </c>
      <c r="C26" s="2360">
        <v>158.57060241699219</v>
      </c>
      <c r="D26" s="2361">
        <v>226.21435546875</v>
      </c>
      <c r="E26" s="2362">
        <v>319.95050048828125</v>
      </c>
      <c r="F26">
        <f>VLOOKUP(A26,'Global summary'!$AF$3:$AG$61,2,FALSE)</f>
        <v>231.53019038582275</v>
      </c>
    </row>
    <row r="27" spans="1:6" x14ac:dyDescent="0.25">
      <c r="A27" s="1700" t="s">
        <v>201</v>
      </c>
      <c r="B27" s="2363">
        <v>430.09124755859375</v>
      </c>
      <c r="C27" s="2364">
        <v>1502.8380126953125</v>
      </c>
      <c r="D27" s="2365">
        <v>2976.020263671875</v>
      </c>
      <c r="E27" s="2366">
        <v>7845.72802734375</v>
      </c>
      <c r="F27">
        <f>VLOOKUP(A27,'Global summary'!$AF$3:$AG$61,2,FALSE)</f>
        <v>2676.6310889292608</v>
      </c>
    </row>
    <row r="28" spans="1:6" x14ac:dyDescent="0.25">
      <c r="A28" s="1701" t="s">
        <v>202</v>
      </c>
      <c r="B28" s="2367">
        <v>9.3183174133300781</v>
      </c>
      <c r="C28" s="2368">
        <v>12.947493553161621</v>
      </c>
      <c r="D28" s="2369">
        <v>24.767974853515625</v>
      </c>
      <c r="E28" s="2370">
        <v>32.546054840087891</v>
      </c>
      <c r="F28">
        <f>VLOOKUP(A28,'Global summary'!$AF$3:$AG$61,2,FALSE)</f>
        <v>19.699772302542641</v>
      </c>
    </row>
    <row r="29" spans="1:6" x14ac:dyDescent="0.25">
      <c r="A29" s="1702" t="s">
        <v>203</v>
      </c>
      <c r="B29" s="2371">
        <v>0.55999892950057983</v>
      </c>
      <c r="C29" s="2372">
        <v>0.36161106824874878</v>
      </c>
      <c r="D29" s="2373">
        <v>-3.7549953907728195E-2</v>
      </c>
      <c r="E29" s="2374">
        <v>-6.2517039477825165E-2</v>
      </c>
      <c r="F29">
        <f>VLOOKUP(A29,'Global summary'!$AF$3:$AG$61,2,FALSE)</f>
        <v>0.14568036838830409</v>
      </c>
    </row>
    <row r="30" spans="1:6" x14ac:dyDescent="0.25">
      <c r="A30" s="1703" t="s">
        <v>204</v>
      </c>
      <c r="B30" s="2375">
        <v>18.287866592407227</v>
      </c>
      <c r="C30" s="2376">
        <v>25.216028213500977</v>
      </c>
      <c r="D30" s="2377">
        <v>11.114621162414551</v>
      </c>
      <c r="E30" s="2378">
        <v>13.25282096862793</v>
      </c>
      <c r="F30">
        <f>VLOOKUP(A30,'Global summary'!$AF$3:$AG$61,2,FALSE)</f>
        <v>16.886358089939112</v>
      </c>
    </row>
    <row r="31" spans="1:6" x14ac:dyDescent="0.25">
      <c r="A31" s="1704" t="s">
        <v>205</v>
      </c>
      <c r="B31" s="2379">
        <v>92.800880432128906</v>
      </c>
      <c r="C31" s="2380">
        <v>78.164077758789063</v>
      </c>
      <c r="D31" s="2381">
        <v>90.313018798828125</v>
      </c>
      <c r="E31" s="2382">
        <v>91.347625732421875</v>
      </c>
      <c r="F31">
        <f>VLOOKUP(A31,'Global summary'!$AF$3:$AG$61,2,FALSE)</f>
        <v>88.270847870734684</v>
      </c>
    </row>
    <row r="32" spans="1:6" x14ac:dyDescent="0.25">
      <c r="A32" s="1705" t="s">
        <v>206</v>
      </c>
      <c r="B32" s="2383">
        <v>9.2153072357177734</v>
      </c>
      <c r="C32" s="2384">
        <v>21.032417297363281</v>
      </c>
      <c r="D32" s="2385">
        <v>16.466482162475586</v>
      </c>
      <c r="E32" s="2386">
        <v>35.785327911376953</v>
      </c>
      <c r="F32">
        <f>VLOOKUP(A32,'Global summary'!$AF$3:$AG$61,2,FALSE)</f>
        <v>21.355461235351324</v>
      </c>
    </row>
    <row r="33" spans="1:6" x14ac:dyDescent="0.25">
      <c r="A33" s="1706" t="s">
        <v>207</v>
      </c>
      <c r="B33" s="2387">
        <v>0.18699890375137329</v>
      </c>
      <c r="C33" s="2388">
        <v>0.61440622806549072</v>
      </c>
      <c r="D33" s="2389">
        <v>2.4747986793518066</v>
      </c>
      <c r="E33" s="2390">
        <v>2.7987940311431885</v>
      </c>
      <c r="F33">
        <f>VLOOKUP(A33,'Global summary'!$AF$3:$AG$61,2,FALSE)</f>
        <v>1.781214669871519</v>
      </c>
    </row>
    <row r="34" spans="1:6" x14ac:dyDescent="0.25">
      <c r="A34" s="1707" t="s">
        <v>208</v>
      </c>
      <c r="B34" s="2391">
        <v>0.93512880802154541</v>
      </c>
      <c r="C34" s="2392">
        <v>0.74342495203018188</v>
      </c>
      <c r="D34" s="2393">
        <v>0.67430126667022705</v>
      </c>
      <c r="E34" s="2394">
        <v>0.61641877889633179</v>
      </c>
      <c r="F34">
        <f>VLOOKUP(A34,'Global summary'!$AF$3:$AG$61,2,FALSE)</f>
        <v>0.71002251528558558</v>
      </c>
    </row>
    <row r="35" spans="1:6" x14ac:dyDescent="0.25">
      <c r="A35" s="1708" t="s">
        <v>209</v>
      </c>
      <c r="B35" s="2395">
        <v>25.648681640625</v>
      </c>
      <c r="C35" s="2396">
        <v>16.527925491333008</v>
      </c>
      <c r="D35" s="2397">
        <v>6.7573385238647461</v>
      </c>
      <c r="E35" s="2398">
        <v>1.2716144323348999</v>
      </c>
      <c r="F35">
        <f>VLOOKUP(A35,'Global summary'!$AF$3:$AG$61,2,FALSE)</f>
        <v>4.3728800525303901</v>
      </c>
    </row>
    <row r="36" spans="1:6" x14ac:dyDescent="0.25">
      <c r="A36" s="1709" t="s">
        <v>210</v>
      </c>
      <c r="B36" s="2399">
        <v>5.0343375205993652</v>
      </c>
      <c r="C36" s="2400">
        <v>5.7197184562683105</v>
      </c>
      <c r="D36" s="2401">
        <v>6.0022964477539063</v>
      </c>
      <c r="E36" s="2402">
        <v>5.5561952590942383</v>
      </c>
      <c r="F36">
        <f>VLOOKUP(A36,'Global summary'!$AF$3:$AG$61,2,FALSE)</f>
        <v>5.716499882687474</v>
      </c>
    </row>
    <row r="37" spans="1:6" x14ac:dyDescent="0.25">
      <c r="A37" s="1710" t="s">
        <v>211</v>
      </c>
      <c r="B37" s="2403">
        <v>15.078975677490234</v>
      </c>
      <c r="C37" s="2404">
        <v>8.1359090805053711</v>
      </c>
      <c r="D37" s="2405">
        <v>6.9468584060668945</v>
      </c>
      <c r="E37" s="2406">
        <v>3.2512168884277344</v>
      </c>
      <c r="F37">
        <f>VLOOKUP(A37,'Global summary'!$AF$3:$AG$61,2,FALSE)</f>
        <v>7.3495126385407401</v>
      </c>
    </row>
    <row r="38" spans="1:6" x14ac:dyDescent="0.25">
      <c r="A38" s="1711" t="s">
        <v>212</v>
      </c>
      <c r="B38" s="2407">
        <v>14.014179229736328</v>
      </c>
      <c r="C38" s="2408">
        <v>59.807540893554688</v>
      </c>
      <c r="D38" s="2409">
        <v>61.043350219726563</v>
      </c>
      <c r="E38" s="2410">
        <v>76.577789306640625</v>
      </c>
      <c r="F38">
        <f>VLOOKUP(A38,'Global summary'!$AF$3:$AG$61,2,FALSE)</f>
        <v>55.847708710545263</v>
      </c>
    </row>
    <row r="39" spans="1:6" x14ac:dyDescent="0.25">
      <c r="A39" s="1712" t="s">
        <v>213</v>
      </c>
      <c r="B39" s="2411">
        <v>16.049226760864258</v>
      </c>
      <c r="C39" s="2412">
        <v>10.797237396240234</v>
      </c>
      <c r="D39" s="2413">
        <v>34.163276672363281</v>
      </c>
      <c r="E39" s="2414">
        <v>47.234104156494141</v>
      </c>
      <c r="F39">
        <f>VLOOKUP(A39,'Global summary'!$AF$3:$AG$61,2,FALSE)</f>
        <v>20.986576516898573</v>
      </c>
    </row>
    <row r="40" spans="1:6" x14ac:dyDescent="0.25">
      <c r="A40" s="1713" t="s">
        <v>214</v>
      </c>
      <c r="B40" s="2415">
        <v>20.882129669189453</v>
      </c>
      <c r="C40" s="2416">
        <v>8.3802309036254883</v>
      </c>
      <c r="D40" s="2417">
        <v>4.1663265228271484</v>
      </c>
      <c r="E40" s="2418">
        <v>2.3653168678283691</v>
      </c>
      <c r="F40">
        <f>VLOOKUP(A40,'Global summary'!$AF$3:$AG$61,2,FALSE)</f>
        <v>9.3566795228475961</v>
      </c>
    </row>
    <row r="41" spans="1:6" x14ac:dyDescent="0.25">
      <c r="A41" s="1714" t="s">
        <v>215</v>
      </c>
      <c r="B41" s="2419">
        <v>14.398698806762695</v>
      </c>
      <c r="C41" s="2420">
        <v>13.124603271484375</v>
      </c>
      <c r="D41" s="2421">
        <v>18.326229095458984</v>
      </c>
      <c r="E41" s="2422">
        <v>18.716018676757813</v>
      </c>
      <c r="F41">
        <f>VLOOKUP(A41,'Global summary'!$AF$3:$AG$61,2,FALSE)</f>
        <v>16.830190641454152</v>
      </c>
    </row>
    <row r="42" spans="1:6" x14ac:dyDescent="0.25">
      <c r="A42" s="1715" t="s">
        <v>216</v>
      </c>
      <c r="B42" s="2423">
        <v>0.59711885452270508</v>
      </c>
      <c r="C42" s="2424">
        <v>0.65538120269775391</v>
      </c>
      <c r="D42" s="2425">
        <v>0.42547351121902466</v>
      </c>
      <c r="E42" s="2426">
        <v>0.85487383604049683</v>
      </c>
      <c r="F42">
        <f>VLOOKUP(A42,'Global summary'!$AF$3:$AG$61,2,FALSE)</f>
        <v>0.60656220707993147</v>
      </c>
    </row>
    <row r="43" spans="1:6" x14ac:dyDescent="0.25">
      <c r="A43" s="1716" t="s">
        <v>217</v>
      </c>
      <c r="B43" s="2427">
        <v>4.4372177124023438</v>
      </c>
      <c r="C43" s="2428">
        <v>2.2471506595611572</v>
      </c>
      <c r="D43" s="2429">
        <v>12.154464721679688</v>
      </c>
      <c r="E43" s="2430">
        <v>12.89220142364502</v>
      </c>
      <c r="F43">
        <f>VLOOKUP(A43,'Global summary'!$AF$3:$AG$61,2,FALSE)</f>
        <v>7.2368729544114903</v>
      </c>
    </row>
    <row r="44" spans="1:6" x14ac:dyDescent="0.25">
      <c r="A44" s="1717" t="s">
        <v>218</v>
      </c>
      <c r="B44" s="2431">
        <v>1.6785714626312256</v>
      </c>
      <c r="C44" s="2432">
        <v>1.7547169923782349</v>
      </c>
      <c r="D44" s="2433">
        <v>1.8775510787963867</v>
      </c>
      <c r="E44" s="2434">
        <v>2.2000000476837158</v>
      </c>
      <c r="F44">
        <f>VLOOKUP(A44,'Global summary'!$AF$3:$AG$61,2,FALSE)</f>
        <v>1.9226804123711341</v>
      </c>
    </row>
    <row r="45" spans="1:6" x14ac:dyDescent="0.25">
      <c r="A45" s="1718" t="s">
        <v>219</v>
      </c>
      <c r="B45" s="2435">
        <v>0.6428571343421936</v>
      </c>
      <c r="C45" s="2436">
        <v>0.77358490228652954</v>
      </c>
      <c r="D45" s="2437">
        <v>0.59183675050735474</v>
      </c>
      <c r="E45" s="2438">
        <v>0.47272726893424988</v>
      </c>
      <c r="F45">
        <f>VLOOKUP(A45,'Global summary'!$AF$3:$AG$61,2,FALSE)</f>
        <v>0.60309278350515461</v>
      </c>
    </row>
    <row r="46" spans="1:6" x14ac:dyDescent="0.25">
      <c r="A46" s="1719" t="s">
        <v>220</v>
      </c>
      <c r="B46" s="2439">
        <v>-1.1402320861816406</v>
      </c>
      <c r="C46" s="2440">
        <v>-0.10796545445919037</v>
      </c>
      <c r="D46" s="2441">
        <v>0.29893231391906738</v>
      </c>
      <c r="E46" s="2442">
        <v>1.1973203420639038</v>
      </c>
      <c r="F46">
        <f>VLOOKUP(A46,'Global summary'!$AF$3:$AG$61,2,FALSE)</f>
        <v>0.12520731402017449</v>
      </c>
    </row>
    <row r="47" spans="1:6" x14ac:dyDescent="0.25">
      <c r="A47" s="1720" t="s">
        <v>221</v>
      </c>
      <c r="B47" s="2443">
        <v>41.202487945556641</v>
      </c>
      <c r="C47" s="2444">
        <v>58.300067901611328</v>
      </c>
      <c r="D47" s="2445">
        <v>82.171363830566406</v>
      </c>
      <c r="E47" s="2446">
        <v>90.281867980957031</v>
      </c>
      <c r="F47">
        <f>VLOOKUP(A47,'Global summary'!$AF$3:$AG$61,2,FALSE)</f>
        <v>69.439633195192911</v>
      </c>
    </row>
    <row r="48" spans="1:6" x14ac:dyDescent="0.25">
      <c r="A48" s="1721" t="s">
        <v>222</v>
      </c>
      <c r="B48" s="2447">
        <v>0.16802507638931274</v>
      </c>
      <c r="C48" s="2448">
        <v>0.46589192748069763</v>
      </c>
      <c r="D48" s="2449">
        <v>0.13875351846218109</v>
      </c>
      <c r="E48" s="2450">
        <v>0.28394761681556702</v>
      </c>
      <c r="F48">
        <f>VLOOKUP(A48,'Global summary'!$AF$3:$AG$61,2,FALSE)</f>
        <v>0.30432903738057915</v>
      </c>
    </row>
    <row r="49" spans="1:6" x14ac:dyDescent="0.25">
      <c r="A49" s="1722" t="s">
        <v>223</v>
      </c>
      <c r="B49" s="2451">
        <v>-1.6684787347912788E-2</v>
      </c>
      <c r="C49" s="2452">
        <v>0.4375261664390564</v>
      </c>
      <c r="D49" s="2453">
        <v>-0.38576754927635193</v>
      </c>
      <c r="E49" s="2454">
        <v>1.4303443431854248</v>
      </c>
      <c r="F49">
        <f>VLOOKUP(A49,'Global summary'!$AF$3:$AG$61,2,FALSE)</f>
        <v>0.28225556880835295</v>
      </c>
    </row>
    <row r="50" spans="1:6" x14ac:dyDescent="0.25">
      <c r="A50" s="1723" t="s">
        <v>224</v>
      </c>
      <c r="B50" s="2455">
        <v>25.325408935546875</v>
      </c>
      <c r="C50" s="2456">
        <v>42.335983276367188</v>
      </c>
      <c r="D50" s="2457">
        <v>39.490318298339844</v>
      </c>
      <c r="E50" s="2458">
        <v>64.891441345214844</v>
      </c>
      <c r="F50">
        <f>VLOOKUP(A50,'Global summary'!$AF$3:$AG$61,2,FALSE)</f>
        <v>43.050600898653386</v>
      </c>
    </row>
    <row r="51" spans="1:6" x14ac:dyDescent="0.25">
      <c r="A51" s="1724" t="s">
        <v>225</v>
      </c>
      <c r="B51" s="2459">
        <v>0.57142859697341919</v>
      </c>
      <c r="C51" s="2460">
        <v>0.58490568399429321</v>
      </c>
      <c r="D51" s="2461">
        <v>0.69387757778167725</v>
      </c>
      <c r="E51" s="2462">
        <v>0.89090907573699951</v>
      </c>
      <c r="F51">
        <f>VLOOKUP(A51,'Global summary'!$AF$3:$AG$61,2,FALSE)</f>
        <v>0.69072164948453607</v>
      </c>
    </row>
    <row r="52" spans="1:6" x14ac:dyDescent="0.25">
      <c r="A52" s="1725" t="s">
        <v>226</v>
      </c>
      <c r="B52" s="2463">
        <v>0.19612832367420197</v>
      </c>
      <c r="C52" s="2464">
        <v>0.17852883040904999</v>
      </c>
      <c r="D52" s="2465">
        <v>0.12981925904750824</v>
      </c>
      <c r="E52" s="2466">
        <v>0.36952459812164307</v>
      </c>
      <c r="F52">
        <f>VLOOKUP(A52,'Global summary'!$AF$3:$AG$61,2,FALSE)</f>
        <v>0.28083259746475392</v>
      </c>
    </row>
    <row r="53" spans="1:6" x14ac:dyDescent="0.25">
      <c r="A53" s="1726" t="s">
        <v>227</v>
      </c>
      <c r="B53" s="2467">
        <v>0.62856245040893555</v>
      </c>
      <c r="C53" s="2468">
        <v>0.66028058528900146</v>
      </c>
      <c r="D53" s="2469">
        <v>0.65757030248641968</v>
      </c>
      <c r="E53" s="2470">
        <v>0.76969790458679199</v>
      </c>
      <c r="F53">
        <f>VLOOKUP(A53,'Global summary'!$AF$3:$AG$61,2,FALSE)</f>
        <v>0.67609464567142563</v>
      </c>
    </row>
    <row r="54" spans="1:6" x14ac:dyDescent="0.25">
      <c r="A54" s="1727" t="s">
        <v>228</v>
      </c>
      <c r="B54" s="2471">
        <v>66.538124084472656</v>
      </c>
      <c r="C54" s="2472">
        <v>98.780616760253906</v>
      </c>
      <c r="D54" s="2473">
        <v>112.52316284179688</v>
      </c>
      <c r="E54" s="2474">
        <v>128.06214904785156</v>
      </c>
      <c r="F54">
        <f>VLOOKUP(A54,'Global summary'!$AF$3:$AG$61,2,FALSE)</f>
        <v>105.54512602059953</v>
      </c>
    </row>
    <row r="55" spans="1:6" x14ac:dyDescent="0.25">
      <c r="A55" s="1728" t="s">
        <v>229</v>
      </c>
      <c r="B55" s="2475">
        <v>0.38749620318412781</v>
      </c>
      <c r="C55" s="2476">
        <v>0.41667091846466064</v>
      </c>
      <c r="D55" s="2477">
        <v>0.56161785125732422</v>
      </c>
      <c r="E55" s="2478">
        <v>0.59421402215957642</v>
      </c>
      <c r="F55">
        <f>VLOOKUP(A55,'Global summary'!$AF$3:$AG$61,2,FALSE)</f>
        <v>0.48765612886414456</v>
      </c>
    </row>
    <row r="56" spans="1:6" x14ac:dyDescent="0.25">
      <c r="A56" s="1729" t="s">
        <v>230</v>
      </c>
      <c r="B56" s="2479">
        <v>36.362449645996094</v>
      </c>
      <c r="C56" s="2480">
        <v>32.162723541259766</v>
      </c>
      <c r="D56" s="2481">
        <v>21.951986312866211</v>
      </c>
      <c r="E56" s="2482">
        <v>10.320409774780273</v>
      </c>
      <c r="F56">
        <f>VLOOKUP(A56,'Global summary'!$AF$3:$AG$61,2,FALSE)</f>
        <v>22.509307559043137</v>
      </c>
    </row>
    <row r="57" spans="1:6" x14ac:dyDescent="0.25">
      <c r="A57" s="1730" t="s">
        <v>231</v>
      </c>
      <c r="B57" s="2483">
        <v>16.687961578369141</v>
      </c>
      <c r="C57" s="2484">
        <v>85.005035400390625</v>
      </c>
      <c r="D57" s="2485">
        <v>133.96052551269531</v>
      </c>
      <c r="E57" s="2486">
        <v>274.46578979492188</v>
      </c>
      <c r="F57">
        <f>VLOOKUP(A57,'Global summary'!$AF$3:$AG$61,2,FALSE)</f>
        <v>161.44711082652731</v>
      </c>
    </row>
    <row r="58" spans="1:6" x14ac:dyDescent="0.25">
      <c r="A58" s="1731" t="s">
        <v>232</v>
      </c>
      <c r="B58" s="2487">
        <v>0.73239600658416748</v>
      </c>
      <c r="C58" s="2488">
        <v>9.0662364959716797</v>
      </c>
      <c r="D58" s="2489">
        <v>0.93239963054656982</v>
      </c>
      <c r="E58" s="2490">
        <v>5.6237187385559082</v>
      </c>
      <c r="F58">
        <f>VLOOKUP(A58,'Global summary'!$AF$3:$AG$61,2,FALSE)</f>
        <v>4.3964038936427263</v>
      </c>
    </row>
    <row r="59" spans="1:6" x14ac:dyDescent="0.25">
      <c r="A59" s="1732" t="s">
        <v>233</v>
      </c>
      <c r="B59" s="2491">
        <v>41.226932525634766</v>
      </c>
      <c r="C59" s="2492">
        <v>36.714630126953125</v>
      </c>
      <c r="D59" s="2493">
        <v>36.228523254394531</v>
      </c>
      <c r="E59" s="2494"/>
      <c r="F59">
        <f>VLOOKUP(A59,'Global summary'!$AF$3:$AG$61,2,FALSE)</f>
        <v>38.458326878333253</v>
      </c>
    </row>
    <row r="60" spans="1:6" x14ac:dyDescent="0.25">
      <c r="A60" s="1733" t="s">
        <v>234</v>
      </c>
      <c r="B60" s="2495">
        <v>0.78756779432296753</v>
      </c>
      <c r="C60" s="2496">
        <v>0.66868269443511963</v>
      </c>
      <c r="D60" s="2497">
        <v>0.74435395002365112</v>
      </c>
      <c r="E60" s="2498">
        <v>0.78475618362426758</v>
      </c>
      <c r="F60">
        <f>VLOOKUP(A60,'Global summary'!$AF$3:$AG$61,2,FALSE)</f>
        <v>0.74369263973534727</v>
      </c>
    </row>
    <row r="61" spans="1:6" x14ac:dyDescent="0.25">
      <c r="A61" s="1734" t="s">
        <v>235</v>
      </c>
      <c r="B61" s="2499">
        <v>33.538459777832031</v>
      </c>
      <c r="C61" s="2500">
        <v>29.899999618530273</v>
      </c>
      <c r="D61" s="2501">
        <v>27.739130020141602</v>
      </c>
      <c r="E61" s="2502">
        <v>28.040000915527344</v>
      </c>
      <c r="F61">
        <f>VLOOKUP(A61,'Global summary'!$AF$3:$AG$61,2,FALSE)</f>
        <v>29.925714285714285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24"/>
  <sheetViews>
    <sheetView topLeftCell="A81" workbookViewId="0">
      <selection activeCell="A91" sqref="A91"/>
    </sheetView>
  </sheetViews>
  <sheetFormatPr defaultRowHeight="15" x14ac:dyDescent="0.25"/>
  <cols>
    <col min="1" max="1" width="81" bestFit="1" customWidth="1"/>
    <col min="2" max="2" width="48.42578125" style="2" bestFit="1" customWidth="1"/>
    <col min="3" max="3" width="13.7109375" style="2" bestFit="1" customWidth="1"/>
    <col min="4" max="4" width="46.85546875" style="2" bestFit="1" customWidth="1"/>
    <col min="5" max="5" width="8.85546875" style="2"/>
  </cols>
  <sheetData>
    <row r="1" spans="1:4" x14ac:dyDescent="0.25">
      <c r="A1" t="s">
        <v>287</v>
      </c>
      <c r="B1" s="2" t="s">
        <v>288</v>
      </c>
    </row>
    <row r="2" spans="1:4" x14ac:dyDescent="0.25">
      <c r="A2" t="s">
        <v>0</v>
      </c>
      <c r="B2" s="2" t="s">
        <v>289</v>
      </c>
      <c r="C2" s="2" t="s">
        <v>290</v>
      </c>
      <c r="D2" s="2" t="s">
        <v>291</v>
      </c>
    </row>
    <row r="3" spans="1:4" x14ac:dyDescent="0.25">
      <c r="A3" t="s">
        <v>292</v>
      </c>
      <c r="B3" s="2">
        <v>4.2370136783146618E-3</v>
      </c>
      <c r="C3" s="2">
        <v>5.8437525096972309E-2</v>
      </c>
      <c r="D3" s="2">
        <v>6.1245352666824794E-3</v>
      </c>
    </row>
    <row r="4" spans="1:4" x14ac:dyDescent="0.25">
      <c r="A4" t="s">
        <v>293</v>
      </c>
      <c r="B4" s="2">
        <v>2.5460463708984495E-2</v>
      </c>
      <c r="C4" s="2">
        <v>0.31855833421895846</v>
      </c>
      <c r="D4" s="2">
        <v>8.7076922655331276E-2</v>
      </c>
    </row>
    <row r="5" spans="1:4" x14ac:dyDescent="0.25">
      <c r="A5" t="s">
        <v>294</v>
      </c>
      <c r="B5" s="2">
        <v>7.8855421349877932E-4</v>
      </c>
      <c r="C5" s="2">
        <v>4.7517750562102966E-2</v>
      </c>
      <c r="D5" s="2">
        <v>2.7546419849736486E-3</v>
      </c>
    </row>
    <row r="6" spans="1:4" x14ac:dyDescent="0.25">
      <c r="A6" t="s">
        <v>295</v>
      </c>
      <c r="B6" s="2">
        <v>7.0573978085078241E-18</v>
      </c>
      <c r="C6" s="2">
        <v>1.2493661719160848E-9</v>
      </c>
      <c r="D6" s="2">
        <v>1.0474468989667757E-15</v>
      </c>
    </row>
    <row r="7" spans="1:4" x14ac:dyDescent="0.25">
      <c r="A7" t="s">
        <v>296</v>
      </c>
      <c r="B7" s="2">
        <v>4.0549005339363521E-10</v>
      </c>
      <c r="C7" s="2">
        <v>1.9634795505887816E-6</v>
      </c>
      <c r="D7" s="2">
        <v>7.9819080175953916E-10</v>
      </c>
    </row>
    <row r="8" spans="1:4" x14ac:dyDescent="0.25">
      <c r="A8" t="s">
        <v>297</v>
      </c>
      <c r="B8" s="2">
        <v>6.9587480073130504E-9</v>
      </c>
      <c r="C8" s="2">
        <v>1.494140900600717E-5</v>
      </c>
      <c r="D8" s="2">
        <v>6.9684861743772289E-8</v>
      </c>
    </row>
    <row r="9" spans="1:4" x14ac:dyDescent="0.25">
      <c r="A9" t="s">
        <v>21</v>
      </c>
      <c r="B9" s="2">
        <v>2.2075168876348268E-4</v>
      </c>
      <c r="C9" s="2">
        <v>3.1245145997585433E-4</v>
      </c>
      <c r="D9" s="2">
        <v>1.4604866664089938E-4</v>
      </c>
    </row>
    <row r="10" spans="1:4" x14ac:dyDescent="0.25">
      <c r="A10" t="s">
        <v>298</v>
      </c>
      <c r="B10" s="2">
        <v>3.1318283827715729E-8</v>
      </c>
      <c r="C10" s="2">
        <v>4.8650111917506724E-4</v>
      </c>
      <c r="D10" s="2">
        <v>7.5372581208146563E-7</v>
      </c>
    </row>
    <row r="11" spans="1:4" x14ac:dyDescent="0.25">
      <c r="A11" t="s">
        <v>299</v>
      </c>
      <c r="B11" s="2">
        <v>0.21553472823393111</v>
      </c>
      <c r="C11" s="2">
        <v>0.44398759895402823</v>
      </c>
      <c r="D11" s="2">
        <v>0.22599808598068863</v>
      </c>
    </row>
    <row r="12" spans="1:4" x14ac:dyDescent="0.25">
      <c r="A12" t="s">
        <v>300</v>
      </c>
      <c r="B12" s="2">
        <v>1.7721465203419811E-3</v>
      </c>
      <c r="C12" s="2">
        <v>1.1769228119639022E-2</v>
      </c>
      <c r="D12" s="2">
        <v>1.9318854656203053E-3</v>
      </c>
    </row>
    <row r="13" spans="1:4" x14ac:dyDescent="0.25">
      <c r="A13" t="s">
        <v>301</v>
      </c>
      <c r="B13" s="2">
        <v>2.3883921595032297E-2</v>
      </c>
      <c r="C13" s="2">
        <v>0.12747439646066483</v>
      </c>
      <c r="D13" s="2">
        <v>2.4038454142425905E-2</v>
      </c>
    </row>
    <row r="14" spans="1:4" x14ac:dyDescent="0.25">
      <c r="A14" t="s">
        <v>302</v>
      </c>
      <c r="B14" s="2">
        <v>0.18676993735316189</v>
      </c>
      <c r="C14" s="2">
        <v>0.32170229598663547</v>
      </c>
      <c r="D14" s="2">
        <v>0.1884530982968094</v>
      </c>
    </row>
    <row r="15" spans="1:4" x14ac:dyDescent="0.25">
      <c r="A15" t="s">
        <v>303</v>
      </c>
      <c r="B15" s="2">
        <v>7.4445427070953571E-2</v>
      </c>
      <c r="C15" s="2">
        <v>0.24645888267060514</v>
      </c>
      <c r="D15" s="2">
        <v>7.2771849366860056E-2</v>
      </c>
    </row>
    <row r="16" spans="1:4" x14ac:dyDescent="0.25">
      <c r="A16" t="s">
        <v>304</v>
      </c>
      <c r="B16" s="2">
        <v>0.57758539152551269</v>
      </c>
      <c r="C16" s="2">
        <v>0.73070140071233813</v>
      </c>
      <c r="D16" s="2">
        <v>0.58510318458020505</v>
      </c>
    </row>
    <row r="17" spans="1:4" x14ac:dyDescent="0.25">
      <c r="A17" t="s">
        <v>305</v>
      </c>
      <c r="B17" s="2">
        <v>0.53919650854917867</v>
      </c>
      <c r="C17" s="2">
        <v>0.64657686530334524</v>
      </c>
      <c r="D17" s="2">
        <v>0.59639521969120612</v>
      </c>
    </row>
    <row r="18" spans="1:4" x14ac:dyDescent="0.25">
      <c r="A18" t="s">
        <v>306</v>
      </c>
      <c r="B18" s="2">
        <v>0.36238730267246366</v>
      </c>
      <c r="C18" s="2">
        <v>0.76674913782607945</v>
      </c>
      <c r="D18" s="2">
        <v>0.43743747136574662</v>
      </c>
    </row>
    <row r="19" spans="1:4" x14ac:dyDescent="0.25">
      <c r="A19" t="s">
        <v>307</v>
      </c>
      <c r="B19" s="2">
        <v>2.1409246167236672E-8</v>
      </c>
      <c r="C19" s="2">
        <v>9.5790689292245147E-3</v>
      </c>
      <c r="D19" s="2">
        <v>1.4872089493651969E-7</v>
      </c>
    </row>
    <row r="20" spans="1:4" x14ac:dyDescent="0.25">
      <c r="A20" t="s">
        <v>308</v>
      </c>
      <c r="B20" s="2">
        <v>4.0639346471238152E-2</v>
      </c>
      <c r="C20" s="2">
        <v>0.8090826943156002</v>
      </c>
      <c r="D20" s="2">
        <v>0.78078733052275595</v>
      </c>
    </row>
    <row r="21" spans="1:4" x14ac:dyDescent="0.25">
      <c r="A21" t="s">
        <v>309</v>
      </c>
      <c r="B21" s="2">
        <v>2.3017989070652152E-7</v>
      </c>
      <c r="C21" s="2">
        <v>3.593970277042332E-5</v>
      </c>
      <c r="D21" s="2">
        <v>2.9635871875170006E-6</v>
      </c>
    </row>
    <row r="22" spans="1:4" x14ac:dyDescent="0.25">
      <c r="A22" t="s">
        <v>310</v>
      </c>
      <c r="B22" s="2">
        <v>9.6230785051991863E-18</v>
      </c>
      <c r="C22" s="2">
        <v>3.8233941608863079E-8</v>
      </c>
      <c r="D22" s="2">
        <v>6.5756296935076771E-17</v>
      </c>
    </row>
    <row r="23" spans="1:4" x14ac:dyDescent="0.25">
      <c r="A23" t="s">
        <v>311</v>
      </c>
      <c r="B23" s="2">
        <v>9.8517714267785592E-2</v>
      </c>
      <c r="C23" s="2">
        <v>0.91778592119828928</v>
      </c>
      <c r="D23" s="2">
        <v>0.91934045905801121</v>
      </c>
    </row>
    <row r="24" spans="1:4" x14ac:dyDescent="0.25">
      <c r="A24" t="s">
        <v>312</v>
      </c>
      <c r="B24" s="2">
        <v>4.5593186075095681E-4</v>
      </c>
      <c r="C24" s="2">
        <v>6.5988100910452749E-2</v>
      </c>
      <c r="D24" s="2">
        <v>2.9470403956347094E-2</v>
      </c>
    </row>
    <row r="25" spans="1:4" x14ac:dyDescent="0.25">
      <c r="A25" t="s">
        <v>313</v>
      </c>
      <c r="B25" s="2">
        <v>0.13899525567567547</v>
      </c>
      <c r="C25" s="2">
        <v>0.32695651079013971</v>
      </c>
      <c r="D25" s="2">
        <v>0.18978507665288494</v>
      </c>
    </row>
    <row r="26" spans="1:4" x14ac:dyDescent="0.25">
      <c r="A26" t="s">
        <v>314</v>
      </c>
      <c r="B26" s="2">
        <v>1.5051906617483408E-6</v>
      </c>
      <c r="C26" s="2">
        <v>1.1592359890376413E-3</v>
      </c>
      <c r="D26" s="2">
        <v>2.5718163755084399E-6</v>
      </c>
    </row>
    <row r="27" spans="1:4" x14ac:dyDescent="0.25">
      <c r="A27" t="s">
        <v>315</v>
      </c>
      <c r="B27" s="2">
        <v>7.7809218679306786E-13</v>
      </c>
      <c r="C27" s="2">
        <v>2.8708235180660089E-6</v>
      </c>
      <c r="D27" s="2">
        <v>5.6661272312183742E-10</v>
      </c>
    </row>
    <row r="28" spans="1:4" x14ac:dyDescent="0.25">
      <c r="A28" t="s">
        <v>498</v>
      </c>
      <c r="B28" s="2">
        <v>8.2424266988990135E-4</v>
      </c>
      <c r="C28" s="2">
        <v>7.3441761938518313E-3</v>
      </c>
      <c r="D28" s="2">
        <v>4.4202041590361311E-3</v>
      </c>
    </row>
    <row r="29" spans="1:4" x14ac:dyDescent="0.25">
      <c r="A29" t="s">
        <v>316</v>
      </c>
      <c r="B29" s="2">
        <v>0.67624830600562924</v>
      </c>
      <c r="C29" s="2">
        <v>0.79813040001279234</v>
      </c>
      <c r="D29" s="2">
        <v>0.72664804358384205</v>
      </c>
    </row>
    <row r="30" spans="1:4" x14ac:dyDescent="0.25">
      <c r="A30" t="s">
        <v>317</v>
      </c>
      <c r="B30" s="2">
        <v>1.2547932943569113E-10</v>
      </c>
      <c r="C30" s="2">
        <v>3.7665623526773389E-3</v>
      </c>
      <c r="D30" s="2">
        <v>3.5214802190181233E-4</v>
      </c>
    </row>
    <row r="31" spans="1:4" x14ac:dyDescent="0.25">
      <c r="A31" t="s">
        <v>318</v>
      </c>
      <c r="B31" s="2">
        <v>3.6371255559363349E-9</v>
      </c>
      <c r="C31" s="2">
        <v>5.7485281823192451E-5</v>
      </c>
      <c r="D31" s="2">
        <v>4.087145920300112E-8</v>
      </c>
    </row>
    <row r="32" spans="1:4" x14ac:dyDescent="0.25">
      <c r="A32" t="s">
        <v>319</v>
      </c>
      <c r="B32" s="2">
        <v>5.59516708402264E-5</v>
      </c>
      <c r="C32" s="2">
        <v>1.1661817429932572E-4</v>
      </c>
      <c r="D32" s="2">
        <v>6.9960780694851228E-5</v>
      </c>
    </row>
    <row r="33" spans="1:4" x14ac:dyDescent="0.25">
      <c r="A33" t="s">
        <v>320</v>
      </c>
      <c r="B33" s="2">
        <v>8.7436811125224043E-4</v>
      </c>
      <c r="C33" s="2">
        <v>2.2546845346592643E-2</v>
      </c>
      <c r="D33" s="2">
        <v>2.7286776414206207E-3</v>
      </c>
    </row>
    <row r="34" spans="1:4" x14ac:dyDescent="0.25">
      <c r="A34" t="s">
        <v>321</v>
      </c>
      <c r="B34" s="2">
        <v>0.55953895205847182</v>
      </c>
      <c r="C34" s="2">
        <v>0.68169867956201879</v>
      </c>
      <c r="D34" s="2">
        <v>0.60155152085066332</v>
      </c>
    </row>
    <row r="35" spans="1:4" x14ac:dyDescent="0.25">
      <c r="A35" t="s">
        <v>322</v>
      </c>
      <c r="B35" s="2">
        <v>1.6561930418295359E-10</v>
      </c>
      <c r="C35" s="2">
        <v>8.3917730256113074E-10</v>
      </c>
      <c r="D35" s="2">
        <v>2.3052792498299918E-10</v>
      </c>
    </row>
    <row r="36" spans="1:4" x14ac:dyDescent="0.25">
      <c r="A36" t="s">
        <v>323</v>
      </c>
      <c r="B36" s="2">
        <v>5.8152078786297136E-5</v>
      </c>
      <c r="C36" s="2">
        <v>9.1085774937616337E-3</v>
      </c>
      <c r="D36" s="2">
        <v>1.0688312771751814E-3</v>
      </c>
    </row>
    <row r="37" spans="1:4" x14ac:dyDescent="0.25">
      <c r="A37" t="s">
        <v>324</v>
      </c>
      <c r="B37" s="2">
        <v>4.1987527096830918E-3</v>
      </c>
      <c r="C37" s="2">
        <v>5.8349898379192931E-2</v>
      </c>
      <c r="D37" s="2">
        <v>1.809121689727573E-2</v>
      </c>
    </row>
    <row r="38" spans="1:4" x14ac:dyDescent="0.25">
      <c r="A38" t="s">
        <v>325</v>
      </c>
      <c r="B38" s="2">
        <v>0.25154528912583407</v>
      </c>
      <c r="C38" s="2">
        <v>0.50251420239274802</v>
      </c>
      <c r="D38" s="2">
        <v>0.32349128271542316</v>
      </c>
    </row>
    <row r="39" spans="1:4" x14ac:dyDescent="0.25">
      <c r="A39" t="s">
        <v>109</v>
      </c>
      <c r="B39" s="2">
        <v>0.13699013565706833</v>
      </c>
      <c r="C39" s="2">
        <v>0.50634555524337022</v>
      </c>
      <c r="D39" s="2">
        <v>0.2296112936139951</v>
      </c>
    </row>
    <row r="40" spans="1:4" x14ac:dyDescent="0.25">
      <c r="A40" t="s">
        <v>326</v>
      </c>
      <c r="B40" s="2">
        <v>6.20621471306987E-2</v>
      </c>
      <c r="C40" s="2">
        <v>9.5564460720812011E-2</v>
      </c>
      <c r="D40" s="2">
        <v>7.0275000095812001E-2</v>
      </c>
    </row>
    <row r="41" spans="1:4" x14ac:dyDescent="0.25">
      <c r="A41" t="s">
        <v>327</v>
      </c>
      <c r="B41" s="2">
        <v>0.43658984049663374</v>
      </c>
      <c r="C41" s="2">
        <v>0.65017448619299512</v>
      </c>
      <c r="D41" s="2">
        <v>0.49271220935398263</v>
      </c>
    </row>
    <row r="42" spans="1:4" x14ac:dyDescent="0.25">
      <c r="A42" t="s">
        <v>328</v>
      </c>
      <c r="B42" s="2">
        <v>2.8505757922328061E-2</v>
      </c>
      <c r="C42" s="2">
        <v>0.14592387978566707</v>
      </c>
      <c r="D42" s="2">
        <v>3.6795003309981075E-2</v>
      </c>
    </row>
    <row r="43" spans="1:4" x14ac:dyDescent="0.25">
      <c r="A43" t="s">
        <v>329</v>
      </c>
      <c r="B43" s="2">
        <v>3.4002838218840047E-7</v>
      </c>
      <c r="C43" s="2">
        <v>4.1494565500443531E-2</v>
      </c>
      <c r="D43" s="2">
        <v>4.8162298809177126E-5</v>
      </c>
    </row>
    <row r="44" spans="1:4" x14ac:dyDescent="0.25">
      <c r="A44" t="s">
        <v>330</v>
      </c>
      <c r="B44" s="2">
        <v>5.149121959433388E-9</v>
      </c>
      <c r="C44" s="2">
        <v>3.1034093187360085E-5</v>
      </c>
      <c r="D44" s="2">
        <v>3.5485900311327229E-9</v>
      </c>
    </row>
    <row r="45" spans="1:4" x14ac:dyDescent="0.25">
      <c r="A45" t="s">
        <v>331</v>
      </c>
      <c r="B45" s="2">
        <v>2.0008831145122831E-5</v>
      </c>
      <c r="C45" s="2">
        <v>0.16083930681111835</v>
      </c>
      <c r="D45" s="2">
        <v>2.0008831145122831E-5</v>
      </c>
    </row>
    <row r="46" spans="1:4" x14ac:dyDescent="0.25">
      <c r="A46" t="s">
        <v>332</v>
      </c>
      <c r="B46" s="2">
        <v>5.2168045801115441E-2</v>
      </c>
      <c r="C46" s="2">
        <v>0.14861918924455653</v>
      </c>
      <c r="D46" s="2">
        <v>7.5548589064199659E-2</v>
      </c>
    </row>
    <row r="47" spans="1:4" x14ac:dyDescent="0.25">
      <c r="A47" t="s">
        <v>333</v>
      </c>
      <c r="B47" s="2">
        <v>0.11000844387179304</v>
      </c>
      <c r="C47" s="2">
        <v>0.48427607949391627</v>
      </c>
      <c r="D47" s="2">
        <v>0.21193191338765019</v>
      </c>
    </row>
    <row r="48" spans="1:4" x14ac:dyDescent="0.25">
      <c r="A48" t="s">
        <v>334</v>
      </c>
      <c r="B48" s="2">
        <v>3.3837149590115806E-9</v>
      </c>
      <c r="C48" s="2">
        <v>0.14493765800603328</v>
      </c>
      <c r="D48" s="2">
        <v>3.356354093560523E-11</v>
      </c>
    </row>
    <row r="49" spans="1:4" x14ac:dyDescent="0.25">
      <c r="A49" t="s">
        <v>139</v>
      </c>
      <c r="B49" s="2">
        <v>3.4210117720238028E-3</v>
      </c>
      <c r="C49" s="2">
        <v>7.0530200698995127E-2</v>
      </c>
      <c r="D49" s="2">
        <v>3.7696691212541554E-3</v>
      </c>
    </row>
    <row r="50" spans="1:4" x14ac:dyDescent="0.25">
      <c r="A50" t="s">
        <v>335</v>
      </c>
      <c r="B50" s="2">
        <v>4.9078624101853126E-3</v>
      </c>
      <c r="C50" s="2">
        <v>4.6727472866409228E-2</v>
      </c>
      <c r="D50" s="2">
        <v>4.2074519827084659E-3</v>
      </c>
    </row>
    <row r="51" spans="1:4" x14ac:dyDescent="0.25">
      <c r="A51" s="10" t="s">
        <v>496</v>
      </c>
      <c r="B51" s="2">
        <v>6.9263249147138888E-43</v>
      </c>
      <c r="C51" s="2">
        <v>2.8803151895842074E-5</v>
      </c>
      <c r="D51" s="2">
        <v>6.9263249147137932E-43</v>
      </c>
    </row>
    <row r="52" spans="1:4" x14ac:dyDescent="0.25">
      <c r="A52" t="s">
        <v>337</v>
      </c>
      <c r="B52" s="2">
        <v>2.0455287578195016E-3</v>
      </c>
      <c r="C52" s="2">
        <v>0.4486203316058639</v>
      </c>
      <c r="D52" s="2">
        <v>0.35791847386257281</v>
      </c>
    </row>
    <row r="53" spans="1:4" x14ac:dyDescent="0.25">
      <c r="A53" t="s">
        <v>338</v>
      </c>
      <c r="B53" s="2">
        <v>0.75321686603937577</v>
      </c>
      <c r="C53" s="2">
        <v>0.86920495139001119</v>
      </c>
      <c r="D53" s="2">
        <v>0.85964130534317362</v>
      </c>
    </row>
    <row r="54" spans="1:4" x14ac:dyDescent="0.25">
      <c r="A54" t="s">
        <v>339</v>
      </c>
      <c r="B54" s="2">
        <v>1.1660505481450546E-3</v>
      </c>
      <c r="C54" s="2">
        <v>3.9027951019950276E-3</v>
      </c>
      <c r="D54" s="2">
        <v>1.159073194536968E-3</v>
      </c>
    </row>
    <row r="55" spans="1:4" x14ac:dyDescent="0.25">
      <c r="A55" t="s">
        <v>340</v>
      </c>
      <c r="B55" s="2">
        <v>8.3957906539684309E-8</v>
      </c>
      <c r="C55" s="2">
        <v>2.589389316244324E-5</v>
      </c>
      <c r="D55" s="2">
        <v>1.9526509739516332E-7</v>
      </c>
    </row>
    <row r="56" spans="1:4" x14ac:dyDescent="0.25">
      <c r="A56" t="s">
        <v>341</v>
      </c>
      <c r="B56" s="2">
        <v>6.9993857640696126E-3</v>
      </c>
      <c r="C56" s="2">
        <v>0.29113034557774436</v>
      </c>
      <c r="D56" s="2">
        <v>5.2607157340241129E-2</v>
      </c>
    </row>
    <row r="57" spans="1:4" x14ac:dyDescent="0.25">
      <c r="A57" t="s">
        <v>342</v>
      </c>
      <c r="B57" s="2">
        <v>2.5299972094166904E-2</v>
      </c>
      <c r="C57" s="2">
        <v>0.40458194673760695</v>
      </c>
      <c r="D57" s="2">
        <v>0.13415486566099066</v>
      </c>
    </row>
    <row r="58" spans="1:4" x14ac:dyDescent="0.25">
      <c r="A58" t="s">
        <v>343</v>
      </c>
      <c r="B58" s="2">
        <v>1.834980005710088E-9</v>
      </c>
      <c r="C58" s="2">
        <v>2.1316524494089631E-4</v>
      </c>
      <c r="D58" s="2">
        <v>9.0908245903528952E-7</v>
      </c>
    </row>
    <row r="59" spans="1:4" x14ac:dyDescent="0.25">
      <c r="A59" t="s">
        <v>344</v>
      </c>
      <c r="B59" s="2">
        <v>6.2754612924404273E-3</v>
      </c>
      <c r="C59" s="2">
        <v>0.35019365231218336</v>
      </c>
      <c r="D59" s="2">
        <v>6.2774958995839136E-3</v>
      </c>
    </row>
    <row r="60" spans="1:4" x14ac:dyDescent="0.25">
      <c r="A60" t="s">
        <v>345</v>
      </c>
      <c r="B60" s="2">
        <v>2.5275036553040467E-3</v>
      </c>
      <c r="C60" s="2">
        <v>5.7961221505264766E-3</v>
      </c>
      <c r="D60" s="2">
        <v>3.2265745193137182E-3</v>
      </c>
    </row>
    <row r="61" spans="1:4" x14ac:dyDescent="0.25">
      <c r="A61" t="s">
        <v>346</v>
      </c>
      <c r="B61" s="2">
        <v>0.89399417087730004</v>
      </c>
      <c r="C61" s="2">
        <v>0.97378443711569695</v>
      </c>
      <c r="D61" s="2">
        <v>0.93563581305427701</v>
      </c>
    </row>
    <row r="64" spans="1:4" x14ac:dyDescent="0.25">
      <c r="A64" t="s">
        <v>347</v>
      </c>
    </row>
    <row r="65" spans="1:4" x14ac:dyDescent="0.25">
      <c r="A65" t="s">
        <v>0</v>
      </c>
      <c r="B65" s="2" t="s">
        <v>289</v>
      </c>
      <c r="C65" s="2" t="s">
        <v>290</v>
      </c>
      <c r="D65" s="2" t="s">
        <v>291</v>
      </c>
    </row>
    <row r="66" spans="1:4" x14ac:dyDescent="0.25">
      <c r="A66" t="s">
        <v>292</v>
      </c>
      <c r="B66" s="2">
        <v>0.32443969788980936</v>
      </c>
      <c r="C66" s="2">
        <v>0.53430603962347822</v>
      </c>
      <c r="D66" s="2">
        <v>0.45368721596981643</v>
      </c>
    </row>
    <row r="67" spans="1:4" x14ac:dyDescent="0.25">
      <c r="A67" t="s">
        <v>293</v>
      </c>
      <c r="B67" s="2">
        <v>8.1769408725461176E-3</v>
      </c>
      <c r="C67" s="2">
        <v>1.8849988804407469E-2</v>
      </c>
      <c r="D67" s="2">
        <v>1.440090659513284E-2</v>
      </c>
    </row>
    <row r="68" spans="1:4" x14ac:dyDescent="0.25">
      <c r="A68" t="s">
        <v>294</v>
      </c>
      <c r="B68" s="2">
        <v>4.7122836821645731E-5</v>
      </c>
      <c r="C68" s="2">
        <v>1.450320197484333E-2</v>
      </c>
      <c r="D68" s="2">
        <v>1.6578081756827127E-3</v>
      </c>
    </row>
    <row r="69" spans="1:4" x14ac:dyDescent="0.25">
      <c r="A69" t="s">
        <v>295</v>
      </c>
      <c r="B69" s="2">
        <v>2.6952045600964116E-33</v>
      </c>
      <c r="C69" s="2">
        <v>4.1203020982349828E-18</v>
      </c>
      <c r="D69" s="2">
        <v>7.046970464894693E-30</v>
      </c>
    </row>
    <row r="70" spans="1:4" x14ac:dyDescent="0.25">
      <c r="A70" t="s">
        <v>296</v>
      </c>
      <c r="B70" s="2">
        <v>9.6659301130452425E-10</v>
      </c>
      <c r="C70" s="2">
        <v>2.873308448625717E-9</v>
      </c>
      <c r="D70" s="2">
        <v>2.0894837205446369E-9</v>
      </c>
    </row>
    <row r="71" spans="1:4" x14ac:dyDescent="0.25">
      <c r="A71" t="s">
        <v>297</v>
      </c>
      <c r="B71" s="2">
        <v>1.2997202354127692E-13</v>
      </c>
      <c r="C71" s="2">
        <v>4.6028121984656404E-11</v>
      </c>
      <c r="D71" s="2">
        <v>1.0617482596641914E-12</v>
      </c>
    </row>
    <row r="72" spans="1:4" x14ac:dyDescent="0.25">
      <c r="A72" t="s">
        <v>21</v>
      </c>
      <c r="B72" s="2">
        <v>2.0159420078728444E-7</v>
      </c>
      <c r="C72" s="2">
        <v>2.391582604576191E-7</v>
      </c>
      <c r="D72" s="2">
        <v>1.1613441052806812E-7</v>
      </c>
    </row>
    <row r="73" spans="1:4" x14ac:dyDescent="0.25">
      <c r="A73" t="s">
        <v>298</v>
      </c>
      <c r="B73" s="2">
        <v>1.7119713575903696E-14</v>
      </c>
      <c r="C73" s="2">
        <v>1.1448038064623918E-10</v>
      </c>
      <c r="D73" s="2">
        <v>1.9393392463723589E-13</v>
      </c>
    </row>
    <row r="74" spans="1:4" x14ac:dyDescent="0.25">
      <c r="A74" t="s">
        <v>299</v>
      </c>
      <c r="B74" s="2">
        <v>7.3550870167702176E-2</v>
      </c>
      <c r="C74" s="2">
        <v>0.13372082370950794</v>
      </c>
      <c r="D74" s="2">
        <v>8.6215537866608377E-2</v>
      </c>
    </row>
    <row r="75" spans="1:4" x14ac:dyDescent="0.25">
      <c r="A75" t="s">
        <v>300</v>
      </c>
      <c r="B75" s="2">
        <v>1.7834418318571044E-3</v>
      </c>
      <c r="C75" s="2">
        <v>4.5856847069071765E-3</v>
      </c>
      <c r="D75" s="2">
        <v>3.1640396213632738E-3</v>
      </c>
    </row>
    <row r="76" spans="1:4" x14ac:dyDescent="0.25">
      <c r="A76" t="s">
        <v>301</v>
      </c>
      <c r="B76" s="2">
        <v>0.15501057416912639</v>
      </c>
      <c r="C76" s="2">
        <v>0.56480718851065548</v>
      </c>
      <c r="D76" s="2">
        <v>0.19074893634388365</v>
      </c>
    </row>
    <row r="77" spans="1:4" x14ac:dyDescent="0.25">
      <c r="A77" t="s">
        <v>302</v>
      </c>
      <c r="B77" s="2">
        <v>4.131532317655235E-2</v>
      </c>
      <c r="C77" s="2">
        <v>4.6152969974955646E-2</v>
      </c>
      <c r="D77" s="2">
        <v>4.238324788208872E-2</v>
      </c>
    </row>
    <row r="78" spans="1:4" x14ac:dyDescent="0.25">
      <c r="A78" t="s">
        <v>303</v>
      </c>
      <c r="B78" s="2">
        <v>0.12979202734395623</v>
      </c>
      <c r="C78" s="2">
        <v>0.13543126688499146</v>
      </c>
      <c r="D78" s="2">
        <v>0.12828115679713026</v>
      </c>
    </row>
    <row r="79" spans="1:4" x14ac:dyDescent="0.25">
      <c r="A79" t="s">
        <v>304</v>
      </c>
      <c r="B79" s="2">
        <v>0.32600580235151622</v>
      </c>
      <c r="C79" s="2">
        <v>0.35767179575894065</v>
      </c>
      <c r="D79" s="2">
        <v>0.35171007020895606</v>
      </c>
    </row>
    <row r="80" spans="1:4" x14ac:dyDescent="0.25">
      <c r="A80" t="s">
        <v>305</v>
      </c>
      <c r="B80" s="2">
        <v>0.14474675870805132</v>
      </c>
      <c r="C80" s="2">
        <v>0.56869945770812358</v>
      </c>
      <c r="D80" s="2">
        <v>0.1950238259184662</v>
      </c>
    </row>
    <row r="81" spans="1:4" x14ac:dyDescent="0.25">
      <c r="A81" t="s">
        <v>306</v>
      </c>
      <c r="B81" s="2">
        <v>0.80336567249909052</v>
      </c>
      <c r="C81" s="2">
        <v>0.82907942348390273</v>
      </c>
      <c r="D81" s="2">
        <v>0.81733190559854396</v>
      </c>
    </row>
    <row r="82" spans="1:4" x14ac:dyDescent="0.25">
      <c r="A82" t="s">
        <v>307</v>
      </c>
      <c r="B82" s="2">
        <v>0.14530581775677592</v>
      </c>
      <c r="C82" s="2">
        <v>0.5847325242302448</v>
      </c>
      <c r="D82" s="2">
        <v>0.51302292403482563</v>
      </c>
    </row>
    <row r="83" spans="1:4" x14ac:dyDescent="0.25">
      <c r="A83" t="s">
        <v>308</v>
      </c>
      <c r="B83" s="2">
        <v>4.3365882047325549E-4</v>
      </c>
      <c r="C83" s="2">
        <v>0.16205926129808326</v>
      </c>
      <c r="D83" s="2">
        <v>0.1587750597977835</v>
      </c>
    </row>
    <row r="84" spans="1:4" x14ac:dyDescent="0.25">
      <c r="A84" t="s">
        <v>309</v>
      </c>
      <c r="B84" s="2">
        <v>1.0854139586024207E-6</v>
      </c>
      <c r="C84" s="2">
        <v>1.1883867428850636E-5</v>
      </c>
      <c r="D84" s="2">
        <v>7.0119252853401556E-6</v>
      </c>
    </row>
    <row r="85" spans="1:4" x14ac:dyDescent="0.25">
      <c r="A85" t="s">
        <v>310</v>
      </c>
      <c r="B85" s="2">
        <v>4.4155295986090646E-9</v>
      </c>
      <c r="C85" s="2">
        <v>1.3580656675798452E-5</v>
      </c>
      <c r="D85" s="2">
        <v>8.8693546741503444E-7</v>
      </c>
    </row>
    <row r="86" spans="1:4" x14ac:dyDescent="0.25">
      <c r="A86" t="s">
        <v>311</v>
      </c>
      <c r="B86" s="2">
        <v>1.1685624630416143E-2</v>
      </c>
      <c r="C86" s="2">
        <v>0.43391928960710557</v>
      </c>
      <c r="D86" s="2">
        <v>0.43491903966881662</v>
      </c>
    </row>
    <row r="87" spans="1:4" x14ac:dyDescent="0.25">
      <c r="A87" t="s">
        <v>312</v>
      </c>
      <c r="B87" s="2">
        <v>2.7502199168226764E-2</v>
      </c>
      <c r="C87" s="2">
        <v>3.8979244101497265E-2</v>
      </c>
      <c r="D87" s="2">
        <v>4.2805155876518564E-2</v>
      </c>
    </row>
    <row r="88" spans="1:4" x14ac:dyDescent="0.25">
      <c r="A88" t="s">
        <v>313</v>
      </c>
      <c r="B88" s="2">
        <v>2.2196880954650118E-3</v>
      </c>
      <c r="C88" s="2">
        <v>4.2141112681964923E-3</v>
      </c>
      <c r="D88" s="2">
        <v>3.6514999654021327E-3</v>
      </c>
    </row>
    <row r="89" spans="1:4" x14ac:dyDescent="0.25">
      <c r="A89" t="s">
        <v>314</v>
      </c>
      <c r="B89" s="2">
        <v>9.7317235966454266E-2</v>
      </c>
      <c r="C89" s="2">
        <v>8.1603188659023884E-2</v>
      </c>
      <c r="D89" s="2">
        <v>8.6028734939559703E-2</v>
      </c>
    </row>
    <row r="90" spans="1:4" x14ac:dyDescent="0.25">
      <c r="A90" t="s">
        <v>315</v>
      </c>
      <c r="B90" s="2">
        <v>1.2332468223122104E-13</v>
      </c>
      <c r="C90" s="2">
        <v>2.7395194978856103E-10</v>
      </c>
      <c r="D90" s="2">
        <v>5.6131749529410441E-13</v>
      </c>
    </row>
    <row r="91" spans="1:4" x14ac:dyDescent="0.25">
      <c r="A91" t="s">
        <v>498</v>
      </c>
      <c r="B91" s="2">
        <v>5.3148269473155114E-5</v>
      </c>
      <c r="C91" s="2">
        <v>2.0331330396191442E-4</v>
      </c>
      <c r="D91" s="2">
        <v>1.511469396256751E-4</v>
      </c>
    </row>
    <row r="92" spans="1:4" x14ac:dyDescent="0.25">
      <c r="A92" t="s">
        <v>316</v>
      </c>
      <c r="B92" s="2">
        <v>0.51237430070809709</v>
      </c>
      <c r="C92" s="2">
        <v>0.42038148561413125</v>
      </c>
      <c r="D92" s="2">
        <v>0.48590788752423941</v>
      </c>
    </row>
    <row r="93" spans="1:4" x14ac:dyDescent="0.25">
      <c r="A93" t="s">
        <v>317</v>
      </c>
      <c r="B93" s="2">
        <v>3.4124097301128475E-4</v>
      </c>
      <c r="C93" s="2">
        <v>0.15927044969196996</v>
      </c>
      <c r="D93" s="2">
        <v>0.14570963706175349</v>
      </c>
    </row>
    <row r="94" spans="1:4" x14ac:dyDescent="0.25">
      <c r="A94" t="s">
        <v>318</v>
      </c>
      <c r="B94" s="2">
        <v>0.83464813369893975</v>
      </c>
      <c r="C94" s="2">
        <v>0.73689886349001421</v>
      </c>
      <c r="D94" s="2">
        <v>0.69190421298866933</v>
      </c>
    </row>
    <row r="95" spans="1:4" x14ac:dyDescent="0.25">
      <c r="A95" t="s">
        <v>319</v>
      </c>
      <c r="B95" s="2">
        <v>1.329064491409131E-2</v>
      </c>
      <c r="C95" s="2">
        <v>1.6026873547245017E-2</v>
      </c>
      <c r="D95" s="2">
        <v>1.1181123147931269E-2</v>
      </c>
    </row>
    <row r="96" spans="1:4" x14ac:dyDescent="0.25">
      <c r="A96" t="s">
        <v>320</v>
      </c>
      <c r="B96" s="2">
        <v>8.4938762807961585E-9</v>
      </c>
      <c r="C96" s="2">
        <v>6.5210906788289416E-5</v>
      </c>
      <c r="D96" s="2">
        <v>4.1072092715277482E-7</v>
      </c>
    </row>
    <row r="97" spans="1:4" x14ac:dyDescent="0.25">
      <c r="A97" t="s">
        <v>321</v>
      </c>
      <c r="B97" s="2">
        <v>7.6517669662208895E-2</v>
      </c>
      <c r="C97" s="2">
        <v>7.3209986211455497E-2</v>
      </c>
      <c r="D97" s="2">
        <v>7.3511588936766764E-2</v>
      </c>
    </row>
    <row r="98" spans="1:4" x14ac:dyDescent="0.25">
      <c r="A98" t="s">
        <v>322</v>
      </c>
      <c r="B98" s="2">
        <v>1.1043822404883916E-13</v>
      </c>
      <c r="C98" s="2">
        <v>6.0626336606465727E-12</v>
      </c>
      <c r="D98" s="2">
        <v>2.6031184073820129E-13</v>
      </c>
    </row>
    <row r="99" spans="1:4" x14ac:dyDescent="0.25">
      <c r="A99" t="s">
        <v>323</v>
      </c>
      <c r="B99" s="2">
        <v>6.0507750355784536E-4</v>
      </c>
      <c r="C99" s="2">
        <v>8.1464642983470181E-3</v>
      </c>
      <c r="D99" s="2">
        <v>3.3854937017131254E-3</v>
      </c>
    </row>
    <row r="100" spans="1:4" x14ac:dyDescent="0.25">
      <c r="A100" t="s">
        <v>324</v>
      </c>
      <c r="B100" s="2">
        <v>3.7414930324052237E-4</v>
      </c>
      <c r="C100" s="2">
        <v>1.6254375936520651E-2</v>
      </c>
      <c r="D100" s="2">
        <v>1.9003159814352088E-3</v>
      </c>
    </row>
    <row r="101" spans="1:4" x14ac:dyDescent="0.25">
      <c r="A101" t="s">
        <v>325</v>
      </c>
      <c r="B101" s="2">
        <v>9.3412110606652362E-4</v>
      </c>
      <c r="C101" s="2">
        <v>8.354038031964749E-4</v>
      </c>
      <c r="D101" s="2">
        <v>8.4533685844870201E-4</v>
      </c>
    </row>
    <row r="102" spans="1:4" x14ac:dyDescent="0.25">
      <c r="A102" t="s">
        <v>109</v>
      </c>
      <c r="B102" s="2">
        <v>0.8556453311023231</v>
      </c>
      <c r="C102" s="2">
        <v>0.88028076847590775</v>
      </c>
      <c r="D102" s="2">
        <v>0.87041395965520496</v>
      </c>
    </row>
    <row r="103" spans="1:4" x14ac:dyDescent="0.25">
      <c r="A103" t="s">
        <v>326</v>
      </c>
      <c r="B103" s="2">
        <v>6.5370407425858535E-4</v>
      </c>
      <c r="C103" s="2">
        <v>4.8459476135122802E-4</v>
      </c>
      <c r="D103" s="2">
        <v>4.5899283449244734E-4</v>
      </c>
    </row>
    <row r="104" spans="1:4" x14ac:dyDescent="0.25">
      <c r="A104" t="s">
        <v>327</v>
      </c>
      <c r="B104" s="2">
        <v>0.76783771510805376</v>
      </c>
      <c r="C104" s="2">
        <v>0.80445025557068717</v>
      </c>
      <c r="D104" s="2">
        <v>0.79578212759750366</v>
      </c>
    </row>
    <row r="105" spans="1:4" x14ac:dyDescent="0.25">
      <c r="A105" t="s">
        <v>328</v>
      </c>
      <c r="B105" s="2">
        <v>0.42712614232965307</v>
      </c>
      <c r="C105" s="2">
        <v>0.54363832828842606</v>
      </c>
      <c r="D105" s="2">
        <v>0.41677774104514731</v>
      </c>
    </row>
    <row r="106" spans="1:4" x14ac:dyDescent="0.25">
      <c r="A106" t="s">
        <v>329</v>
      </c>
      <c r="B106" s="2">
        <v>0.20217514335641196</v>
      </c>
      <c r="C106" s="2">
        <v>0.7747689843269272</v>
      </c>
      <c r="D106" s="2">
        <v>0.56478993406026379</v>
      </c>
    </row>
    <row r="107" spans="1:4" x14ac:dyDescent="0.25">
      <c r="A107" t="s">
        <v>330</v>
      </c>
      <c r="B107" s="2">
        <v>0.26303867417629623</v>
      </c>
      <c r="C107" s="2">
        <v>0.26023661760497113</v>
      </c>
      <c r="D107" s="2">
        <v>0.40192338009747108</v>
      </c>
    </row>
    <row r="108" spans="1:4" x14ac:dyDescent="0.25">
      <c r="A108" t="s">
        <v>331</v>
      </c>
      <c r="B108" s="2">
        <v>6.4950304811818167E-7</v>
      </c>
      <c r="C108" s="2">
        <v>7.4347643708507785E-2</v>
      </c>
      <c r="D108" s="2">
        <v>6.4950304811817224E-7</v>
      </c>
    </row>
    <row r="109" spans="1:4" x14ac:dyDescent="0.25">
      <c r="A109" t="s">
        <v>332</v>
      </c>
      <c r="B109" s="2">
        <v>0.18265701270521903</v>
      </c>
      <c r="C109" s="2">
        <v>0.17960544348716787</v>
      </c>
      <c r="D109" s="2">
        <v>0.17873957398250773</v>
      </c>
    </row>
    <row r="110" spans="1:4" x14ac:dyDescent="0.25">
      <c r="A110" t="s">
        <v>333</v>
      </c>
      <c r="B110" s="2">
        <v>7.0677246937411054E-3</v>
      </c>
      <c r="C110" s="2">
        <v>9.4550340411292486E-3</v>
      </c>
      <c r="D110" s="2">
        <v>2.1346422960964916E-2</v>
      </c>
    </row>
    <row r="111" spans="1:4" x14ac:dyDescent="0.25">
      <c r="A111" t="s">
        <v>334</v>
      </c>
      <c r="B111" s="2">
        <v>7.2611922186298265E-12</v>
      </c>
      <c r="C111" s="2">
        <v>7.2690519494572944E-3</v>
      </c>
      <c r="D111" s="2">
        <v>3.0931421617892806E-13</v>
      </c>
    </row>
    <row r="112" spans="1:4" x14ac:dyDescent="0.25">
      <c r="A112" t="s">
        <v>139</v>
      </c>
      <c r="B112" s="2">
        <v>0.65274951478561349</v>
      </c>
      <c r="C112" s="2">
        <v>0.53225656015999645</v>
      </c>
      <c r="D112" s="2">
        <v>0.45663401926591318</v>
      </c>
    </row>
    <row r="113" spans="1:4" x14ac:dyDescent="0.25">
      <c r="A113" t="s">
        <v>335</v>
      </c>
      <c r="B113" s="2">
        <v>0.91851612770906677</v>
      </c>
      <c r="C113" s="2">
        <v>0.91307268469454728</v>
      </c>
      <c r="D113" s="2">
        <v>0.91305714976346153</v>
      </c>
    </row>
    <row r="114" spans="1:4" x14ac:dyDescent="0.25">
      <c r="A114" s="10" t="s">
        <v>496</v>
      </c>
      <c r="B114" s="2">
        <v>3.7089219086494905E-14</v>
      </c>
      <c r="C114" s="2">
        <v>4.0044575334175214E-3</v>
      </c>
      <c r="D114" s="2">
        <v>3.7089219086494905E-14</v>
      </c>
    </row>
    <row r="115" spans="1:4" x14ac:dyDescent="0.25">
      <c r="A115" t="s">
        <v>337</v>
      </c>
      <c r="B115" s="2">
        <v>8.416010948248941E-3</v>
      </c>
      <c r="C115" s="2">
        <v>0.38100122511351814</v>
      </c>
      <c r="D115" s="2">
        <v>0.38059135917528375</v>
      </c>
    </row>
    <row r="116" spans="1:4" x14ac:dyDescent="0.25">
      <c r="A116" t="s">
        <v>338</v>
      </c>
      <c r="B116" s="2">
        <v>0.10099283440955305</v>
      </c>
      <c r="C116" s="2">
        <v>0.21042347219413335</v>
      </c>
      <c r="D116" s="2">
        <v>0.18925534734305818</v>
      </c>
    </row>
    <row r="117" spans="1:4" x14ac:dyDescent="0.25">
      <c r="A117" t="s">
        <v>339</v>
      </c>
      <c r="B117" s="2">
        <v>1.8564814437646254E-3</v>
      </c>
      <c r="C117" s="2">
        <v>3.2721491646697924E-3</v>
      </c>
      <c r="D117" s="2">
        <v>1.8143639474695269E-3</v>
      </c>
    </row>
    <row r="118" spans="1:4" x14ac:dyDescent="0.25">
      <c r="A118" t="s">
        <v>340</v>
      </c>
      <c r="B118" s="2">
        <v>1.4162851351440066E-8</v>
      </c>
      <c r="C118" s="2">
        <v>1.9289018309637987E-8</v>
      </c>
      <c r="D118" s="2">
        <v>1.3856970834071869E-8</v>
      </c>
    </row>
    <row r="119" spans="1:4" x14ac:dyDescent="0.25">
      <c r="A119" t="s">
        <v>341</v>
      </c>
      <c r="B119" s="2">
        <v>0.1029070909005973</v>
      </c>
      <c r="C119" s="2">
        <v>5.8930691734859993E-2</v>
      </c>
      <c r="D119" s="2">
        <v>7.7870424976284935E-2</v>
      </c>
    </row>
    <row r="120" spans="1:4" x14ac:dyDescent="0.25">
      <c r="A120" t="s">
        <v>342</v>
      </c>
      <c r="B120" s="2">
        <v>6.1577652374514491E-3</v>
      </c>
      <c r="C120" s="2">
        <v>0.11707289833679503</v>
      </c>
      <c r="D120" s="2">
        <v>8.3942343424250929E-2</v>
      </c>
    </row>
    <row r="121" spans="1:4" x14ac:dyDescent="0.25">
      <c r="A121" t="s">
        <v>343</v>
      </c>
      <c r="B121" s="2">
        <v>2.7999767933962555E-4</v>
      </c>
      <c r="C121" s="2">
        <v>2.1105613698954764E-2</v>
      </c>
      <c r="D121" s="2">
        <v>5.9663585384364237E-3</v>
      </c>
    </row>
    <row r="122" spans="1:4" x14ac:dyDescent="0.25">
      <c r="A122" t="s">
        <v>344</v>
      </c>
      <c r="B122" s="2">
        <v>0.82237451951841545</v>
      </c>
      <c r="C122" s="2">
        <v>0.8973030321225155</v>
      </c>
      <c r="D122" s="2">
        <v>0.82488584960529665</v>
      </c>
    </row>
    <row r="123" spans="1:4" x14ac:dyDescent="0.25">
      <c r="A123" t="s">
        <v>345</v>
      </c>
      <c r="B123" s="2">
        <v>0.45222746452552109</v>
      </c>
      <c r="C123" s="2">
        <v>0.45739523213209199</v>
      </c>
      <c r="D123" s="2">
        <v>0.42563508914609449</v>
      </c>
    </row>
    <row r="124" spans="1:4" x14ac:dyDescent="0.25">
      <c r="A124" t="s">
        <v>346</v>
      </c>
      <c r="B124" s="2">
        <v>0.48172055696563953</v>
      </c>
      <c r="C124" s="2">
        <v>0.60291205635123779</v>
      </c>
      <c r="D124" s="2">
        <v>0.58232377208544817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24"/>
  <sheetViews>
    <sheetView topLeftCell="A93" workbookViewId="0">
      <selection activeCell="A91" sqref="A91"/>
    </sheetView>
  </sheetViews>
  <sheetFormatPr defaultRowHeight="15" x14ac:dyDescent="0.25"/>
  <cols>
    <col min="1" max="1" width="73.85546875" bestFit="1" customWidth="1"/>
    <col min="2" max="3" width="12" style="2" bestFit="1" customWidth="1"/>
    <col min="4" max="4" width="27.7109375" style="2" bestFit="1" customWidth="1"/>
  </cols>
  <sheetData>
    <row r="1" spans="1:4" x14ac:dyDescent="0.25">
      <c r="A1" t="s">
        <v>348</v>
      </c>
    </row>
    <row r="2" spans="1:4" x14ac:dyDescent="0.25">
      <c r="A2" t="s">
        <v>0</v>
      </c>
      <c r="B2" s="2" t="s">
        <v>349</v>
      </c>
      <c r="C2" s="2" t="s">
        <v>350</v>
      </c>
      <c r="D2" s="2" t="s">
        <v>351</v>
      </c>
    </row>
    <row r="3" spans="1:4" x14ac:dyDescent="0.25">
      <c r="A3" t="s">
        <v>292</v>
      </c>
      <c r="B3" s="2">
        <v>6.5268955741305472</v>
      </c>
      <c r="C3" s="2">
        <v>2.82978656498E-7</v>
      </c>
      <c r="D3" s="2">
        <v>2.0186140127542002E-3</v>
      </c>
    </row>
    <row r="4" spans="1:4" x14ac:dyDescent="0.25">
      <c r="A4" t="s">
        <v>293</v>
      </c>
      <c r="B4" s="2">
        <v>3.2734490605415529</v>
      </c>
      <c r="C4" s="2">
        <v>1.7200363617671001E-3</v>
      </c>
      <c r="D4" s="2">
        <v>9.6980714294500002E-7</v>
      </c>
    </row>
    <row r="5" spans="1:4" x14ac:dyDescent="0.25">
      <c r="A5" t="s">
        <v>294</v>
      </c>
      <c r="B5" s="2">
        <v>12.46475964314922</v>
      </c>
      <c r="C5" s="2">
        <v>6.5941561854E-14</v>
      </c>
      <c r="D5" s="2">
        <v>4.1297062226300001E-5</v>
      </c>
    </row>
    <row r="6" spans="1:4" x14ac:dyDescent="0.25">
      <c r="A6" t="s">
        <v>295</v>
      </c>
      <c r="B6" s="2">
        <v>20.98763268571826</v>
      </c>
      <c r="C6" s="2">
        <v>3.1139969556499998E-22</v>
      </c>
      <c r="D6" s="2">
        <v>1.1031077788700001E-26</v>
      </c>
    </row>
    <row r="7" spans="1:4" x14ac:dyDescent="0.25">
      <c r="A7" t="s">
        <v>296</v>
      </c>
      <c r="B7" s="2">
        <v>29.74327381934231</v>
      </c>
      <c r="C7" s="2">
        <v>4.87414352922E-24</v>
      </c>
      <c r="D7" s="2">
        <v>1.1946769331200001E-8</v>
      </c>
    </row>
    <row r="8" spans="1:4" x14ac:dyDescent="0.25">
      <c r="A8" t="s">
        <v>297</v>
      </c>
      <c r="B8" s="2">
        <v>11.710752387156839</v>
      </c>
      <c r="C8" s="2">
        <v>6.6199982346600002E-13</v>
      </c>
      <c r="D8" s="2">
        <v>7.3309929746599998E-34</v>
      </c>
    </row>
    <row r="9" spans="1:4" x14ac:dyDescent="0.25">
      <c r="A9" t="s">
        <v>21</v>
      </c>
      <c r="B9" s="2">
        <v>37.624305304113527</v>
      </c>
      <c r="C9" s="2">
        <v>3.3000843157299999E-31</v>
      </c>
      <c r="D9" s="2">
        <v>5.5374056687000002E-6</v>
      </c>
    </row>
    <row r="10" spans="1:4" x14ac:dyDescent="0.25">
      <c r="A10" t="s">
        <v>298</v>
      </c>
      <c r="B10" s="2">
        <v>33.347022228369227</v>
      </c>
      <c r="C10" s="2">
        <v>3.27296718461E-28</v>
      </c>
      <c r="D10" s="2">
        <v>1.56676181756E-12</v>
      </c>
    </row>
    <row r="11" spans="1:4" x14ac:dyDescent="0.25">
      <c r="A11" t="s">
        <v>299</v>
      </c>
      <c r="B11" s="2">
        <v>6.3352813580243588</v>
      </c>
      <c r="C11" s="2">
        <v>1.449239728661E-4</v>
      </c>
      <c r="D11" s="2">
        <v>0.27751031041031332</v>
      </c>
    </row>
    <row r="12" spans="1:4" x14ac:dyDescent="0.25">
      <c r="A12" t="s">
        <v>300</v>
      </c>
      <c r="B12" s="2">
        <v>13.741121952305001</v>
      </c>
      <c r="C12" s="2">
        <v>6.8749304670999996E-13</v>
      </c>
      <c r="D12" s="2">
        <v>4.8099486257430001E-4</v>
      </c>
    </row>
    <row r="13" spans="1:4" x14ac:dyDescent="0.25">
      <c r="A13" t="s">
        <v>301</v>
      </c>
      <c r="B13" s="2">
        <v>2.9975921255394229</v>
      </c>
      <c r="C13" s="2">
        <v>1.50164102114956E-2</v>
      </c>
      <c r="D13" s="2">
        <v>0.12078739191140619</v>
      </c>
    </row>
    <row r="14" spans="1:4" x14ac:dyDescent="0.25">
      <c r="A14" t="s">
        <v>302</v>
      </c>
      <c r="B14" s="2">
        <v>5.3490427458104604</v>
      </c>
      <c r="C14" s="2">
        <v>3.680127989946E-4</v>
      </c>
      <c r="D14" s="2">
        <v>0.13292987655070379</v>
      </c>
    </row>
    <row r="15" spans="1:4" x14ac:dyDescent="0.25">
      <c r="A15" t="s">
        <v>303</v>
      </c>
      <c r="B15" s="2">
        <v>4.5007293072386299</v>
      </c>
      <c r="C15" s="2">
        <v>1.263487953816E-4</v>
      </c>
      <c r="D15" s="2">
        <v>0.4822099419929724</v>
      </c>
    </row>
    <row r="16" spans="1:4" x14ac:dyDescent="0.25">
      <c r="A16" t="s">
        <v>304</v>
      </c>
      <c r="B16" s="2">
        <v>3.7195139690195589</v>
      </c>
      <c r="C16" s="2">
        <v>4.5006734765713997E-3</v>
      </c>
      <c r="D16" s="2">
        <v>0.93699129573954643</v>
      </c>
    </row>
    <row r="17" spans="1:4" x14ac:dyDescent="0.25">
      <c r="A17" t="s">
        <v>305</v>
      </c>
      <c r="B17" s="2">
        <v>7.1272953807316446</v>
      </c>
      <c r="C17" s="2">
        <v>3.31901596682E-5</v>
      </c>
      <c r="D17" s="2">
        <v>8.6612271315982106E-2</v>
      </c>
    </row>
    <row r="18" spans="1:4" x14ac:dyDescent="0.25">
      <c r="A18" t="s">
        <v>306</v>
      </c>
      <c r="B18" s="2">
        <v>2.705890031160338</v>
      </c>
      <c r="C18" s="2">
        <v>2.4787203080576799E-2</v>
      </c>
      <c r="D18" s="2">
        <v>0.40004962476402078</v>
      </c>
    </row>
    <row r="19" spans="1:4" x14ac:dyDescent="0.25">
      <c r="A19" t="s">
        <v>307</v>
      </c>
      <c r="B19" s="2">
        <v>2.8587223736804841</v>
      </c>
      <c r="C19" s="2">
        <v>5.0899801202976998E-3</v>
      </c>
      <c r="D19" s="2">
        <v>5.7062116318700002E-34</v>
      </c>
    </row>
    <row r="20" spans="1:4" x14ac:dyDescent="0.25">
      <c r="A20" t="s">
        <v>308</v>
      </c>
      <c r="B20" s="2">
        <v>0.5603700146826025</v>
      </c>
      <c r="C20" s="2">
        <v>0.80914627010127393</v>
      </c>
      <c r="D20" s="2">
        <v>1.9266589125E-101</v>
      </c>
    </row>
    <row r="21" spans="1:4" x14ac:dyDescent="0.25">
      <c r="A21" t="s">
        <v>309</v>
      </c>
      <c r="B21" s="2">
        <v>9.2110326656104071</v>
      </c>
      <c r="C21" s="2">
        <v>1.4923460446699999E-10</v>
      </c>
      <c r="D21" s="2">
        <v>2.3021677619700001E-23</v>
      </c>
    </row>
    <row r="22" spans="1:4" x14ac:dyDescent="0.25">
      <c r="A22" t="s">
        <v>310</v>
      </c>
      <c r="B22" s="2">
        <v>8.2372505799150861</v>
      </c>
      <c r="C22" s="2">
        <v>2.1134642466200002E-9</v>
      </c>
      <c r="D22" s="2">
        <v>1.9570711181200002E-55</v>
      </c>
    </row>
    <row r="23" spans="1:4" x14ac:dyDescent="0.25">
      <c r="A23" t="s">
        <v>311</v>
      </c>
      <c r="B23" s="2">
        <v>0.39928420597467751</v>
      </c>
      <c r="C23" s="2">
        <v>0.91873811378714909</v>
      </c>
      <c r="D23" s="2">
        <v>9.0550500086999996E-148</v>
      </c>
    </row>
    <row r="24" spans="1:4" x14ac:dyDescent="0.25">
      <c r="A24" t="s">
        <v>312</v>
      </c>
      <c r="B24" s="2">
        <v>4.2222117288357861</v>
      </c>
      <c r="C24" s="2">
        <v>1.2339214276540001E-4</v>
      </c>
      <c r="D24" s="2">
        <v>9.4389660292899993E-25</v>
      </c>
    </row>
    <row r="25" spans="1:4" x14ac:dyDescent="0.25">
      <c r="A25" t="s">
        <v>313</v>
      </c>
      <c r="B25" s="2">
        <v>2.872064190716757</v>
      </c>
      <c r="C25" s="2">
        <v>4.9837155027425001E-3</v>
      </c>
      <c r="D25" s="2">
        <v>1.3524702216631299E-2</v>
      </c>
    </row>
    <row r="26" spans="1:4" x14ac:dyDescent="0.25">
      <c r="A26" t="s">
        <v>314</v>
      </c>
      <c r="B26" s="2">
        <v>7.6745973850825466</v>
      </c>
      <c r="C26" s="2">
        <v>8.6204938826300003E-9</v>
      </c>
      <c r="D26" s="2">
        <v>8.4072687083699996E-7</v>
      </c>
    </row>
    <row r="27" spans="1:4" x14ac:dyDescent="0.25">
      <c r="A27" t="s">
        <v>315</v>
      </c>
      <c r="B27" s="2">
        <v>30.553384135721711</v>
      </c>
      <c r="C27" s="2">
        <v>2.9383101383600002E-29</v>
      </c>
      <c r="D27" s="2">
        <v>1.4330248974100001E-18</v>
      </c>
    </row>
    <row r="28" spans="1:4" x14ac:dyDescent="0.25">
      <c r="A28" t="s">
        <v>498</v>
      </c>
      <c r="B28" s="2">
        <v>14.444732961215291</v>
      </c>
      <c r="C28" s="2">
        <v>3.70981151653E-16</v>
      </c>
      <c r="D28" s="2">
        <v>3.77099666249E-10</v>
      </c>
    </row>
    <row r="29" spans="1:4" x14ac:dyDescent="0.25">
      <c r="A29" t="s">
        <v>316</v>
      </c>
      <c r="B29" s="2">
        <v>0.83720128069986577</v>
      </c>
      <c r="C29" s="2">
        <v>0.57096226292254992</v>
      </c>
      <c r="D29" s="2">
        <v>5.98466932824E-12</v>
      </c>
    </row>
    <row r="30" spans="1:4" x14ac:dyDescent="0.25">
      <c r="A30" t="s">
        <v>317</v>
      </c>
      <c r="B30" s="2">
        <v>3.449898529286715</v>
      </c>
      <c r="C30" s="2">
        <v>1.0567818438921E-3</v>
      </c>
      <c r="D30" s="2">
        <v>1.8673789699E-199</v>
      </c>
    </row>
    <row r="31" spans="1:4" x14ac:dyDescent="0.25">
      <c r="A31" t="s">
        <v>318</v>
      </c>
      <c r="B31" s="2">
        <v>4.4851270800904972</v>
      </c>
      <c r="C31" s="2">
        <v>5.4009179129899997E-5</v>
      </c>
      <c r="D31" s="2">
        <v>5.9122219377399995E-10</v>
      </c>
    </row>
    <row r="32" spans="1:4" x14ac:dyDescent="0.25">
      <c r="A32" t="s">
        <v>319</v>
      </c>
      <c r="B32" s="2">
        <v>5.9985255796656496</v>
      </c>
      <c r="C32" s="2">
        <v>5.8125180922499999E-6</v>
      </c>
      <c r="D32" s="2">
        <v>8.2988942327599997E-5</v>
      </c>
    </row>
    <row r="33" spans="1:4" x14ac:dyDescent="0.25">
      <c r="A33" t="s">
        <v>320</v>
      </c>
      <c r="B33" s="2">
        <v>4.3367679417232834</v>
      </c>
      <c r="C33" s="2">
        <v>1.046849466045E-4</v>
      </c>
      <c r="D33" s="2">
        <v>1.0646337786000001E-6</v>
      </c>
    </row>
    <row r="34" spans="1:4" x14ac:dyDescent="0.25">
      <c r="A34" t="s">
        <v>321</v>
      </c>
      <c r="B34" s="2">
        <v>3.8648273594043809</v>
      </c>
      <c r="C34" s="2">
        <v>3.1834640830179998E-4</v>
      </c>
      <c r="D34" s="2">
        <v>0.50262288234974495</v>
      </c>
    </row>
    <row r="35" spans="1:4" x14ac:dyDescent="0.25">
      <c r="A35" t="s">
        <v>322</v>
      </c>
      <c r="B35" s="2">
        <v>13.31199326462384</v>
      </c>
      <c r="C35" s="2">
        <v>4.2628822019100002E-15</v>
      </c>
      <c r="D35" s="2">
        <v>7.5727301133100004E-14</v>
      </c>
    </row>
    <row r="36" spans="1:4" x14ac:dyDescent="0.25">
      <c r="A36" t="s">
        <v>323</v>
      </c>
      <c r="B36" s="2">
        <v>1.8815011838185269</v>
      </c>
      <c r="C36" s="2">
        <v>6.5893314927234797E-2</v>
      </c>
      <c r="D36" s="2">
        <v>3.7933479884899999E-9</v>
      </c>
    </row>
    <row r="37" spans="1:4" x14ac:dyDescent="0.25">
      <c r="A37" t="s">
        <v>324</v>
      </c>
      <c r="B37" s="2">
        <v>4.0816461905797681</v>
      </c>
      <c r="C37" s="2">
        <v>5.8316567945489997E-4</v>
      </c>
      <c r="D37" s="2">
        <v>3.8986404211800003E-9</v>
      </c>
    </row>
    <row r="38" spans="1:4" x14ac:dyDescent="0.25">
      <c r="A38" t="s">
        <v>325</v>
      </c>
      <c r="B38" s="2">
        <v>9.0056501832476528</v>
      </c>
      <c r="C38" s="2">
        <v>1.6899360368400001E-9</v>
      </c>
      <c r="D38" s="2">
        <v>0.20626213024714571</v>
      </c>
    </row>
    <row r="39" spans="1:4" x14ac:dyDescent="0.25">
      <c r="A39" t="s">
        <v>109</v>
      </c>
      <c r="B39" s="2">
        <v>6.3705447231834089</v>
      </c>
      <c r="C39" s="2">
        <v>9.33023449358E-7</v>
      </c>
      <c r="D39" s="2">
        <v>0.20149270540116779</v>
      </c>
    </row>
    <row r="40" spans="1:4" x14ac:dyDescent="0.25">
      <c r="A40" t="s">
        <v>326</v>
      </c>
      <c r="B40" s="2">
        <v>6.8590331753939493</v>
      </c>
      <c r="C40" s="2">
        <v>5.2092931428600003E-7</v>
      </c>
      <c r="D40" s="2">
        <v>7.6336231794450995E-2</v>
      </c>
    </row>
    <row r="41" spans="1:4" x14ac:dyDescent="0.25">
      <c r="A41" t="s">
        <v>327</v>
      </c>
      <c r="B41" s="2">
        <v>0.90431124196573109</v>
      </c>
      <c r="C41" s="2">
        <v>0.51661946820084992</v>
      </c>
      <c r="D41" s="2">
        <v>0.78832543865685145</v>
      </c>
    </row>
    <row r="42" spans="1:4" x14ac:dyDescent="0.25">
      <c r="A42" t="s">
        <v>328</v>
      </c>
      <c r="B42" s="2">
        <v>8.5210323516839228</v>
      </c>
      <c r="C42" s="2">
        <v>1.16734773256E-9</v>
      </c>
      <c r="D42" s="2">
        <v>0.27832204692490869</v>
      </c>
    </row>
    <row r="43" spans="1:4" x14ac:dyDescent="0.25">
      <c r="A43" t="s">
        <v>329</v>
      </c>
      <c r="B43" s="2">
        <v>2.4786408277712999</v>
      </c>
      <c r="C43" s="2">
        <v>1.4266902972403701E-2</v>
      </c>
      <c r="D43" s="2">
        <v>5.8298522165599999E-16</v>
      </c>
    </row>
    <row r="44" spans="1:4" x14ac:dyDescent="0.25">
      <c r="A44" t="s">
        <v>330</v>
      </c>
      <c r="B44" s="2">
        <v>4.2237381111739003</v>
      </c>
      <c r="C44" s="2">
        <v>1.1308358437129999E-4</v>
      </c>
      <c r="D44" s="2">
        <v>1.2575006329697E-3</v>
      </c>
    </row>
    <row r="45" spans="1:4" x14ac:dyDescent="0.25">
      <c r="A45" t="s">
        <v>331</v>
      </c>
      <c r="B45" s="2">
        <v>2.8042983487798669</v>
      </c>
      <c r="C45" s="2">
        <v>5.9013919853640002E-3</v>
      </c>
      <c r="D45" s="2">
        <v>0.94919586123815503</v>
      </c>
    </row>
    <row r="46" spans="1:4" x14ac:dyDescent="0.25">
      <c r="A46" t="s">
        <v>332</v>
      </c>
      <c r="B46" s="2">
        <v>13.519113716128739</v>
      </c>
      <c r="C46" s="2">
        <v>2.60141417298E-15</v>
      </c>
      <c r="D46" s="2">
        <v>0.12359405026966561</v>
      </c>
    </row>
    <row r="47" spans="1:4" x14ac:dyDescent="0.25">
      <c r="A47" t="s">
        <v>333</v>
      </c>
      <c r="B47" s="2">
        <v>12.343092258214559</v>
      </c>
      <c r="C47" s="2">
        <v>4.5955186312600001E-14</v>
      </c>
      <c r="D47" s="2">
        <v>0.76017017398201958</v>
      </c>
    </row>
    <row r="48" spans="1:4" x14ac:dyDescent="0.25">
      <c r="A48" t="s">
        <v>334</v>
      </c>
      <c r="B48" s="2">
        <v>1.5431937445202599</v>
      </c>
      <c r="C48" s="2">
        <v>0.14493765800603459</v>
      </c>
      <c r="D48" s="2">
        <v>3.59937319703902E-2</v>
      </c>
    </row>
    <row r="49" spans="1:4" x14ac:dyDescent="0.25">
      <c r="A49" t="s">
        <v>139</v>
      </c>
      <c r="B49" s="2">
        <v>10.2134417149526</v>
      </c>
      <c r="C49" s="2">
        <v>1.6146209091E-11</v>
      </c>
      <c r="D49" s="2">
        <v>0.20958009156191659</v>
      </c>
    </row>
    <row r="50" spans="1:4" x14ac:dyDescent="0.25">
      <c r="A50" t="s">
        <v>335</v>
      </c>
      <c r="B50" s="2">
        <v>5.4285486642336922</v>
      </c>
      <c r="C50" s="2">
        <v>8.8917460342399998E-6</v>
      </c>
      <c r="D50" s="2">
        <v>4.1637075483778999E-2</v>
      </c>
    </row>
    <row r="51" spans="1:4" x14ac:dyDescent="0.25">
      <c r="A51" s="10" t="s">
        <v>496</v>
      </c>
      <c r="B51" s="2">
        <v>6.8190918629774773</v>
      </c>
      <c r="C51" s="2">
        <v>7.7114205631399999E-8</v>
      </c>
      <c r="D51" s="2">
        <v>0.89784891343268636</v>
      </c>
    </row>
    <row r="52" spans="1:4" x14ac:dyDescent="0.25">
      <c r="A52" t="s">
        <v>337</v>
      </c>
      <c r="B52" s="2">
        <v>0.98591275077673968</v>
      </c>
      <c r="C52" s="2">
        <v>0.4486233502997391</v>
      </c>
      <c r="D52" s="2">
        <v>1.3257716365999999E-217</v>
      </c>
    </row>
    <row r="53" spans="1:4" x14ac:dyDescent="0.25">
      <c r="A53" t="s">
        <v>338</v>
      </c>
      <c r="B53" s="2">
        <v>8.0676527029738878</v>
      </c>
      <c r="C53" s="2">
        <v>6.0753484971499997E-9</v>
      </c>
      <c r="D53" s="2">
        <v>0.25382233601739701</v>
      </c>
    </row>
    <row r="54" spans="1:4" x14ac:dyDescent="0.25">
      <c r="A54" t="s">
        <v>339</v>
      </c>
      <c r="B54" s="2">
        <v>5.8574081089921526</v>
      </c>
      <c r="C54" s="2">
        <v>1.13458596047E-6</v>
      </c>
      <c r="D54" s="2">
        <v>3.9777282367139998E-4</v>
      </c>
    </row>
    <row r="55" spans="1:4" x14ac:dyDescent="0.25">
      <c r="A55" t="s">
        <v>340</v>
      </c>
      <c r="B55" s="2">
        <v>9.2446298066496198</v>
      </c>
      <c r="C55" s="2">
        <v>2.20560847485E-10</v>
      </c>
      <c r="D55" s="2">
        <v>1.7037804848700001E-7</v>
      </c>
    </row>
    <row r="56" spans="1:4" x14ac:dyDescent="0.25">
      <c r="A56" t="s">
        <v>341</v>
      </c>
      <c r="B56" s="2">
        <v>1.333977521674129</v>
      </c>
      <c r="C56" s="2">
        <v>0.22965925965410541</v>
      </c>
      <c r="D56" s="2">
        <v>0.2960762630575281</v>
      </c>
    </row>
    <row r="57" spans="1:4" x14ac:dyDescent="0.25">
      <c r="A57" t="s">
        <v>342</v>
      </c>
      <c r="B57" s="2">
        <v>1.0811337232286189</v>
      </c>
      <c r="C57" s="2">
        <v>0.38208785347368762</v>
      </c>
      <c r="D57" s="2">
        <v>2.1688782917099999E-23</v>
      </c>
    </row>
    <row r="58" spans="1:4" x14ac:dyDescent="0.25">
      <c r="A58" t="s">
        <v>343</v>
      </c>
      <c r="B58" s="2">
        <v>3.3408500477769629</v>
      </c>
      <c r="C58" s="2">
        <v>2.1965546987984001E-3</v>
      </c>
      <c r="D58" s="2">
        <v>1.2530955519099999E-29</v>
      </c>
    </row>
    <row r="59" spans="1:4" x14ac:dyDescent="0.25">
      <c r="A59" t="s">
        <v>344</v>
      </c>
      <c r="B59" s="2">
        <v>6.6267550725153196E-2</v>
      </c>
      <c r="C59" s="2">
        <v>0.97744968789846032</v>
      </c>
      <c r="D59" s="2">
        <v>0.1222152908762017</v>
      </c>
    </row>
    <row r="60" spans="1:4" x14ac:dyDescent="0.25">
      <c r="A60" t="s">
        <v>345</v>
      </c>
      <c r="B60" s="2">
        <v>0.68845675468729017</v>
      </c>
      <c r="C60" s="2">
        <v>0.701358655356634</v>
      </c>
      <c r="D60" s="2">
        <v>1.888529241136E-4</v>
      </c>
    </row>
    <row r="61" spans="1:4" x14ac:dyDescent="0.25">
      <c r="A61" t="s">
        <v>346</v>
      </c>
      <c r="B61" s="2">
        <v>0.80571913802900619</v>
      </c>
      <c r="C61" s="2">
        <v>0.59839090874054257</v>
      </c>
      <c r="D61" s="2">
        <v>0.47518727856349929</v>
      </c>
    </row>
    <row r="64" spans="1:4" x14ac:dyDescent="0.25">
      <c r="A64" t="s">
        <v>352</v>
      </c>
    </row>
    <row r="65" spans="1:4" x14ac:dyDescent="0.25">
      <c r="A65" t="s">
        <v>0</v>
      </c>
      <c r="B65" s="2" t="s">
        <v>349</v>
      </c>
      <c r="C65" s="2" t="s">
        <v>350</v>
      </c>
      <c r="D65" s="2" t="s">
        <v>351</v>
      </c>
    </row>
    <row r="66" spans="1:4" x14ac:dyDescent="0.25">
      <c r="A66" t="s">
        <v>292</v>
      </c>
      <c r="B66" s="2">
        <v>6.5268955741305472</v>
      </c>
      <c r="C66" s="2">
        <v>2.82978656498E-7</v>
      </c>
      <c r="D66" s="2">
        <v>2.0186140127542002E-3</v>
      </c>
    </row>
    <row r="67" spans="1:4" x14ac:dyDescent="0.25">
      <c r="A67" t="s">
        <v>293</v>
      </c>
      <c r="B67" s="2">
        <v>3.2734490605415529</v>
      </c>
      <c r="C67" s="2">
        <v>1.7200363617671001E-3</v>
      </c>
      <c r="D67" s="2">
        <v>9.6980714294500002E-7</v>
      </c>
    </row>
    <row r="68" spans="1:4" x14ac:dyDescent="0.25">
      <c r="A68" t="s">
        <v>294</v>
      </c>
      <c r="B68" s="2">
        <v>12.46475964314922</v>
      </c>
      <c r="C68" s="2">
        <v>6.5941561854E-14</v>
      </c>
      <c r="D68" s="2">
        <v>4.1297062226300001E-5</v>
      </c>
    </row>
    <row r="69" spans="1:4" x14ac:dyDescent="0.25">
      <c r="A69" t="s">
        <v>295</v>
      </c>
      <c r="B69" s="2">
        <v>20.98763268571826</v>
      </c>
      <c r="C69" s="2">
        <v>3.1139969556499998E-22</v>
      </c>
      <c r="D69" s="2">
        <v>1.1031077788700001E-26</v>
      </c>
    </row>
    <row r="70" spans="1:4" x14ac:dyDescent="0.25">
      <c r="A70" t="s">
        <v>296</v>
      </c>
      <c r="B70" s="2">
        <v>29.74327381934231</v>
      </c>
      <c r="C70" s="2">
        <v>4.87414352922E-24</v>
      </c>
      <c r="D70" s="2">
        <v>1.1946769331200001E-8</v>
      </c>
    </row>
    <row r="71" spans="1:4" x14ac:dyDescent="0.25">
      <c r="A71" t="s">
        <v>297</v>
      </c>
      <c r="B71" s="2">
        <v>11.710752387156839</v>
      </c>
      <c r="C71" s="2">
        <v>6.6199982346600002E-13</v>
      </c>
      <c r="D71" s="2">
        <v>7.3309929746599998E-34</v>
      </c>
    </row>
    <row r="72" spans="1:4" x14ac:dyDescent="0.25">
      <c r="A72" t="s">
        <v>21</v>
      </c>
      <c r="B72" s="2">
        <v>37.624305304113527</v>
      </c>
      <c r="C72" s="2">
        <v>3.3000843157299999E-31</v>
      </c>
      <c r="D72" s="2">
        <v>5.5374056687000002E-6</v>
      </c>
    </row>
    <row r="73" spans="1:4" x14ac:dyDescent="0.25">
      <c r="A73" t="s">
        <v>298</v>
      </c>
      <c r="B73" s="2">
        <v>33.347022228369227</v>
      </c>
      <c r="C73" s="2">
        <v>3.27296718461E-28</v>
      </c>
      <c r="D73" s="2">
        <v>1.56676181756E-12</v>
      </c>
    </row>
    <row r="74" spans="1:4" x14ac:dyDescent="0.25">
      <c r="A74" t="s">
        <v>299</v>
      </c>
      <c r="B74" s="2">
        <v>6.3352813580243588</v>
      </c>
      <c r="C74" s="2">
        <v>1.449239728661E-4</v>
      </c>
      <c r="D74" s="2">
        <v>0.27751031041031332</v>
      </c>
    </row>
    <row r="75" spans="1:4" x14ac:dyDescent="0.25">
      <c r="A75" t="s">
        <v>300</v>
      </c>
      <c r="B75" s="2">
        <v>13.741121952305001</v>
      </c>
      <c r="C75" s="2">
        <v>6.8749304670999996E-13</v>
      </c>
      <c r="D75" s="2">
        <v>4.8099486257430001E-4</v>
      </c>
    </row>
    <row r="76" spans="1:4" x14ac:dyDescent="0.25">
      <c r="A76" t="s">
        <v>301</v>
      </c>
      <c r="B76" s="2">
        <v>2.9975921255394229</v>
      </c>
      <c r="C76" s="2">
        <v>1.50164102114956E-2</v>
      </c>
      <c r="D76" s="2">
        <v>0.12078739191140619</v>
      </c>
    </row>
    <row r="77" spans="1:4" x14ac:dyDescent="0.25">
      <c r="A77" t="s">
        <v>302</v>
      </c>
      <c r="B77" s="2">
        <v>5.3490427458104604</v>
      </c>
      <c r="C77" s="2">
        <v>3.680127989946E-4</v>
      </c>
      <c r="D77" s="2">
        <v>0.13292987655070379</v>
      </c>
    </row>
    <row r="78" spans="1:4" x14ac:dyDescent="0.25">
      <c r="A78" t="s">
        <v>303</v>
      </c>
      <c r="B78" s="2">
        <v>4.5007293072386299</v>
      </c>
      <c r="C78" s="2">
        <v>1.263487953816E-4</v>
      </c>
      <c r="D78" s="2">
        <v>0.4822099419929724</v>
      </c>
    </row>
    <row r="79" spans="1:4" x14ac:dyDescent="0.25">
      <c r="A79" t="s">
        <v>304</v>
      </c>
      <c r="B79" s="2">
        <v>3.7195139690195589</v>
      </c>
      <c r="C79" s="2">
        <v>4.5006734765713997E-3</v>
      </c>
      <c r="D79" s="2">
        <v>0.93699129573954643</v>
      </c>
    </row>
    <row r="80" spans="1:4" x14ac:dyDescent="0.25">
      <c r="A80" t="s">
        <v>305</v>
      </c>
      <c r="B80" s="2">
        <v>7.1272953807316446</v>
      </c>
      <c r="C80" s="2">
        <v>3.31901596682E-5</v>
      </c>
      <c r="D80" s="2">
        <v>8.6612271315982106E-2</v>
      </c>
    </row>
    <row r="81" spans="1:4" x14ac:dyDescent="0.25">
      <c r="A81" t="s">
        <v>306</v>
      </c>
      <c r="B81" s="2">
        <v>2.705890031160338</v>
      </c>
      <c r="C81" s="2">
        <v>2.4787203080576799E-2</v>
      </c>
      <c r="D81" s="2">
        <v>0.40004962476402078</v>
      </c>
    </row>
    <row r="82" spans="1:4" x14ac:dyDescent="0.25">
      <c r="A82" t="s">
        <v>307</v>
      </c>
      <c r="B82" s="2">
        <v>2.8587223736804841</v>
      </c>
      <c r="C82" s="2">
        <v>5.0899801202976998E-3</v>
      </c>
      <c r="D82" s="2">
        <v>5.7062116318700002E-34</v>
      </c>
    </row>
    <row r="83" spans="1:4" x14ac:dyDescent="0.25">
      <c r="A83" t="s">
        <v>308</v>
      </c>
      <c r="B83" s="2">
        <v>0.5603700146826025</v>
      </c>
      <c r="C83" s="2">
        <v>0.80914627010127393</v>
      </c>
      <c r="D83" s="2">
        <v>1.9266589125E-101</v>
      </c>
    </row>
    <row r="84" spans="1:4" x14ac:dyDescent="0.25">
      <c r="A84" t="s">
        <v>309</v>
      </c>
      <c r="B84" s="2">
        <v>9.2110326656104071</v>
      </c>
      <c r="C84" s="2">
        <v>1.4923460446699999E-10</v>
      </c>
      <c r="D84" s="2">
        <v>2.3021677619700001E-23</v>
      </c>
    </row>
    <row r="85" spans="1:4" x14ac:dyDescent="0.25">
      <c r="A85" t="s">
        <v>310</v>
      </c>
      <c r="B85" s="2">
        <v>8.2372505799150861</v>
      </c>
      <c r="C85" s="2">
        <v>2.1134642466200002E-9</v>
      </c>
      <c r="D85" s="2">
        <v>1.9570711181200002E-55</v>
      </c>
    </row>
    <row r="86" spans="1:4" x14ac:dyDescent="0.25">
      <c r="A86" t="s">
        <v>311</v>
      </c>
      <c r="B86" s="2">
        <v>0.39928420597467751</v>
      </c>
      <c r="C86" s="2">
        <v>0.91873811378714909</v>
      </c>
      <c r="D86" s="2">
        <v>9.0550500086999996E-148</v>
      </c>
    </row>
    <row r="87" spans="1:4" x14ac:dyDescent="0.25">
      <c r="A87" t="s">
        <v>312</v>
      </c>
      <c r="B87" s="2">
        <v>4.2222117288357861</v>
      </c>
      <c r="C87" s="2">
        <v>1.2339214276540001E-4</v>
      </c>
      <c r="D87" s="2">
        <v>9.4389660292899993E-25</v>
      </c>
    </row>
    <row r="88" spans="1:4" x14ac:dyDescent="0.25">
      <c r="A88" t="s">
        <v>313</v>
      </c>
      <c r="B88" s="2">
        <v>2.872064190716757</v>
      </c>
      <c r="C88" s="2">
        <v>4.9837155027425001E-3</v>
      </c>
      <c r="D88" s="2">
        <v>1.3524702216631299E-2</v>
      </c>
    </row>
    <row r="89" spans="1:4" x14ac:dyDescent="0.25">
      <c r="A89" t="s">
        <v>314</v>
      </c>
      <c r="B89" s="2">
        <v>7.6745973850825466</v>
      </c>
      <c r="C89" s="2">
        <v>8.6204938826300003E-9</v>
      </c>
      <c r="D89" s="2">
        <v>8.4072687083699996E-7</v>
      </c>
    </row>
    <row r="90" spans="1:4" x14ac:dyDescent="0.25">
      <c r="A90" t="s">
        <v>315</v>
      </c>
      <c r="B90" s="2">
        <v>30.553384135721711</v>
      </c>
      <c r="C90" s="2">
        <v>2.9383101383600002E-29</v>
      </c>
      <c r="D90" s="2">
        <v>1.4330248974100001E-18</v>
      </c>
    </row>
    <row r="91" spans="1:4" x14ac:dyDescent="0.25">
      <c r="A91" t="s">
        <v>498</v>
      </c>
      <c r="B91" s="2">
        <v>14.444732961215291</v>
      </c>
      <c r="C91" s="2">
        <v>3.70981151653E-16</v>
      </c>
      <c r="D91" s="2">
        <v>3.77099666249E-10</v>
      </c>
    </row>
    <row r="92" spans="1:4" x14ac:dyDescent="0.25">
      <c r="A92" t="s">
        <v>316</v>
      </c>
      <c r="B92" s="2">
        <v>0.83720128069986577</v>
      </c>
      <c r="C92" s="2">
        <v>0.57096226292254992</v>
      </c>
      <c r="D92" s="2">
        <v>5.98466932824E-12</v>
      </c>
    </row>
    <row r="93" spans="1:4" x14ac:dyDescent="0.25">
      <c r="A93" t="s">
        <v>317</v>
      </c>
      <c r="B93" s="2">
        <v>3.449898529286715</v>
      </c>
      <c r="C93" s="2">
        <v>1.0567818438921E-3</v>
      </c>
      <c r="D93" s="2">
        <v>1.8673789699E-199</v>
      </c>
    </row>
    <row r="94" spans="1:4" x14ac:dyDescent="0.25">
      <c r="A94" t="s">
        <v>318</v>
      </c>
      <c r="B94" s="2">
        <v>4.4851270800904972</v>
      </c>
      <c r="C94" s="2">
        <v>5.4009179129899997E-5</v>
      </c>
      <c r="D94" s="2">
        <v>5.9122219377399995E-10</v>
      </c>
    </row>
    <row r="95" spans="1:4" x14ac:dyDescent="0.25">
      <c r="A95" t="s">
        <v>319</v>
      </c>
      <c r="B95" s="2">
        <v>5.9985255796656496</v>
      </c>
      <c r="C95" s="2">
        <v>5.8125180922499999E-6</v>
      </c>
      <c r="D95" s="2">
        <v>8.2988942327599997E-5</v>
      </c>
    </row>
    <row r="96" spans="1:4" x14ac:dyDescent="0.25">
      <c r="A96" t="s">
        <v>320</v>
      </c>
      <c r="B96" s="2">
        <v>4.3367679417232834</v>
      </c>
      <c r="C96" s="2">
        <v>1.046849466045E-4</v>
      </c>
      <c r="D96" s="2">
        <v>1.0646337786000001E-6</v>
      </c>
    </row>
    <row r="97" spans="1:4" x14ac:dyDescent="0.25">
      <c r="A97" t="s">
        <v>321</v>
      </c>
      <c r="B97" s="2">
        <v>3.8648273594043809</v>
      </c>
      <c r="C97" s="2">
        <v>3.1834640830179998E-4</v>
      </c>
      <c r="D97" s="2">
        <v>0.50262288234974495</v>
      </c>
    </row>
    <row r="98" spans="1:4" x14ac:dyDescent="0.25">
      <c r="A98" t="s">
        <v>322</v>
      </c>
      <c r="B98" s="2">
        <v>13.31199326462384</v>
      </c>
      <c r="C98" s="2">
        <v>4.2628822019100002E-15</v>
      </c>
      <c r="D98" s="2">
        <v>7.5727301133100004E-14</v>
      </c>
    </row>
    <row r="99" spans="1:4" x14ac:dyDescent="0.25">
      <c r="A99" t="s">
        <v>323</v>
      </c>
      <c r="B99" s="2">
        <v>1.8815011838185269</v>
      </c>
      <c r="C99" s="2">
        <v>6.5893314927234797E-2</v>
      </c>
      <c r="D99" s="2">
        <v>3.7933479884899999E-9</v>
      </c>
    </row>
    <row r="100" spans="1:4" x14ac:dyDescent="0.25">
      <c r="A100" t="s">
        <v>324</v>
      </c>
      <c r="B100" s="2">
        <v>4.0816461905797681</v>
      </c>
      <c r="C100" s="2">
        <v>5.8316567945489997E-4</v>
      </c>
      <c r="D100" s="2">
        <v>3.8986404211800003E-9</v>
      </c>
    </row>
    <row r="101" spans="1:4" x14ac:dyDescent="0.25">
      <c r="A101" t="s">
        <v>325</v>
      </c>
      <c r="B101" s="2">
        <v>9.0056501832476528</v>
      </c>
      <c r="C101" s="2">
        <v>1.6899360368400001E-9</v>
      </c>
      <c r="D101" s="2">
        <v>0.20626213024714571</v>
      </c>
    </row>
    <row r="102" spans="1:4" x14ac:dyDescent="0.25">
      <c r="A102" t="s">
        <v>109</v>
      </c>
      <c r="B102" s="2">
        <v>6.3705447231834089</v>
      </c>
      <c r="C102" s="2">
        <v>9.33023449358E-7</v>
      </c>
      <c r="D102" s="2">
        <v>0.20149270540116779</v>
      </c>
    </row>
    <row r="103" spans="1:4" x14ac:dyDescent="0.25">
      <c r="A103" t="s">
        <v>326</v>
      </c>
      <c r="B103" s="2">
        <v>6.8590331753939493</v>
      </c>
      <c r="C103" s="2">
        <v>5.2092931428600003E-7</v>
      </c>
      <c r="D103" s="2">
        <v>7.6336231794450995E-2</v>
      </c>
    </row>
    <row r="104" spans="1:4" x14ac:dyDescent="0.25">
      <c r="A104" t="s">
        <v>327</v>
      </c>
      <c r="B104" s="2">
        <v>0.90431124196573109</v>
      </c>
      <c r="C104" s="2">
        <v>0.51661946820084992</v>
      </c>
      <c r="D104" s="2">
        <v>0.78832543865685145</v>
      </c>
    </row>
    <row r="105" spans="1:4" x14ac:dyDescent="0.25">
      <c r="A105" t="s">
        <v>328</v>
      </c>
      <c r="B105" s="2">
        <v>8.5210323516839228</v>
      </c>
      <c r="C105" s="2">
        <v>1.16734773256E-9</v>
      </c>
      <c r="D105" s="2">
        <v>0.27832204692490869</v>
      </c>
    </row>
    <row r="106" spans="1:4" x14ac:dyDescent="0.25">
      <c r="A106" t="s">
        <v>329</v>
      </c>
      <c r="B106" s="2">
        <v>2.4786408277712999</v>
      </c>
      <c r="C106" s="2">
        <v>1.4266902972403701E-2</v>
      </c>
      <c r="D106" s="2">
        <v>5.8298522165599999E-16</v>
      </c>
    </row>
    <row r="107" spans="1:4" x14ac:dyDescent="0.25">
      <c r="A107" t="s">
        <v>330</v>
      </c>
      <c r="B107" s="2">
        <v>4.2237381111739003</v>
      </c>
      <c r="C107" s="2">
        <v>1.1308358437129999E-4</v>
      </c>
      <c r="D107" s="2">
        <v>1.2575006329697E-3</v>
      </c>
    </row>
    <row r="108" spans="1:4" x14ac:dyDescent="0.25">
      <c r="A108" t="s">
        <v>331</v>
      </c>
      <c r="B108" s="2">
        <v>2.8042983487798669</v>
      </c>
      <c r="C108" s="2">
        <v>5.9013919853640002E-3</v>
      </c>
      <c r="D108" s="2">
        <v>0.94919586123815503</v>
      </c>
    </row>
    <row r="109" spans="1:4" x14ac:dyDescent="0.25">
      <c r="A109" t="s">
        <v>332</v>
      </c>
      <c r="B109" s="2">
        <v>13.519113716128739</v>
      </c>
      <c r="C109" s="2">
        <v>2.60141417298E-15</v>
      </c>
      <c r="D109" s="2">
        <v>0.12359405026966561</v>
      </c>
    </row>
    <row r="110" spans="1:4" x14ac:dyDescent="0.25">
      <c r="A110" t="s">
        <v>333</v>
      </c>
      <c r="B110" s="2">
        <v>12.343092258214559</v>
      </c>
      <c r="C110" s="2">
        <v>4.5955186312600001E-14</v>
      </c>
      <c r="D110" s="2">
        <v>0.76017017398201958</v>
      </c>
    </row>
    <row r="111" spans="1:4" x14ac:dyDescent="0.25">
      <c r="A111" t="s">
        <v>334</v>
      </c>
      <c r="B111" s="2">
        <v>1.5431937445202599</v>
      </c>
      <c r="C111" s="2">
        <v>0.14493765800603459</v>
      </c>
      <c r="D111" s="2">
        <v>3.59937319703902E-2</v>
      </c>
    </row>
    <row r="112" spans="1:4" x14ac:dyDescent="0.25">
      <c r="A112" t="s">
        <v>139</v>
      </c>
      <c r="B112" s="2">
        <v>10.2134417149526</v>
      </c>
      <c r="C112" s="2">
        <v>1.6146209091E-11</v>
      </c>
      <c r="D112" s="2">
        <v>0.20958009156191659</v>
      </c>
    </row>
    <row r="113" spans="1:4" x14ac:dyDescent="0.25">
      <c r="A113" t="s">
        <v>335</v>
      </c>
      <c r="B113" s="2">
        <v>5.4285486642336922</v>
      </c>
      <c r="C113" s="2">
        <v>8.8917460342399998E-6</v>
      </c>
      <c r="D113" s="2">
        <v>4.1637075483778999E-2</v>
      </c>
    </row>
    <row r="114" spans="1:4" x14ac:dyDescent="0.25">
      <c r="A114" s="10" t="s">
        <v>496</v>
      </c>
      <c r="B114" s="2">
        <v>6.8190918629774773</v>
      </c>
      <c r="C114" s="2">
        <v>7.7114205631399999E-8</v>
      </c>
      <c r="D114" s="2">
        <v>0.89784891343268636</v>
      </c>
    </row>
    <row r="115" spans="1:4" x14ac:dyDescent="0.25">
      <c r="A115" t="s">
        <v>337</v>
      </c>
      <c r="B115" s="2">
        <v>0.98591275077673968</v>
      </c>
      <c r="C115" s="2">
        <v>0.4486233502997391</v>
      </c>
      <c r="D115" s="2">
        <v>1.3257716365999999E-217</v>
      </c>
    </row>
    <row r="116" spans="1:4" x14ac:dyDescent="0.25">
      <c r="A116" t="s">
        <v>338</v>
      </c>
      <c r="B116" s="2">
        <v>8.0676527029738878</v>
      </c>
      <c r="C116" s="2">
        <v>6.0753484971499997E-9</v>
      </c>
      <c r="D116" s="2">
        <v>0.25382233601739701</v>
      </c>
    </row>
    <row r="117" spans="1:4" x14ac:dyDescent="0.25">
      <c r="A117" t="s">
        <v>339</v>
      </c>
      <c r="B117" s="2">
        <v>5.8574081089921526</v>
      </c>
      <c r="C117" s="2">
        <v>1.13458596047E-6</v>
      </c>
      <c r="D117" s="2">
        <v>3.9777282367139998E-4</v>
      </c>
    </row>
    <row r="118" spans="1:4" x14ac:dyDescent="0.25">
      <c r="A118" t="s">
        <v>340</v>
      </c>
      <c r="B118" s="2">
        <v>9.2446298066496198</v>
      </c>
      <c r="C118" s="2">
        <v>2.20560847485E-10</v>
      </c>
      <c r="D118" s="2">
        <v>1.7037804848700001E-7</v>
      </c>
    </row>
    <row r="119" spans="1:4" x14ac:dyDescent="0.25">
      <c r="A119" t="s">
        <v>341</v>
      </c>
      <c r="B119" s="2">
        <v>1.333977521674129</v>
      </c>
      <c r="C119" s="2">
        <v>0.22965925965410541</v>
      </c>
      <c r="D119" s="2">
        <v>0.2960762630575281</v>
      </c>
    </row>
    <row r="120" spans="1:4" x14ac:dyDescent="0.25">
      <c r="A120" t="s">
        <v>342</v>
      </c>
      <c r="B120" s="2">
        <v>1.0811337232286189</v>
      </c>
      <c r="C120" s="2">
        <v>0.38208785347368762</v>
      </c>
      <c r="D120" s="2">
        <v>2.1688782917099999E-23</v>
      </c>
    </row>
    <row r="121" spans="1:4" x14ac:dyDescent="0.25">
      <c r="A121" t="s">
        <v>343</v>
      </c>
      <c r="B121" s="2">
        <v>3.3408500477769629</v>
      </c>
      <c r="C121" s="2">
        <v>2.1965546987984001E-3</v>
      </c>
      <c r="D121" s="2">
        <v>1.2530955519099999E-29</v>
      </c>
    </row>
    <row r="122" spans="1:4" x14ac:dyDescent="0.25">
      <c r="A122" t="s">
        <v>344</v>
      </c>
      <c r="B122" s="2">
        <v>6.6267550725153196E-2</v>
      </c>
      <c r="C122" s="2">
        <v>0.97744968789846032</v>
      </c>
      <c r="D122" s="2">
        <v>0.1222152908762017</v>
      </c>
    </row>
    <row r="123" spans="1:4" x14ac:dyDescent="0.25">
      <c r="A123" t="s">
        <v>345</v>
      </c>
      <c r="B123" s="2">
        <v>0.68845675468729017</v>
      </c>
      <c r="C123" s="2">
        <v>0.701358655356634</v>
      </c>
      <c r="D123" s="2">
        <v>1.888529241136E-4</v>
      </c>
    </row>
    <row r="124" spans="1:4" x14ac:dyDescent="0.25">
      <c r="A124" t="s">
        <v>346</v>
      </c>
      <c r="B124" s="2">
        <v>0.80571913802900619</v>
      </c>
      <c r="C124" s="2">
        <v>0.59839090874054257</v>
      </c>
      <c r="D124" s="2">
        <v>0.47518727856349929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4"/>
  <sheetViews>
    <sheetView topLeftCell="A4" workbookViewId="0">
      <selection activeCell="A28" sqref="A28"/>
    </sheetView>
  </sheetViews>
  <sheetFormatPr defaultRowHeight="15" x14ac:dyDescent="0.25"/>
  <cols>
    <col min="1" max="1" width="73.85546875" bestFit="1" customWidth="1"/>
    <col min="2" max="2" width="8.85546875" style="2"/>
  </cols>
  <sheetData>
    <row r="1" spans="1:2" x14ac:dyDescent="0.25">
      <c r="A1" t="s">
        <v>353</v>
      </c>
    </row>
    <row r="2" spans="1:2" x14ac:dyDescent="0.25">
      <c r="A2" t="s">
        <v>0</v>
      </c>
      <c r="B2" s="2" t="s">
        <v>354</v>
      </c>
    </row>
    <row r="3" spans="1:2" x14ac:dyDescent="0.25">
      <c r="A3" t="s">
        <v>292</v>
      </c>
      <c r="B3" s="2">
        <v>1.1565076263010034E-2</v>
      </c>
    </row>
    <row r="4" spans="1:2" x14ac:dyDescent="0.25">
      <c r="A4" t="s">
        <v>293</v>
      </c>
      <c r="B4" s="2">
        <v>4.367359754754264E-4</v>
      </c>
    </row>
    <row r="5" spans="1:2" x14ac:dyDescent="0.25">
      <c r="A5" t="s">
        <v>294</v>
      </c>
      <c r="B5" s="2">
        <v>2.4871101724494055E-12</v>
      </c>
    </row>
    <row r="6" spans="1:2" x14ac:dyDescent="0.25">
      <c r="A6" t="s">
        <v>295</v>
      </c>
      <c r="B6" s="2">
        <v>3.9355868513323291E-14</v>
      </c>
    </row>
    <row r="7" spans="1:2" x14ac:dyDescent="0.25">
      <c r="A7" t="s">
        <v>296</v>
      </c>
      <c r="B7" s="2">
        <v>1.1359376640567396E-6</v>
      </c>
    </row>
    <row r="8" spans="1:2" x14ac:dyDescent="0.25">
      <c r="A8" t="s">
        <v>297</v>
      </c>
      <c r="B8" s="2">
        <v>1.1691831187880892E-13</v>
      </c>
    </row>
    <row r="9" spans="1:2" x14ac:dyDescent="0.25">
      <c r="A9" t="s">
        <v>21</v>
      </c>
      <c r="B9" s="2">
        <v>1.0036471958368342E-14</v>
      </c>
    </row>
    <row r="10" spans="1:2" x14ac:dyDescent="0.25">
      <c r="A10" t="s">
        <v>298</v>
      </c>
      <c r="B10" s="2">
        <v>5.1899231674652853E-14</v>
      </c>
    </row>
    <row r="11" spans="1:2" x14ac:dyDescent="0.25">
      <c r="A11" t="s">
        <v>299</v>
      </c>
      <c r="B11" s="2">
        <v>2.6858480115618855E-2</v>
      </c>
    </row>
    <row r="12" spans="1:2" x14ac:dyDescent="0.25">
      <c r="A12" t="s">
        <v>300</v>
      </c>
      <c r="B12" s="2">
        <v>9.0951124525570022E-9</v>
      </c>
    </row>
    <row r="13" spans="1:2" x14ac:dyDescent="0.25">
      <c r="A13" t="s">
        <v>301</v>
      </c>
      <c r="B13" s="2">
        <v>4.1262625890749687E-2</v>
      </c>
    </row>
    <row r="14" spans="1:2" x14ac:dyDescent="0.25">
      <c r="A14" t="s">
        <v>302</v>
      </c>
      <c r="B14" s="2">
        <v>1.4337967594523179E-3</v>
      </c>
    </row>
    <row r="15" spans="1:2" x14ac:dyDescent="0.25">
      <c r="A15" t="s">
        <v>303</v>
      </c>
      <c r="B15" s="2">
        <v>1.1774967865417631E-2</v>
      </c>
    </row>
    <row r="16" spans="1:2" x14ac:dyDescent="0.25">
      <c r="A16" t="s">
        <v>304</v>
      </c>
      <c r="B16" s="2">
        <v>0.20315029153923375</v>
      </c>
    </row>
    <row r="17" spans="1:2" x14ac:dyDescent="0.25">
      <c r="A17" t="s">
        <v>305</v>
      </c>
      <c r="B17" s="2">
        <v>5.7248852074315282E-4</v>
      </c>
    </row>
    <row r="18" spans="1:2" x14ac:dyDescent="0.25">
      <c r="A18" t="s">
        <v>306</v>
      </c>
      <c r="B18" s="2">
        <v>1.6707530010560245E-2</v>
      </c>
    </row>
    <row r="19" spans="1:2" x14ac:dyDescent="0.25">
      <c r="A19" t="s">
        <v>307</v>
      </c>
      <c r="B19" s="2">
        <v>0.10458522105137613</v>
      </c>
    </row>
    <row r="20" spans="1:2" x14ac:dyDescent="0.25">
      <c r="A20" t="s">
        <v>308</v>
      </c>
      <c r="B20" s="2">
        <v>7.8006559063051734E-2</v>
      </c>
    </row>
    <row r="21" spans="1:2" x14ac:dyDescent="0.25">
      <c r="A21" t="s">
        <v>309</v>
      </c>
      <c r="B21" s="2">
        <v>2.8085078456281126E-14</v>
      </c>
    </row>
    <row r="22" spans="1:2" x14ac:dyDescent="0.25">
      <c r="A22" t="s">
        <v>310</v>
      </c>
      <c r="B22" s="2">
        <v>1.897796207188297E-9</v>
      </c>
    </row>
    <row r="23" spans="1:2" x14ac:dyDescent="0.25">
      <c r="A23" t="s">
        <v>311</v>
      </c>
      <c r="B23" s="2">
        <v>5.7093395541156812E-3</v>
      </c>
    </row>
    <row r="24" spans="1:2" x14ac:dyDescent="0.25">
      <c r="A24" t="s">
        <v>312</v>
      </c>
      <c r="B24" s="2">
        <v>1.0495401834825857E-13</v>
      </c>
    </row>
    <row r="25" spans="1:2" x14ac:dyDescent="0.25">
      <c r="A25" t="s">
        <v>313</v>
      </c>
      <c r="B25" s="2">
        <v>1.6691500088771218E-2</v>
      </c>
    </row>
    <row r="26" spans="1:2" x14ac:dyDescent="0.25">
      <c r="A26" t="s">
        <v>314</v>
      </c>
      <c r="B26" s="2">
        <v>2.4029793352077456E-7</v>
      </c>
    </row>
    <row r="27" spans="1:2" x14ac:dyDescent="0.25">
      <c r="A27" t="s">
        <v>315</v>
      </c>
      <c r="B27" s="2">
        <v>2.4041629674667037E-16</v>
      </c>
    </row>
    <row r="28" spans="1:2" x14ac:dyDescent="0.25">
      <c r="A28" t="s">
        <v>498</v>
      </c>
      <c r="B28" s="2">
        <v>2.6927676932581619E-14</v>
      </c>
    </row>
    <row r="29" spans="1:2" x14ac:dyDescent="0.25">
      <c r="A29" t="s">
        <v>316</v>
      </c>
      <c r="B29" s="2">
        <v>1.6526438626071748E-3</v>
      </c>
    </row>
    <row r="30" spans="1:2" x14ac:dyDescent="0.25">
      <c r="A30" t="s">
        <v>317</v>
      </c>
      <c r="B30" s="2">
        <v>3.1893946352684112E-6</v>
      </c>
    </row>
    <row r="31" spans="1:2" x14ac:dyDescent="0.25">
      <c r="A31" t="s">
        <v>318</v>
      </c>
      <c r="B31" s="2">
        <v>1.4907493075107269E-4</v>
      </c>
    </row>
    <row r="32" spans="1:2" x14ac:dyDescent="0.25">
      <c r="A32" t="s">
        <v>319</v>
      </c>
      <c r="B32" s="2">
        <v>1.136454458547397E-4</v>
      </c>
    </row>
    <row r="33" spans="1:2" x14ac:dyDescent="0.25">
      <c r="A33" t="s">
        <v>320</v>
      </c>
      <c r="B33" s="2">
        <v>6.0572222534477665E-6</v>
      </c>
    </row>
    <row r="34" spans="1:2" x14ac:dyDescent="0.25">
      <c r="A34" t="s">
        <v>321</v>
      </c>
      <c r="B34" s="2">
        <v>5.1751786412722661E-3</v>
      </c>
    </row>
    <row r="35" spans="1:2" x14ac:dyDescent="0.25">
      <c r="A35" t="s">
        <v>322</v>
      </c>
      <c r="B35" s="2">
        <v>9.413654653057247E-10</v>
      </c>
    </row>
    <row r="36" spans="1:2" x14ac:dyDescent="0.25">
      <c r="A36" t="s">
        <v>323</v>
      </c>
      <c r="B36" s="2">
        <v>6.7970606166905638E-3</v>
      </c>
    </row>
    <row r="37" spans="1:2" x14ac:dyDescent="0.25">
      <c r="A37" t="s">
        <v>324</v>
      </c>
      <c r="B37" s="2">
        <v>5.0911408992111761E-4</v>
      </c>
    </row>
    <row r="38" spans="1:2" x14ac:dyDescent="0.25">
      <c r="A38" t="s">
        <v>325</v>
      </c>
      <c r="B38" s="2">
        <v>2.6612518829604676E-6</v>
      </c>
    </row>
    <row r="39" spans="1:2" x14ac:dyDescent="0.25">
      <c r="A39" t="s">
        <v>109</v>
      </c>
      <c r="B39" s="2">
        <v>5.4247654360775252E-4</v>
      </c>
    </row>
    <row r="40" spans="1:2" x14ac:dyDescent="0.25">
      <c r="A40" t="s">
        <v>326</v>
      </c>
      <c r="B40" s="2">
        <v>2.4078110770991642E-6</v>
      </c>
    </row>
    <row r="41" spans="1:2" x14ac:dyDescent="0.25">
      <c r="A41" t="s">
        <v>327</v>
      </c>
      <c r="B41" s="2">
        <v>0.28911856564828498</v>
      </c>
    </row>
    <row r="42" spans="1:2" x14ac:dyDescent="0.25">
      <c r="A42" t="s">
        <v>328</v>
      </c>
      <c r="B42" s="2">
        <v>3.3320959349594282E-4</v>
      </c>
    </row>
    <row r="43" spans="1:2" x14ac:dyDescent="0.25">
      <c r="A43" t="s">
        <v>329</v>
      </c>
      <c r="B43" s="2">
        <v>6.1237925409138944E-2</v>
      </c>
    </row>
    <row r="44" spans="1:2" x14ac:dyDescent="0.25">
      <c r="A44" t="s">
        <v>330</v>
      </c>
      <c r="B44" s="2">
        <v>1.210759445044917E-5</v>
      </c>
    </row>
    <row r="45" spans="1:2" x14ac:dyDescent="0.25">
      <c r="A45" t="s">
        <v>331</v>
      </c>
    </row>
    <row r="46" spans="1:2" x14ac:dyDescent="0.25">
      <c r="A46" t="s">
        <v>332</v>
      </c>
      <c r="B46" s="2">
        <v>1.8125073708164356E-8</v>
      </c>
    </row>
    <row r="47" spans="1:2" x14ac:dyDescent="0.25">
      <c r="A47" t="s">
        <v>333</v>
      </c>
      <c r="B47" s="2">
        <v>2.0533763377371785E-3</v>
      </c>
    </row>
    <row r="48" spans="1:2" x14ac:dyDescent="0.25">
      <c r="A48" t="s">
        <v>334</v>
      </c>
      <c r="B48" s="2">
        <v>0.14522710790274079</v>
      </c>
    </row>
    <row r="49" spans="1:2" x14ac:dyDescent="0.25">
      <c r="A49" t="s">
        <v>139</v>
      </c>
      <c r="B49" s="2">
        <v>2.7702887738819678E-7</v>
      </c>
    </row>
    <row r="50" spans="1:2" x14ac:dyDescent="0.25">
      <c r="A50" t="s">
        <v>335</v>
      </c>
      <c r="B50" s="2">
        <v>3.1147014380844082E-5</v>
      </c>
    </row>
    <row r="51" spans="1:2" x14ac:dyDescent="0.25">
      <c r="A51" s="10" t="s">
        <v>496</v>
      </c>
      <c r="B51" s="2">
        <v>3.1147014380844082E-5</v>
      </c>
    </row>
    <row r="52" spans="1:2" x14ac:dyDescent="0.25">
      <c r="A52" t="s">
        <v>337</v>
      </c>
      <c r="B52" s="2">
        <v>3.1147014380844082E-5</v>
      </c>
    </row>
    <row r="53" spans="1:2" x14ac:dyDescent="0.25">
      <c r="A53" t="s">
        <v>338</v>
      </c>
      <c r="B53" s="2">
        <v>1.3120205359695777E-5</v>
      </c>
    </row>
    <row r="54" spans="1:2" x14ac:dyDescent="0.25">
      <c r="A54" t="s">
        <v>339</v>
      </c>
      <c r="B54" s="2">
        <v>6.6119712513932209E-5</v>
      </c>
    </row>
    <row r="55" spans="1:2" x14ac:dyDescent="0.25">
      <c r="A55" t="s">
        <v>340</v>
      </c>
      <c r="B55" s="2">
        <v>1.1820551384931562E-7</v>
      </c>
    </row>
    <row r="56" spans="1:2" x14ac:dyDescent="0.25">
      <c r="A56" t="s">
        <v>341</v>
      </c>
      <c r="B56" s="2">
        <v>0.23167856560089345</v>
      </c>
    </row>
    <row r="57" spans="1:2" x14ac:dyDescent="0.25">
      <c r="A57" t="s">
        <v>342</v>
      </c>
      <c r="B57" s="2">
        <v>0.22288342150265034</v>
      </c>
    </row>
    <row r="58" spans="1:2" x14ac:dyDescent="0.25">
      <c r="A58" t="s">
        <v>343</v>
      </c>
      <c r="B58" s="2">
        <v>7.1231259763872463E-3</v>
      </c>
    </row>
    <row r="59" spans="1:2" x14ac:dyDescent="0.25">
      <c r="A59" t="s">
        <v>344</v>
      </c>
      <c r="B59" s="2">
        <v>0.89424869567643661</v>
      </c>
    </row>
    <row r="60" spans="1:2" x14ac:dyDescent="0.25">
      <c r="A60" t="s">
        <v>345</v>
      </c>
      <c r="B60" s="2">
        <v>0.50776346605056566</v>
      </c>
    </row>
    <row r="61" spans="1:2" x14ac:dyDescent="0.25">
      <c r="A61" t="s">
        <v>346</v>
      </c>
      <c r="B61" s="2">
        <v>0.46827141530602945</v>
      </c>
    </row>
    <row r="64" spans="1:2" x14ac:dyDescent="0.25">
      <c r="A64" t="s">
        <v>355</v>
      </c>
    </row>
    <row r="65" spans="1:2" x14ac:dyDescent="0.25">
      <c r="A65" t="s">
        <v>0</v>
      </c>
      <c r="B65" s="2" t="s">
        <v>354</v>
      </c>
    </row>
    <row r="66" spans="1:2" x14ac:dyDescent="0.25">
      <c r="A66" t="s">
        <v>292</v>
      </c>
      <c r="B66" s="2">
        <v>5.1998407310153264E-6</v>
      </c>
    </row>
    <row r="67" spans="1:2" x14ac:dyDescent="0.25">
      <c r="A67" t="s">
        <v>293</v>
      </c>
      <c r="B67" s="2">
        <v>3.1163825627586335E-3</v>
      </c>
    </row>
    <row r="68" spans="1:2" x14ac:dyDescent="0.25">
      <c r="A68" t="s">
        <v>294</v>
      </c>
      <c r="B68" s="2">
        <v>7.8629402816750776E-5</v>
      </c>
    </row>
    <row r="69" spans="1:2" x14ac:dyDescent="0.25">
      <c r="A69" t="s">
        <v>295</v>
      </c>
      <c r="B69" s="2">
        <v>9.9264232831011796E-27</v>
      </c>
    </row>
    <row r="70" spans="1:2" x14ac:dyDescent="0.25">
      <c r="A70" t="s">
        <v>296</v>
      </c>
      <c r="B70" s="2">
        <v>1.0827673531475283E-15</v>
      </c>
    </row>
    <row r="71" spans="1:2" x14ac:dyDescent="0.25">
      <c r="A71" t="s">
        <v>297</v>
      </c>
      <c r="B71" s="2">
        <v>3.3266705281430144E-12</v>
      </c>
    </row>
    <row r="72" spans="1:2" x14ac:dyDescent="0.25">
      <c r="A72" t="s">
        <v>21</v>
      </c>
      <c r="B72" s="2">
        <v>9.9705913226837997E-14</v>
      </c>
    </row>
    <row r="73" spans="1:2" x14ac:dyDescent="0.25">
      <c r="A73" t="s">
        <v>298</v>
      </c>
      <c r="B73" s="2">
        <v>1.6468889259160004E-20</v>
      </c>
    </row>
    <row r="74" spans="1:2" x14ac:dyDescent="0.25">
      <c r="A74" t="s">
        <v>299</v>
      </c>
      <c r="B74" s="2">
        <v>6.0188232847396932E-2</v>
      </c>
    </row>
    <row r="75" spans="1:2" x14ac:dyDescent="0.25">
      <c r="A75" t="s">
        <v>300</v>
      </c>
      <c r="B75" s="2">
        <v>3.6717382035644834E-8</v>
      </c>
    </row>
    <row r="76" spans="1:2" x14ac:dyDescent="0.25">
      <c r="A76" t="s">
        <v>301</v>
      </c>
      <c r="B76" s="2">
        <v>0.56820616742271679</v>
      </c>
    </row>
    <row r="77" spans="1:2" x14ac:dyDescent="0.25">
      <c r="A77" t="s">
        <v>302</v>
      </c>
      <c r="B77" s="2">
        <v>3.8013680696662652E-2</v>
      </c>
    </row>
    <row r="78" spans="1:2" x14ac:dyDescent="0.25">
      <c r="A78" t="s">
        <v>303</v>
      </c>
      <c r="B78" s="2">
        <v>5.6027005640792973E-4</v>
      </c>
    </row>
    <row r="79" spans="1:2" x14ac:dyDescent="0.25">
      <c r="A79" t="s">
        <v>304</v>
      </c>
      <c r="B79" s="2">
        <v>0.4898247910859459</v>
      </c>
    </row>
    <row r="80" spans="1:2" x14ac:dyDescent="0.25">
      <c r="A80" t="s">
        <v>305</v>
      </c>
      <c r="B80" s="2">
        <v>4.5948962454208758E-4</v>
      </c>
    </row>
    <row r="81" spans="1:2" x14ac:dyDescent="0.25">
      <c r="A81" t="s">
        <v>306</v>
      </c>
      <c r="B81" s="2">
        <v>5.2386397847946006E-2</v>
      </c>
    </row>
    <row r="82" spans="1:2" x14ac:dyDescent="0.25">
      <c r="A82" t="s">
        <v>307</v>
      </c>
      <c r="B82" s="2">
        <v>0.455390831114171</v>
      </c>
    </row>
    <row r="83" spans="1:2" x14ac:dyDescent="0.25">
      <c r="A83" t="s">
        <v>308</v>
      </c>
      <c r="B83" s="2">
        <v>8.7492337651036596E-4</v>
      </c>
    </row>
    <row r="84" spans="1:2" x14ac:dyDescent="0.25">
      <c r="A84" t="s">
        <v>309</v>
      </c>
      <c r="B84" s="2">
        <v>5.7588013998505287E-11</v>
      </c>
    </row>
    <row r="85" spans="1:2" x14ac:dyDescent="0.25">
      <c r="A85" t="s">
        <v>310</v>
      </c>
      <c r="B85" s="2">
        <v>1.1050354596661021E-7</v>
      </c>
    </row>
    <row r="86" spans="1:2" x14ac:dyDescent="0.25">
      <c r="A86" t="s">
        <v>311</v>
      </c>
      <c r="B86" s="2">
        <v>0.36896879678667982</v>
      </c>
    </row>
    <row r="87" spans="1:2" x14ac:dyDescent="0.25">
      <c r="A87" t="s">
        <v>312</v>
      </c>
      <c r="B87" s="2">
        <v>3.790098513378402E-14</v>
      </c>
    </row>
    <row r="88" spans="1:2" x14ac:dyDescent="0.25">
      <c r="A88" t="s">
        <v>313</v>
      </c>
      <c r="B88" s="2">
        <v>2.506257909373481E-3</v>
      </c>
    </row>
    <row r="89" spans="1:2" x14ac:dyDescent="0.25">
      <c r="A89" t="s">
        <v>314</v>
      </c>
      <c r="B89" s="2">
        <v>2.4440938587391165E-10</v>
      </c>
    </row>
    <row r="90" spans="1:2" x14ac:dyDescent="0.25">
      <c r="A90" t="s">
        <v>315</v>
      </c>
      <c r="B90" s="2">
        <v>2.3186065975491766E-11</v>
      </c>
    </row>
    <row r="91" spans="1:2" x14ac:dyDescent="0.25">
      <c r="A91" t="s">
        <v>498</v>
      </c>
      <c r="B91" s="2">
        <v>3.0464150482385957E-10</v>
      </c>
    </row>
    <row r="92" spans="1:2" x14ac:dyDescent="0.25">
      <c r="A92" t="s">
        <v>316</v>
      </c>
      <c r="B92" s="2">
        <v>8.7473459874243022E-3</v>
      </c>
    </row>
    <row r="93" spans="1:2" x14ac:dyDescent="0.25">
      <c r="A93" t="s">
        <v>317</v>
      </c>
      <c r="B93" s="2">
        <v>0.12150386801328283</v>
      </c>
    </row>
    <row r="94" spans="1:2" x14ac:dyDescent="0.25">
      <c r="A94" t="s">
        <v>318</v>
      </c>
      <c r="B94" s="2">
        <v>0.60303798360853189</v>
      </c>
    </row>
    <row r="95" spans="1:2" x14ac:dyDescent="0.25">
      <c r="A95" t="s">
        <v>319</v>
      </c>
      <c r="B95" s="2">
        <v>5.8502724460524037E-4</v>
      </c>
    </row>
    <row r="96" spans="1:2" x14ac:dyDescent="0.25">
      <c r="A96" t="s">
        <v>320</v>
      </c>
      <c r="B96" s="2">
        <v>1.2294025303968542E-9</v>
      </c>
    </row>
    <row r="97" spans="1:2" x14ac:dyDescent="0.25">
      <c r="A97" t="s">
        <v>321</v>
      </c>
      <c r="B97" s="2">
        <v>6.3451051834734096E-2</v>
      </c>
    </row>
    <row r="98" spans="1:2" x14ac:dyDescent="0.25">
      <c r="A98" t="s">
        <v>322</v>
      </c>
      <c r="B98" s="2">
        <v>7.6285112271177487E-25</v>
      </c>
    </row>
    <row r="99" spans="1:2" x14ac:dyDescent="0.25">
      <c r="A99" t="s">
        <v>323</v>
      </c>
      <c r="B99" s="2">
        <v>0.18592434137327685</v>
      </c>
    </row>
    <row r="100" spans="1:2" x14ac:dyDescent="0.25">
      <c r="A100" t="s">
        <v>324</v>
      </c>
      <c r="B100" s="2">
        <v>0.30114345493861133</v>
      </c>
    </row>
    <row r="101" spans="1:2" x14ac:dyDescent="0.25">
      <c r="A101" t="s">
        <v>325</v>
      </c>
      <c r="B101" s="2">
        <v>5.342909910072798E-9</v>
      </c>
    </row>
    <row r="102" spans="1:2" x14ac:dyDescent="0.25">
      <c r="A102" t="s">
        <v>109</v>
      </c>
      <c r="B102" s="2">
        <v>1.098626028481288E-3</v>
      </c>
    </row>
    <row r="103" spans="1:2" x14ac:dyDescent="0.25">
      <c r="A103" t="s">
        <v>326</v>
      </c>
      <c r="B103" s="2">
        <v>1.6731467776457077E-6</v>
      </c>
    </row>
    <row r="104" spans="1:2" x14ac:dyDescent="0.25">
      <c r="A104" t="s">
        <v>327</v>
      </c>
      <c r="B104" s="2">
        <v>0.42521443494351863</v>
      </c>
    </row>
    <row r="105" spans="1:2" x14ac:dyDescent="0.25">
      <c r="A105" t="s">
        <v>328</v>
      </c>
      <c r="B105" s="2">
        <v>3.9993619016217057E-5</v>
      </c>
    </row>
    <row r="106" spans="1:2" x14ac:dyDescent="0.25">
      <c r="A106" t="s">
        <v>329</v>
      </c>
      <c r="B106" s="2">
        <v>0.68033878746177523</v>
      </c>
    </row>
    <row r="107" spans="1:2" x14ac:dyDescent="0.25">
      <c r="A107" t="s">
        <v>330</v>
      </c>
      <c r="B107" s="2">
        <v>4.6937238070344969E-3</v>
      </c>
    </row>
    <row r="108" spans="1:2" x14ac:dyDescent="0.25">
      <c r="A108" t="s">
        <v>331</v>
      </c>
    </row>
    <row r="109" spans="1:2" x14ac:dyDescent="0.25">
      <c r="A109" t="s">
        <v>332</v>
      </c>
      <c r="B109" s="2">
        <v>1.6226086561337218E-18</v>
      </c>
    </row>
    <row r="110" spans="1:2" x14ac:dyDescent="0.25">
      <c r="A110" t="s">
        <v>333</v>
      </c>
      <c r="B110" s="2">
        <v>1.8879686641278435E-6</v>
      </c>
    </row>
    <row r="111" spans="1:2" x14ac:dyDescent="0.25">
      <c r="A111" t="s">
        <v>334</v>
      </c>
      <c r="B111" s="2">
        <v>7.8267898710025624E-3</v>
      </c>
    </row>
    <row r="112" spans="1:2" x14ac:dyDescent="0.25">
      <c r="A112" t="s">
        <v>139</v>
      </c>
      <c r="B112" s="2">
        <v>3.7326663178564742E-9</v>
      </c>
    </row>
    <row r="113" spans="1:2" x14ac:dyDescent="0.25">
      <c r="A113" t="s">
        <v>335</v>
      </c>
      <c r="B113" s="2">
        <v>1.0262849606565383E-7</v>
      </c>
    </row>
    <row r="114" spans="1:2" x14ac:dyDescent="0.25">
      <c r="A114" s="10" t="s">
        <v>496</v>
      </c>
    </row>
    <row r="115" spans="1:2" x14ac:dyDescent="0.25">
      <c r="A115" t="s">
        <v>337</v>
      </c>
      <c r="B115" s="2">
        <v>1.2260535399678328E-3</v>
      </c>
    </row>
    <row r="116" spans="1:2" x14ac:dyDescent="0.25">
      <c r="A116" t="s">
        <v>338</v>
      </c>
      <c r="B116" s="2">
        <v>3.9332057063571543E-8</v>
      </c>
    </row>
    <row r="117" spans="1:2" x14ac:dyDescent="0.25">
      <c r="A117" t="s">
        <v>339</v>
      </c>
      <c r="B117" s="2">
        <v>1.5340048142279863E-9</v>
      </c>
    </row>
    <row r="118" spans="1:2" x14ac:dyDescent="0.25">
      <c r="A118" t="s">
        <v>340</v>
      </c>
      <c r="B118" s="2">
        <v>2.9979143231591356E-6</v>
      </c>
    </row>
    <row r="119" spans="1:2" x14ac:dyDescent="0.25">
      <c r="A119" t="s">
        <v>341</v>
      </c>
      <c r="B119" s="2">
        <v>3.2055290793213989E-4</v>
      </c>
    </row>
    <row r="120" spans="1:2" x14ac:dyDescent="0.25">
      <c r="A120" t="s">
        <v>342</v>
      </c>
      <c r="B120" s="2">
        <v>0.18690962042821985</v>
      </c>
    </row>
    <row r="121" spans="1:2" x14ac:dyDescent="0.25">
      <c r="A121" t="s">
        <v>343</v>
      </c>
      <c r="B121" s="2">
        <v>3.4966484378778765E-3</v>
      </c>
    </row>
    <row r="122" spans="1:2" x14ac:dyDescent="0.25">
      <c r="A122" t="s">
        <v>344</v>
      </c>
      <c r="B122" s="2">
        <v>0.79500111270020724</v>
      </c>
    </row>
    <row r="123" spans="1:2" x14ac:dyDescent="0.25">
      <c r="A123" t="s">
        <v>345</v>
      </c>
      <c r="B123" s="2">
        <v>0.37334193562129092</v>
      </c>
    </row>
    <row r="124" spans="1:2" x14ac:dyDescent="0.25">
      <c r="A124" t="s">
        <v>346</v>
      </c>
      <c r="B124" s="2">
        <v>0.35752236897450623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Rankings</vt:lpstr>
      <vt:lpstr>Global summary</vt:lpstr>
      <vt:lpstr>Regional Medians</vt:lpstr>
      <vt:lpstr>Income group Medians</vt:lpstr>
      <vt:lpstr>Regional Weighted means</vt:lpstr>
      <vt:lpstr>Income Group Weighted means</vt:lpstr>
      <vt:lpstr>Variance test</vt:lpstr>
      <vt:lpstr>ANOVA</vt:lpstr>
      <vt:lpstr>Medians tests</vt:lpstr>
      <vt:lpstr>Means test</vt:lpstr>
      <vt:lpstr>WLS</vt:lpstr>
      <vt:lpstr>Coverage + Years_searchable</vt:lpstr>
      <vt:lpstr>Table 1</vt:lpstr>
      <vt:lpstr>Tables A.1 and A.4</vt:lpstr>
      <vt:lpstr>Tables A.2 and A.5_Means</vt:lpstr>
      <vt:lpstr>Tables A.3 and A.6_Medians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dc:creator>
  <cp:lastModifiedBy>Kate Schneider</cp:lastModifiedBy>
  <dcterms:created xsi:type="dcterms:W3CDTF">2023-07-02T19:48:40Z</dcterms:created>
  <dcterms:modified xsi:type="dcterms:W3CDTF">2023-08-15T16:48:50Z</dcterms:modified>
</cp:coreProperties>
</file>