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W:\DATA_BASE\!СОПРОВОЖДЕНИЕ\ЮНГ\ЕФРЕМОВСКОЕ\ЕФРЕМОВСКОЕ_106_2158Г\4_ГОРИЗОНТ\5.4_Расчеты\"/>
    </mc:Choice>
  </mc:AlternateContent>
  <bookViews>
    <workbookView xWindow="0" yWindow="0" windowWidth="28800" windowHeight="12300" tabRatio="715" activeTab="1"/>
  </bookViews>
  <sheets>
    <sheet name="Исходные данные" sheetId="12" r:id="rId1"/>
    <sheet name="Данные" sheetId="1" r:id="rId2"/>
    <sheet name="Отчет" sheetId="2" r:id="rId3"/>
    <sheet name="Горизонтальная траектория" sheetId="3" r:id="rId4"/>
    <sheet name="Вертикальная траектория" sheetId="4" r:id="rId5"/>
    <sheet name="Корректировка 4 от 13.04.2023" sheetId="8" r:id="rId6"/>
    <sheet name="IGIRGI_CI - исправленный" sheetId="11" r:id="rId7"/>
    <sheet name="Замеры Cont.incl" sheetId="10" r:id="rId8"/>
    <sheet name="скрытые данные" sheetId="5" state="hidden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3" i="2" l="1"/>
  <c r="B173" i="2"/>
  <c r="C173" i="2"/>
  <c r="D173" i="2" s="1"/>
  <c r="E173" i="2"/>
  <c r="F173" i="2"/>
  <c r="G173" i="2"/>
  <c r="H173" i="2"/>
  <c r="I173" i="2"/>
  <c r="J173" i="2"/>
  <c r="K173" i="2"/>
  <c r="L173" i="2"/>
  <c r="N164" i="1"/>
  <c r="O164" i="1"/>
  <c r="Q164" i="1" s="1"/>
  <c r="R164" i="1" s="1"/>
  <c r="P164" i="1"/>
  <c r="AJ164" i="1"/>
  <c r="AK164" i="1"/>
  <c r="AL164" i="1"/>
  <c r="AM164" i="1" s="1"/>
  <c r="AN164" i="1" s="1"/>
  <c r="AO164" i="1" l="1"/>
  <c r="Z164" i="1" s="1"/>
  <c r="AA164" i="1" s="1"/>
  <c r="S164" i="1"/>
  <c r="D164" i="1" s="1"/>
  <c r="T164" i="1"/>
  <c r="AP164" i="1"/>
  <c r="U164" i="1"/>
  <c r="AQ164" i="1"/>
  <c r="AR164" i="1"/>
  <c r="A169" i="2"/>
  <c r="B169" i="2"/>
  <c r="G169" i="2" s="1"/>
  <c r="C169" i="2"/>
  <c r="H169" i="2" s="1"/>
  <c r="D169" i="2"/>
  <c r="E169" i="2"/>
  <c r="F169" i="2"/>
  <c r="I169" i="2"/>
  <c r="J169" i="2"/>
  <c r="K169" i="2"/>
  <c r="L169" i="2"/>
  <c r="A170" i="2"/>
  <c r="B170" i="2"/>
  <c r="G170" i="2" s="1"/>
  <c r="C170" i="2"/>
  <c r="H170" i="2" s="1"/>
  <c r="D170" i="2"/>
  <c r="E170" i="2"/>
  <c r="F170" i="2"/>
  <c r="I170" i="2"/>
  <c r="J170" i="2"/>
  <c r="K170" i="2"/>
  <c r="L170" i="2"/>
  <c r="A171" i="2"/>
  <c r="B171" i="2"/>
  <c r="G171" i="2" s="1"/>
  <c r="C171" i="2"/>
  <c r="H171" i="2" s="1"/>
  <c r="D171" i="2"/>
  <c r="E171" i="2"/>
  <c r="F171" i="2"/>
  <c r="I171" i="2"/>
  <c r="J171" i="2"/>
  <c r="K171" i="2"/>
  <c r="L171" i="2"/>
  <c r="A172" i="2"/>
  <c r="B172" i="2"/>
  <c r="G172" i="2" s="1"/>
  <c r="C172" i="2"/>
  <c r="H172" i="2" s="1"/>
  <c r="D172" i="2"/>
  <c r="E172" i="2"/>
  <c r="F172" i="2"/>
  <c r="I172" i="2"/>
  <c r="J172" i="2"/>
  <c r="K172" i="2"/>
  <c r="L172" i="2"/>
  <c r="N160" i="1"/>
  <c r="U160" i="1" s="1"/>
  <c r="N161" i="1"/>
  <c r="N162" i="1"/>
  <c r="N163" i="1"/>
  <c r="O160" i="1"/>
  <c r="O161" i="1"/>
  <c r="O162" i="1"/>
  <c r="Q162" i="1" s="1"/>
  <c r="R162" i="1" s="1"/>
  <c r="O163" i="1"/>
  <c r="Q163" i="1" s="1"/>
  <c r="R163" i="1" s="1"/>
  <c r="P160" i="1"/>
  <c r="P161" i="1"/>
  <c r="P162" i="1"/>
  <c r="P163" i="1"/>
  <c r="Q160" i="1"/>
  <c r="R160" i="1" s="1"/>
  <c r="T160" i="1" s="1"/>
  <c r="Q161" i="1"/>
  <c r="R161" i="1" s="1"/>
  <c r="AJ160" i="1"/>
  <c r="AJ161" i="1"/>
  <c r="AJ162" i="1"/>
  <c r="AJ163" i="1"/>
  <c r="AK160" i="1"/>
  <c r="AK161" i="1"/>
  <c r="AK162" i="1"/>
  <c r="AK163" i="1"/>
  <c r="AL160" i="1"/>
  <c r="AL161" i="1"/>
  <c r="AL162" i="1"/>
  <c r="AL163" i="1"/>
  <c r="AM162" i="1"/>
  <c r="AN162" i="1" s="1"/>
  <c r="AM163" i="1"/>
  <c r="AN163" i="1" s="1"/>
  <c r="G164" i="1" l="1"/>
  <c r="I164" i="1"/>
  <c r="AC164" i="1"/>
  <c r="AE164" i="1"/>
  <c r="AD164" i="1"/>
  <c r="AB164" i="1"/>
  <c r="AF164" i="1" s="1"/>
  <c r="AG164" i="1" s="1"/>
  <c r="AH164" i="1" s="1"/>
  <c r="H164" i="1"/>
  <c r="F164" i="1"/>
  <c r="AU164" i="1"/>
  <c r="E164" i="1"/>
  <c r="AM161" i="1"/>
  <c r="AN161" i="1" s="1"/>
  <c r="AM160" i="1"/>
  <c r="AN160" i="1" s="1"/>
  <c r="AO160" i="1"/>
  <c r="Z160" i="1" s="1"/>
  <c r="AA160" i="1" s="1"/>
  <c r="AQ161" i="1"/>
  <c r="G160" i="1"/>
  <c r="I160" i="1"/>
  <c r="U161" i="1"/>
  <c r="T163" i="1"/>
  <c r="U163" i="1"/>
  <c r="S163" i="1"/>
  <c r="T162" i="1"/>
  <c r="F162" i="1" s="1"/>
  <c r="U162" i="1"/>
  <c r="S162" i="1"/>
  <c r="AQ163" i="1"/>
  <c r="AQ162" i="1"/>
  <c r="H160" i="1"/>
  <c r="H161" i="1" s="1"/>
  <c r="H162" i="1" s="1"/>
  <c r="H163" i="1" s="1"/>
  <c r="F160" i="1"/>
  <c r="AP160" i="1"/>
  <c r="AQ160" i="1"/>
  <c r="AO161" i="1"/>
  <c r="Z161" i="1" s="1"/>
  <c r="AA161" i="1" s="1"/>
  <c r="T161" i="1"/>
  <c r="F161" i="1" s="1"/>
  <c r="S161" i="1"/>
  <c r="S160" i="1"/>
  <c r="D160" i="1" s="1"/>
  <c r="AP162" i="1"/>
  <c r="AP161" i="1"/>
  <c r="AR163" i="1"/>
  <c r="AO163" i="1"/>
  <c r="AR162" i="1"/>
  <c r="AO162" i="1"/>
  <c r="AR160" i="1"/>
  <c r="AP163" i="1"/>
  <c r="AR161" i="1"/>
  <c r="E130" i="8"/>
  <c r="F130" i="8"/>
  <c r="N130" i="8"/>
  <c r="U130" i="8" s="1"/>
  <c r="I130" i="8" s="1"/>
  <c r="O130" i="8"/>
  <c r="P130" i="8"/>
  <c r="Q130" i="8"/>
  <c r="R130" i="8"/>
  <c r="S130" i="8"/>
  <c r="D130" i="8" s="1"/>
  <c r="T130" i="8"/>
  <c r="H130" i="8" s="1"/>
  <c r="W130" i="8"/>
  <c r="X130" i="8"/>
  <c r="N131" i="8"/>
  <c r="O131" i="8"/>
  <c r="Q131" i="8" s="1"/>
  <c r="R131" i="8" s="1"/>
  <c r="P131" i="8"/>
  <c r="W131" i="8"/>
  <c r="X131" i="8"/>
  <c r="N132" i="8"/>
  <c r="O132" i="8"/>
  <c r="P132" i="8"/>
  <c r="Q132" i="8"/>
  <c r="R132" i="8"/>
  <c r="U132" i="8" s="1"/>
  <c r="W132" i="8"/>
  <c r="X132" i="8"/>
  <c r="N133" i="8"/>
  <c r="T133" i="8" s="1"/>
  <c r="O133" i="8"/>
  <c r="P133" i="8"/>
  <c r="Q133" i="8"/>
  <c r="R133" i="8" s="1"/>
  <c r="U133" i="8"/>
  <c r="W133" i="8"/>
  <c r="X133" i="8"/>
  <c r="N134" i="8"/>
  <c r="O134" i="8"/>
  <c r="P134" i="8"/>
  <c r="W134" i="8"/>
  <c r="X134" i="8"/>
  <c r="N135" i="8"/>
  <c r="O135" i="8"/>
  <c r="Q135" i="8" s="1"/>
  <c r="R135" i="8" s="1"/>
  <c r="U135" i="8" s="1"/>
  <c r="P135" i="8"/>
  <c r="S135" i="8"/>
  <c r="T135" i="8"/>
  <c r="W135" i="8"/>
  <c r="X135" i="8"/>
  <c r="N136" i="8"/>
  <c r="O136" i="8"/>
  <c r="P136" i="8"/>
  <c r="Q136" i="8"/>
  <c r="R136" i="8" s="1"/>
  <c r="T136" i="8"/>
  <c r="W136" i="8"/>
  <c r="X136" i="8"/>
  <c r="N137" i="8"/>
  <c r="O137" i="8"/>
  <c r="P137" i="8"/>
  <c r="Q137" i="8"/>
  <c r="R137" i="8"/>
  <c r="U137" i="8" s="1"/>
  <c r="S137" i="8"/>
  <c r="W137" i="8"/>
  <c r="X137" i="8"/>
  <c r="N138" i="8"/>
  <c r="O138" i="8"/>
  <c r="Q138" i="8" s="1"/>
  <c r="R138" i="8" s="1"/>
  <c r="P138" i="8"/>
  <c r="W138" i="8"/>
  <c r="X138" i="8"/>
  <c r="N139" i="8"/>
  <c r="O139" i="8"/>
  <c r="Q139" i="8" s="1"/>
  <c r="R139" i="8" s="1"/>
  <c r="T139" i="8" s="1"/>
  <c r="P139" i="8"/>
  <c r="W139" i="8"/>
  <c r="X139" i="8"/>
  <c r="N140" i="8"/>
  <c r="O140" i="8"/>
  <c r="P140" i="8"/>
  <c r="W140" i="8"/>
  <c r="X140" i="8"/>
  <c r="N141" i="8"/>
  <c r="O141" i="8"/>
  <c r="Q141" i="8" s="1"/>
  <c r="R141" i="8" s="1"/>
  <c r="P141" i="8"/>
  <c r="U141" i="8"/>
  <c r="W141" i="8"/>
  <c r="X141" i="8"/>
  <c r="N142" i="8"/>
  <c r="O142" i="8"/>
  <c r="P142" i="8"/>
  <c r="Q142" i="8"/>
  <c r="R142" i="8"/>
  <c r="S142" i="8"/>
  <c r="T142" i="8"/>
  <c r="W142" i="8"/>
  <c r="X142" i="8"/>
  <c r="N143" i="8"/>
  <c r="O143" i="8"/>
  <c r="Q143" i="8" s="1"/>
  <c r="R143" i="8" s="1"/>
  <c r="S143" i="8" s="1"/>
  <c r="P143" i="8"/>
  <c r="W143" i="8"/>
  <c r="X143" i="8"/>
  <c r="N144" i="8"/>
  <c r="O144" i="8"/>
  <c r="P144" i="8"/>
  <c r="Q144" i="8"/>
  <c r="R144" i="8"/>
  <c r="U144" i="8" s="1"/>
  <c r="W144" i="8"/>
  <c r="X144" i="8"/>
  <c r="N145" i="8"/>
  <c r="O145" i="8"/>
  <c r="P145" i="8"/>
  <c r="Q145" i="8"/>
  <c r="R145" i="8" s="1"/>
  <c r="U145" i="8"/>
  <c r="W145" i="8"/>
  <c r="X145" i="8"/>
  <c r="N146" i="8"/>
  <c r="O146" i="8"/>
  <c r="P146" i="8"/>
  <c r="W146" i="8"/>
  <c r="X146" i="8"/>
  <c r="N147" i="8"/>
  <c r="O147" i="8"/>
  <c r="Q147" i="8" s="1"/>
  <c r="R147" i="8" s="1"/>
  <c r="S147" i="8" s="1"/>
  <c r="P147" i="8"/>
  <c r="U147" i="8"/>
  <c r="W147" i="8"/>
  <c r="X147" i="8"/>
  <c r="N148" i="8"/>
  <c r="O148" i="8"/>
  <c r="P148" i="8"/>
  <c r="Q148" i="8"/>
  <c r="R148" i="8" s="1"/>
  <c r="T148" i="8"/>
  <c r="W148" i="8"/>
  <c r="X148" i="8"/>
  <c r="N149" i="8"/>
  <c r="O149" i="8"/>
  <c r="P149" i="8"/>
  <c r="Q149" i="8"/>
  <c r="R149" i="8" s="1"/>
  <c r="W149" i="8"/>
  <c r="X149" i="8"/>
  <c r="N150" i="8"/>
  <c r="O150" i="8"/>
  <c r="Q150" i="8" s="1"/>
  <c r="P150" i="8"/>
  <c r="R150" i="8"/>
  <c r="W150" i="8"/>
  <c r="X150" i="8"/>
  <c r="N151" i="8"/>
  <c r="O151" i="8"/>
  <c r="Q151" i="8" s="1"/>
  <c r="R151" i="8" s="1"/>
  <c r="T151" i="8" s="1"/>
  <c r="P151" i="8"/>
  <c r="W151" i="8"/>
  <c r="X151" i="8"/>
  <c r="N152" i="8"/>
  <c r="O152" i="8"/>
  <c r="P152" i="8"/>
  <c r="W152" i="8"/>
  <c r="X152" i="8"/>
  <c r="N153" i="8"/>
  <c r="U153" i="8" s="1"/>
  <c r="O153" i="8"/>
  <c r="Q153" i="8" s="1"/>
  <c r="R153" i="8" s="1"/>
  <c r="P153" i="8"/>
  <c r="W153" i="8"/>
  <c r="X153" i="8"/>
  <c r="N154" i="8"/>
  <c r="S154" i="8" s="1"/>
  <c r="O154" i="8"/>
  <c r="P154" i="8"/>
  <c r="Q154" i="8"/>
  <c r="R154" i="8"/>
  <c r="T154" i="8" s="1"/>
  <c r="W154" i="8"/>
  <c r="X154" i="8"/>
  <c r="N155" i="8"/>
  <c r="O155" i="8"/>
  <c r="Q155" i="8" s="1"/>
  <c r="R155" i="8" s="1"/>
  <c r="P155" i="8"/>
  <c r="S155" i="8"/>
  <c r="W155" i="8"/>
  <c r="X155" i="8"/>
  <c r="N156" i="8"/>
  <c r="O156" i="8"/>
  <c r="P156" i="8"/>
  <c r="Q156" i="8"/>
  <c r="R156" i="8" s="1"/>
  <c r="U156" i="8" s="1"/>
  <c r="W156" i="8"/>
  <c r="X156" i="8"/>
  <c r="N157" i="8"/>
  <c r="U157" i="8" s="1"/>
  <c r="O157" i="8"/>
  <c r="P157" i="8"/>
  <c r="Q157" i="8"/>
  <c r="R157" i="8" s="1"/>
  <c r="W157" i="8"/>
  <c r="X157" i="8"/>
  <c r="N158" i="8"/>
  <c r="O158" i="8"/>
  <c r="P158" i="8"/>
  <c r="W158" i="8"/>
  <c r="X158" i="8"/>
  <c r="N159" i="8"/>
  <c r="O159" i="8"/>
  <c r="Q159" i="8" s="1"/>
  <c r="P159" i="8"/>
  <c r="R159" i="8"/>
  <c r="T159" i="8" s="1"/>
  <c r="S159" i="8"/>
  <c r="W159" i="8"/>
  <c r="X159" i="8"/>
  <c r="N160" i="8"/>
  <c r="O160" i="8"/>
  <c r="P160" i="8"/>
  <c r="Q160" i="8"/>
  <c r="R160" i="8" s="1"/>
  <c r="W160" i="8"/>
  <c r="X160" i="8"/>
  <c r="J164" i="1" l="1"/>
  <c r="K164" i="1" s="1"/>
  <c r="L164" i="1" s="1"/>
  <c r="AT164" i="1"/>
  <c r="AV164" i="1"/>
  <c r="D162" i="1"/>
  <c r="D161" i="1"/>
  <c r="E160" i="1"/>
  <c r="AU160" i="1"/>
  <c r="J161" i="1"/>
  <c r="K161" i="1" s="1"/>
  <c r="L161" i="1" s="1"/>
  <c r="D163" i="1"/>
  <c r="AE160" i="1"/>
  <c r="AE161" i="1" s="1"/>
  <c r="AE162" i="1" s="1"/>
  <c r="AE163" i="1" s="1"/>
  <c r="AC160" i="1"/>
  <c r="AC161" i="1" s="1"/>
  <c r="AC162" i="1" s="1"/>
  <c r="AC163" i="1" s="1"/>
  <c r="F163" i="1"/>
  <c r="AD160" i="1"/>
  <c r="AD161" i="1" s="1"/>
  <c r="AD162" i="1" s="1"/>
  <c r="AD163" i="1" s="1"/>
  <c r="AB160" i="1"/>
  <c r="AF160" i="1" s="1"/>
  <c r="AG160" i="1" s="1"/>
  <c r="AH160" i="1" s="1"/>
  <c r="G161" i="1"/>
  <c r="G162" i="1" s="1"/>
  <c r="Z162" i="1"/>
  <c r="AA162" i="1" s="1"/>
  <c r="J160" i="1"/>
  <c r="K160" i="1" s="1"/>
  <c r="L160" i="1" s="1"/>
  <c r="I161" i="1"/>
  <c r="U138" i="8"/>
  <c r="T138" i="8"/>
  <c r="U149" i="8"/>
  <c r="S149" i="8"/>
  <c r="Q152" i="8"/>
  <c r="R152" i="8" s="1"/>
  <c r="T147" i="8"/>
  <c r="S146" i="8"/>
  <c r="T146" i="8"/>
  <c r="U146" i="8"/>
  <c r="S141" i="8"/>
  <c r="T141" i="8"/>
  <c r="S132" i="8"/>
  <c r="G130" i="8"/>
  <c r="J130" i="8" s="1"/>
  <c r="K130" i="8" s="1"/>
  <c r="L130" i="8" s="1"/>
  <c r="S138" i="8"/>
  <c r="T137" i="8"/>
  <c r="T155" i="8"/>
  <c r="U155" i="8"/>
  <c r="S148" i="8"/>
  <c r="U148" i="8"/>
  <c r="U142" i="8"/>
  <c r="S156" i="8"/>
  <c r="S160" i="8"/>
  <c r="U160" i="8"/>
  <c r="Q146" i="8"/>
  <c r="R146" i="8" s="1"/>
  <c r="T150" i="8"/>
  <c r="U150" i="8"/>
  <c r="T143" i="8"/>
  <c r="U143" i="8"/>
  <c r="S136" i="8"/>
  <c r="U136" i="8"/>
  <c r="T157" i="8"/>
  <c r="S157" i="8"/>
  <c r="I131" i="8"/>
  <c r="I132" i="8" s="1"/>
  <c r="I133" i="8" s="1"/>
  <c r="S151" i="8"/>
  <c r="Q140" i="8"/>
  <c r="R140" i="8" s="1"/>
  <c r="S153" i="8"/>
  <c r="T153" i="8"/>
  <c r="S150" i="8"/>
  <c r="T149" i="8"/>
  <c r="T160" i="8"/>
  <c r="U159" i="8"/>
  <c r="U154" i="8"/>
  <c r="S144" i="8"/>
  <c r="T145" i="8"/>
  <c r="S139" i="8"/>
  <c r="Q134" i="8"/>
  <c r="R134" i="8" s="1"/>
  <c r="S134" i="8" s="1"/>
  <c r="S131" i="8"/>
  <c r="D131" i="8" s="1"/>
  <c r="E131" i="8" s="1"/>
  <c r="T131" i="8"/>
  <c r="F131" i="8" s="1"/>
  <c r="U131" i="8"/>
  <c r="Q158" i="8"/>
  <c r="R158" i="8" s="1"/>
  <c r="S158" i="8" s="1"/>
  <c r="T158" i="8"/>
  <c r="U158" i="8"/>
  <c r="S145" i="8"/>
  <c r="S133" i="8"/>
  <c r="U151" i="8"/>
  <c r="U139" i="8"/>
  <c r="T144" i="8"/>
  <c r="T156" i="8"/>
  <c r="T132" i="8"/>
  <c r="A168" i="2"/>
  <c r="B168" i="2"/>
  <c r="G168" i="2" s="1"/>
  <c r="C168" i="2"/>
  <c r="H168" i="2" s="1"/>
  <c r="D168" i="2"/>
  <c r="E168" i="2"/>
  <c r="F168" i="2"/>
  <c r="I168" i="2"/>
  <c r="J168" i="2"/>
  <c r="K168" i="2"/>
  <c r="L168" i="2"/>
  <c r="Z163" i="1" l="1"/>
  <c r="AA163" i="1" s="1"/>
  <c r="AB161" i="1"/>
  <c r="AF161" i="1" s="1"/>
  <c r="AG161" i="1" s="1"/>
  <c r="AH161" i="1" s="1"/>
  <c r="AV160" i="1"/>
  <c r="AT160" i="1"/>
  <c r="J162" i="1"/>
  <c r="K162" i="1" s="1"/>
  <c r="L162" i="1" s="1"/>
  <c r="G163" i="1"/>
  <c r="J163" i="1" s="1"/>
  <c r="K163" i="1" s="1"/>
  <c r="L163" i="1" s="1"/>
  <c r="AU163" i="1"/>
  <c r="E163" i="1"/>
  <c r="E161" i="1"/>
  <c r="AU161" i="1"/>
  <c r="AV161" i="1"/>
  <c r="AT161" i="1"/>
  <c r="I162" i="1"/>
  <c r="AU162" i="1"/>
  <c r="E162" i="1"/>
  <c r="J131" i="8"/>
  <c r="K131" i="8" s="1"/>
  <c r="L131" i="8" s="1"/>
  <c r="U134" i="8"/>
  <c r="G134" i="8" s="1"/>
  <c r="G135" i="8" s="1"/>
  <c r="D133" i="8"/>
  <c r="E133" i="8" s="1"/>
  <c r="T134" i="8"/>
  <c r="G136" i="8"/>
  <c r="G137" i="8" s="1"/>
  <c r="G138" i="8" s="1"/>
  <c r="G139" i="8" s="1"/>
  <c r="D132" i="8"/>
  <c r="E132" i="8" s="1"/>
  <c r="F132" i="8"/>
  <c r="H131" i="8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G131" i="8"/>
  <c r="G132" i="8" s="1"/>
  <c r="G133" i="8" s="1"/>
  <c r="S140" i="8"/>
  <c r="T140" i="8"/>
  <c r="U140" i="8"/>
  <c r="S152" i="8"/>
  <c r="U152" i="8"/>
  <c r="T152" i="8"/>
  <c r="N159" i="1"/>
  <c r="S159" i="1" s="1"/>
  <c r="O159" i="1"/>
  <c r="P159" i="1"/>
  <c r="Q159" i="1"/>
  <c r="R159" i="1" s="1"/>
  <c r="AJ159" i="1"/>
  <c r="AK159" i="1"/>
  <c r="AL159" i="1"/>
  <c r="AM159" i="1"/>
  <c r="AN159" i="1" s="1"/>
  <c r="AR159" i="1"/>
  <c r="AB162" i="1" l="1"/>
  <c r="AV162" i="1"/>
  <c r="AT162" i="1"/>
  <c r="I163" i="1"/>
  <c r="AF162" i="1"/>
  <c r="AG162" i="1" s="1"/>
  <c r="AH162" i="1" s="1"/>
  <c r="AB163" i="1"/>
  <c r="AF163" i="1" s="1"/>
  <c r="AG163" i="1" s="1"/>
  <c r="AH163" i="1" s="1"/>
  <c r="D134" i="8"/>
  <c r="G140" i="8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J132" i="8"/>
  <c r="K132" i="8" s="1"/>
  <c r="L132" i="8" s="1"/>
  <c r="F133" i="8"/>
  <c r="J133" i="8" s="1"/>
  <c r="K133" i="8" s="1"/>
  <c r="L133" i="8" s="1"/>
  <c r="G152" i="8"/>
  <c r="G153" i="8" s="1"/>
  <c r="G154" i="8" s="1"/>
  <c r="G155" i="8" s="1"/>
  <c r="G156" i="8" s="1"/>
  <c r="G157" i="8" s="1"/>
  <c r="G158" i="8" s="1"/>
  <c r="G159" i="8" s="1"/>
  <c r="G160" i="8" s="1"/>
  <c r="I134" i="8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AO159" i="1"/>
  <c r="AP159" i="1"/>
  <c r="AQ159" i="1"/>
  <c r="U159" i="1"/>
  <c r="T159" i="1"/>
  <c r="A164" i="2"/>
  <c r="B164" i="2"/>
  <c r="C164" i="2"/>
  <c r="E164" i="2"/>
  <c r="F164" i="2"/>
  <c r="L164" i="2"/>
  <c r="A165" i="2"/>
  <c r="B165" i="2"/>
  <c r="C165" i="2"/>
  <c r="E165" i="2"/>
  <c r="F165" i="2"/>
  <c r="L165" i="2"/>
  <c r="A166" i="2"/>
  <c r="B166" i="2"/>
  <c r="C166" i="2"/>
  <c r="E166" i="2"/>
  <c r="F166" i="2"/>
  <c r="L166" i="2"/>
  <c r="A167" i="2"/>
  <c r="B167" i="2"/>
  <c r="C167" i="2"/>
  <c r="E167" i="2"/>
  <c r="F167" i="2"/>
  <c r="L167" i="2"/>
  <c r="N155" i="1"/>
  <c r="N156" i="1"/>
  <c r="N157" i="1"/>
  <c r="N158" i="1"/>
  <c r="O155" i="1"/>
  <c r="O156" i="1"/>
  <c r="Q156" i="1" s="1"/>
  <c r="R156" i="1" s="1"/>
  <c r="O157" i="1"/>
  <c r="Q157" i="1" s="1"/>
  <c r="R157" i="1" s="1"/>
  <c r="O158" i="1"/>
  <c r="P155" i="1"/>
  <c r="P156" i="1"/>
  <c r="P157" i="1"/>
  <c r="P158" i="1"/>
  <c r="Q155" i="1"/>
  <c r="R155" i="1" s="1"/>
  <c r="T155" i="1" s="1"/>
  <c r="AJ155" i="1"/>
  <c r="AJ156" i="1"/>
  <c r="AJ157" i="1"/>
  <c r="AJ158" i="1"/>
  <c r="AK155" i="1"/>
  <c r="AK156" i="1"/>
  <c r="AK157" i="1"/>
  <c r="AM157" i="1" s="1"/>
  <c r="AN157" i="1" s="1"/>
  <c r="AK158" i="1"/>
  <c r="AM158" i="1" s="1"/>
  <c r="AN158" i="1" s="1"/>
  <c r="AL155" i="1"/>
  <c r="AL156" i="1"/>
  <c r="AL157" i="1"/>
  <c r="AL158" i="1"/>
  <c r="AV163" i="1" l="1"/>
  <c r="AT163" i="1"/>
  <c r="E134" i="8"/>
  <c r="D135" i="8"/>
  <c r="F134" i="8"/>
  <c r="H166" i="2"/>
  <c r="G166" i="2"/>
  <c r="AM156" i="1"/>
  <c r="AN156" i="1" s="1"/>
  <c r="AP156" i="1" s="1"/>
  <c r="Q158" i="1"/>
  <c r="R158" i="1" s="1"/>
  <c r="G165" i="2"/>
  <c r="G167" i="2"/>
  <c r="H164" i="2"/>
  <c r="H167" i="2"/>
  <c r="G164" i="2"/>
  <c r="H165" i="2"/>
  <c r="AM155" i="1"/>
  <c r="AN155" i="1" s="1"/>
  <c r="AQ155" i="1" s="1"/>
  <c r="AQ158" i="1"/>
  <c r="AQ157" i="1"/>
  <c r="AP157" i="1"/>
  <c r="T158" i="1"/>
  <c r="U158" i="1"/>
  <c r="S158" i="1"/>
  <c r="AO157" i="1"/>
  <c r="U157" i="1"/>
  <c r="U156" i="1"/>
  <c r="AO156" i="1"/>
  <c r="U155" i="1"/>
  <c r="T157" i="1"/>
  <c r="T156" i="1"/>
  <c r="AP158" i="1"/>
  <c r="S157" i="1"/>
  <c r="S156" i="1"/>
  <c r="AO158" i="1"/>
  <c r="AR157" i="1"/>
  <c r="S155" i="1"/>
  <c r="AR155" i="1"/>
  <c r="AR158" i="1"/>
  <c r="AR156" i="1"/>
  <c r="A160" i="2"/>
  <c r="B160" i="2"/>
  <c r="C160" i="2"/>
  <c r="E160" i="2"/>
  <c r="F160" i="2"/>
  <c r="L160" i="2"/>
  <c r="A161" i="2"/>
  <c r="B161" i="2"/>
  <c r="C161" i="2"/>
  <c r="E161" i="2"/>
  <c r="F161" i="2"/>
  <c r="L161" i="2"/>
  <c r="A162" i="2"/>
  <c r="B162" i="2"/>
  <c r="C162" i="2"/>
  <c r="E162" i="2"/>
  <c r="F162" i="2"/>
  <c r="L162" i="2"/>
  <c r="A163" i="2"/>
  <c r="B163" i="2"/>
  <c r="C163" i="2"/>
  <c r="E163" i="2"/>
  <c r="F163" i="2"/>
  <c r="L163" i="2"/>
  <c r="N151" i="1"/>
  <c r="N152" i="1"/>
  <c r="N153" i="1"/>
  <c r="N154" i="1"/>
  <c r="O151" i="1"/>
  <c r="Q151" i="1" s="1"/>
  <c r="R151" i="1" s="1"/>
  <c r="T151" i="1" s="1"/>
  <c r="O152" i="1"/>
  <c r="Q152" i="1" s="1"/>
  <c r="R152" i="1" s="1"/>
  <c r="T152" i="1" s="1"/>
  <c r="O153" i="1"/>
  <c r="Q153" i="1" s="1"/>
  <c r="R153" i="1" s="1"/>
  <c r="T153" i="1" s="1"/>
  <c r="O154" i="1"/>
  <c r="Q154" i="1" s="1"/>
  <c r="R154" i="1" s="1"/>
  <c r="T154" i="1" s="1"/>
  <c r="P151" i="1"/>
  <c r="P152" i="1"/>
  <c r="P153" i="1"/>
  <c r="P154" i="1"/>
  <c r="AJ151" i="1"/>
  <c r="AJ152" i="1"/>
  <c r="AJ153" i="1"/>
  <c r="AR153" i="1" s="1"/>
  <c r="AJ154" i="1"/>
  <c r="AK151" i="1"/>
  <c r="AK152" i="1"/>
  <c r="AK153" i="1"/>
  <c r="AK154" i="1"/>
  <c r="AL151" i="1"/>
  <c r="AL152" i="1"/>
  <c r="AL153" i="1"/>
  <c r="AL154" i="1"/>
  <c r="E135" i="8" l="1"/>
  <c r="D136" i="8"/>
  <c r="J134" i="8"/>
  <c r="K134" i="8" s="1"/>
  <c r="L134" i="8" s="1"/>
  <c r="F135" i="8"/>
  <c r="AQ156" i="1"/>
  <c r="H162" i="2"/>
  <c r="G161" i="2"/>
  <c r="G162" i="2"/>
  <c r="AO155" i="1"/>
  <c r="AP155" i="1"/>
  <c r="H163" i="2"/>
  <c r="G163" i="2"/>
  <c r="H160" i="2"/>
  <c r="G160" i="2"/>
  <c r="H161" i="2"/>
  <c r="AM153" i="1"/>
  <c r="AN153" i="1" s="1"/>
  <c r="AO153" i="1" s="1"/>
  <c r="AM154" i="1"/>
  <c r="AN154" i="1" s="1"/>
  <c r="AO154" i="1" s="1"/>
  <c r="AM151" i="1"/>
  <c r="AN151" i="1" s="1"/>
  <c r="AP151" i="1" s="1"/>
  <c r="AM152" i="1"/>
  <c r="AN152" i="1" s="1"/>
  <c r="AP152" i="1" s="1"/>
  <c r="U153" i="1"/>
  <c r="U152" i="1"/>
  <c r="U151" i="1"/>
  <c r="U154" i="1"/>
  <c r="S154" i="1"/>
  <c r="S153" i="1"/>
  <c r="S152" i="1"/>
  <c r="S151" i="1"/>
  <c r="AR154" i="1"/>
  <c r="AR152" i="1"/>
  <c r="AR151" i="1"/>
  <c r="A156" i="2"/>
  <c r="B156" i="2"/>
  <c r="C156" i="2"/>
  <c r="E156" i="2"/>
  <c r="F156" i="2"/>
  <c r="L156" i="2"/>
  <c r="A157" i="2"/>
  <c r="B157" i="2"/>
  <c r="C157" i="2"/>
  <c r="E157" i="2"/>
  <c r="F157" i="2"/>
  <c r="L157" i="2"/>
  <c r="A158" i="2"/>
  <c r="B158" i="2"/>
  <c r="C158" i="2"/>
  <c r="E158" i="2"/>
  <c r="F158" i="2"/>
  <c r="L158" i="2"/>
  <c r="A159" i="2"/>
  <c r="B159" i="2"/>
  <c r="C159" i="2"/>
  <c r="E159" i="2"/>
  <c r="F159" i="2"/>
  <c r="L159" i="2"/>
  <c r="N147" i="1"/>
  <c r="N148" i="1"/>
  <c r="N149" i="1"/>
  <c r="N150" i="1"/>
  <c r="O147" i="1"/>
  <c r="O148" i="1"/>
  <c r="Q148" i="1" s="1"/>
  <c r="R148" i="1" s="1"/>
  <c r="O149" i="1"/>
  <c r="O150" i="1"/>
  <c r="P147" i="1"/>
  <c r="Q147" i="1" s="1"/>
  <c r="R147" i="1" s="1"/>
  <c r="P148" i="1"/>
  <c r="P149" i="1"/>
  <c r="P150" i="1"/>
  <c r="AJ147" i="1"/>
  <c r="AJ148" i="1"/>
  <c r="AR148" i="1" s="1"/>
  <c r="AJ149" i="1"/>
  <c r="AR149" i="1" s="1"/>
  <c r="AJ150" i="1"/>
  <c r="AK147" i="1"/>
  <c r="AK148" i="1"/>
  <c r="AK149" i="1"/>
  <c r="AK150" i="1"/>
  <c r="AL147" i="1"/>
  <c r="AL148" i="1"/>
  <c r="AL149" i="1"/>
  <c r="AL150" i="1"/>
  <c r="J135" i="8" l="1"/>
  <c r="K135" i="8" s="1"/>
  <c r="L135" i="8" s="1"/>
  <c r="F136" i="8"/>
  <c r="E136" i="8"/>
  <c r="D137" i="8"/>
  <c r="AQ152" i="1"/>
  <c r="AO152" i="1"/>
  <c r="Q150" i="1"/>
  <c r="R150" i="1" s="1"/>
  <c r="S150" i="1" s="1"/>
  <c r="Q149" i="1"/>
  <c r="R149" i="1" s="1"/>
  <c r="G157" i="2"/>
  <c r="H157" i="2"/>
  <c r="G159" i="2"/>
  <c r="G156" i="2"/>
  <c r="G158" i="2"/>
  <c r="H158" i="2"/>
  <c r="H156" i="2"/>
  <c r="H159" i="2"/>
  <c r="AQ151" i="1"/>
  <c r="AO151" i="1"/>
  <c r="AQ153" i="1"/>
  <c r="AP153" i="1"/>
  <c r="AP154" i="1"/>
  <c r="AQ154" i="1"/>
  <c r="AM147" i="1"/>
  <c r="AN147" i="1" s="1"/>
  <c r="AP147" i="1" s="1"/>
  <c r="AM150" i="1"/>
  <c r="AN150" i="1" s="1"/>
  <c r="AP150" i="1" s="1"/>
  <c r="AM149" i="1"/>
  <c r="AN149" i="1" s="1"/>
  <c r="AQ149" i="1" s="1"/>
  <c r="AM148" i="1"/>
  <c r="AN148" i="1" s="1"/>
  <c r="AQ148" i="1" s="1"/>
  <c r="S147" i="1"/>
  <c r="T147" i="1"/>
  <c r="U147" i="1"/>
  <c r="U150" i="1"/>
  <c r="T149" i="1"/>
  <c r="S149" i="1"/>
  <c r="U149" i="1"/>
  <c r="U148" i="1"/>
  <c r="T148" i="1"/>
  <c r="S148" i="1"/>
  <c r="AR150" i="1"/>
  <c r="AR147" i="1"/>
  <c r="A143" i="2"/>
  <c r="B143" i="2"/>
  <c r="C143" i="2"/>
  <c r="E143" i="2"/>
  <c r="F143" i="2"/>
  <c r="L143" i="2"/>
  <c r="A144" i="2"/>
  <c r="B144" i="2"/>
  <c r="C144" i="2"/>
  <c r="E144" i="2"/>
  <c r="F144" i="2"/>
  <c r="L144" i="2"/>
  <c r="A145" i="2"/>
  <c r="B145" i="2"/>
  <c r="G145" i="2" s="1"/>
  <c r="C145" i="2"/>
  <c r="E145" i="2"/>
  <c r="F145" i="2"/>
  <c r="L145" i="2"/>
  <c r="A146" i="2"/>
  <c r="B146" i="2"/>
  <c r="C146" i="2"/>
  <c r="E146" i="2"/>
  <c r="F146" i="2"/>
  <c r="L146" i="2"/>
  <c r="A147" i="2"/>
  <c r="B147" i="2"/>
  <c r="C147" i="2"/>
  <c r="H147" i="2" s="1"/>
  <c r="E147" i="2"/>
  <c r="F147" i="2"/>
  <c r="L147" i="2"/>
  <c r="A148" i="2"/>
  <c r="B148" i="2"/>
  <c r="C148" i="2"/>
  <c r="E148" i="2"/>
  <c r="F148" i="2"/>
  <c r="L148" i="2"/>
  <c r="A149" i="2"/>
  <c r="B149" i="2"/>
  <c r="C149" i="2"/>
  <c r="E149" i="2"/>
  <c r="F149" i="2"/>
  <c r="L149" i="2"/>
  <c r="A150" i="2"/>
  <c r="B150" i="2"/>
  <c r="C150" i="2"/>
  <c r="H150" i="2" s="1"/>
  <c r="E150" i="2"/>
  <c r="F150" i="2"/>
  <c r="L150" i="2"/>
  <c r="A151" i="2"/>
  <c r="B151" i="2"/>
  <c r="C151" i="2"/>
  <c r="E151" i="2"/>
  <c r="F151" i="2"/>
  <c r="L151" i="2"/>
  <c r="A152" i="2"/>
  <c r="B152" i="2"/>
  <c r="G152" i="2" s="1"/>
  <c r="C152" i="2"/>
  <c r="H152" i="2" s="1"/>
  <c r="E152" i="2"/>
  <c r="F152" i="2"/>
  <c r="L152" i="2"/>
  <c r="A153" i="2"/>
  <c r="B153" i="2"/>
  <c r="C153" i="2"/>
  <c r="E153" i="2"/>
  <c r="F153" i="2"/>
  <c r="L153" i="2"/>
  <c r="A154" i="2"/>
  <c r="B154" i="2"/>
  <c r="C154" i="2"/>
  <c r="H154" i="2" s="1"/>
  <c r="E154" i="2"/>
  <c r="F154" i="2"/>
  <c r="L154" i="2"/>
  <c r="A155" i="2"/>
  <c r="B155" i="2"/>
  <c r="G155" i="2" s="1"/>
  <c r="C155" i="2"/>
  <c r="H155" i="2" s="1"/>
  <c r="E155" i="2"/>
  <c r="F155" i="2"/>
  <c r="L155" i="2"/>
  <c r="N143" i="1"/>
  <c r="N144" i="1"/>
  <c r="N145" i="1"/>
  <c r="N146" i="1"/>
  <c r="O143" i="1"/>
  <c r="O144" i="1"/>
  <c r="O145" i="1"/>
  <c r="O146" i="1"/>
  <c r="P143" i="1"/>
  <c r="P144" i="1"/>
  <c r="P145" i="1"/>
  <c r="P146" i="1"/>
  <c r="AJ143" i="1"/>
  <c r="AJ144" i="1"/>
  <c r="AJ145" i="1"/>
  <c r="AJ146" i="1"/>
  <c r="AK143" i="1"/>
  <c r="AK144" i="1"/>
  <c r="AK145" i="1"/>
  <c r="AK146" i="1"/>
  <c r="AL143" i="1"/>
  <c r="AL144" i="1"/>
  <c r="AL145" i="1"/>
  <c r="AL146" i="1"/>
  <c r="E137" i="8" l="1"/>
  <c r="D138" i="8"/>
  <c r="J136" i="8"/>
  <c r="K136" i="8" s="1"/>
  <c r="L136" i="8" s="1"/>
  <c r="F137" i="8"/>
  <c r="H153" i="2"/>
  <c r="T150" i="1"/>
  <c r="G153" i="2"/>
  <c r="H143" i="2"/>
  <c r="G151" i="2"/>
  <c r="G146" i="2"/>
  <c r="G150" i="2"/>
  <c r="H144" i="2"/>
  <c r="G143" i="2"/>
  <c r="G144" i="2"/>
  <c r="Q144" i="1"/>
  <c r="R144" i="1" s="1"/>
  <c r="T144" i="1" s="1"/>
  <c r="H149" i="2"/>
  <c r="Q145" i="1"/>
  <c r="R145" i="1" s="1"/>
  <c r="T145" i="1" s="1"/>
  <c r="Q143" i="1"/>
  <c r="R143" i="1" s="1"/>
  <c r="U143" i="1" s="1"/>
  <c r="H145" i="2"/>
  <c r="H151" i="2"/>
  <c r="G154" i="2"/>
  <c r="H148" i="2"/>
  <c r="G147" i="2"/>
  <c r="G148" i="2"/>
  <c r="H146" i="2"/>
  <c r="G149" i="2"/>
  <c r="AQ147" i="1"/>
  <c r="AO147" i="1"/>
  <c r="AM143" i="1"/>
  <c r="AN143" i="1" s="1"/>
  <c r="AP143" i="1" s="1"/>
  <c r="AM144" i="1"/>
  <c r="AN144" i="1" s="1"/>
  <c r="AO144" i="1" s="1"/>
  <c r="AM146" i="1"/>
  <c r="AN146" i="1" s="1"/>
  <c r="AP146" i="1" s="1"/>
  <c r="AM145" i="1"/>
  <c r="AN145" i="1" s="1"/>
  <c r="AP145" i="1" s="1"/>
  <c r="AO149" i="1"/>
  <c r="AP149" i="1"/>
  <c r="AO150" i="1"/>
  <c r="AQ150" i="1"/>
  <c r="AP148" i="1"/>
  <c r="AO148" i="1"/>
  <c r="Q146" i="1"/>
  <c r="R146" i="1" s="1"/>
  <c r="U146" i="1" s="1"/>
  <c r="T146" i="1"/>
  <c r="AR145" i="1"/>
  <c r="AR146" i="1"/>
  <c r="AR143" i="1"/>
  <c r="AR144" i="1"/>
  <c r="N141" i="1"/>
  <c r="N142" i="1"/>
  <c r="O141" i="1"/>
  <c r="O142" i="1"/>
  <c r="P141" i="1"/>
  <c r="P142" i="1"/>
  <c r="AJ141" i="1"/>
  <c r="AR141" i="1" s="1"/>
  <c r="AJ142" i="1"/>
  <c r="AR142" i="1" s="1"/>
  <c r="AK141" i="1"/>
  <c r="AK142" i="1"/>
  <c r="AL141" i="1"/>
  <c r="AL142" i="1"/>
  <c r="J137" i="8" l="1"/>
  <c r="K137" i="8" s="1"/>
  <c r="L137" i="8" s="1"/>
  <c r="F138" i="8"/>
  <c r="E138" i="8"/>
  <c r="D139" i="8"/>
  <c r="AQ143" i="1"/>
  <c r="T143" i="1"/>
  <c r="S143" i="1"/>
  <c r="AQ145" i="1"/>
  <c r="U144" i="1"/>
  <c r="S144" i="1"/>
  <c r="AM142" i="1"/>
  <c r="AN142" i="1" s="1"/>
  <c r="AQ142" i="1" s="1"/>
  <c r="U145" i="1"/>
  <c r="AO146" i="1"/>
  <c r="AP144" i="1"/>
  <c r="S145" i="1"/>
  <c r="AM141" i="1"/>
  <c r="AN141" i="1" s="1"/>
  <c r="AP141" i="1" s="1"/>
  <c r="AQ144" i="1"/>
  <c r="S146" i="1"/>
  <c r="AO143" i="1"/>
  <c r="AQ146" i="1"/>
  <c r="AO145" i="1"/>
  <c r="Q142" i="1"/>
  <c r="R142" i="1" s="1"/>
  <c r="U142" i="1" s="1"/>
  <c r="Q141" i="1"/>
  <c r="R141" i="1" s="1"/>
  <c r="U141" i="1" s="1"/>
  <c r="T142" i="1"/>
  <c r="N137" i="1"/>
  <c r="N138" i="1"/>
  <c r="N139" i="1"/>
  <c r="N140" i="1"/>
  <c r="O137" i="1"/>
  <c r="O138" i="1"/>
  <c r="O139" i="1"/>
  <c r="Q139" i="1" s="1"/>
  <c r="R139" i="1" s="1"/>
  <c r="O140" i="1"/>
  <c r="P137" i="1"/>
  <c r="P138" i="1"/>
  <c r="P139" i="1"/>
  <c r="P140" i="1"/>
  <c r="AJ137" i="1"/>
  <c r="AJ138" i="1"/>
  <c r="AJ139" i="1"/>
  <c r="AJ140" i="1"/>
  <c r="AK137" i="1"/>
  <c r="AK138" i="1"/>
  <c r="AK139" i="1"/>
  <c r="AK140" i="1"/>
  <c r="AL137" i="1"/>
  <c r="AL138" i="1"/>
  <c r="AL139" i="1"/>
  <c r="AL140" i="1"/>
  <c r="E139" i="8" l="1"/>
  <c r="D140" i="8"/>
  <c r="J138" i="8"/>
  <c r="K138" i="8" s="1"/>
  <c r="L138" i="8" s="1"/>
  <c r="F139" i="8"/>
  <c r="AO141" i="1"/>
  <c r="AO142" i="1"/>
  <c r="AQ141" i="1"/>
  <c r="Q140" i="1"/>
  <c r="R140" i="1" s="1"/>
  <c r="U140" i="1" s="1"/>
  <c r="S141" i="1"/>
  <c r="Q137" i="1"/>
  <c r="R137" i="1" s="1"/>
  <c r="S137" i="1" s="1"/>
  <c r="Q138" i="1"/>
  <c r="R138" i="1" s="1"/>
  <c r="T138" i="1" s="1"/>
  <c r="S142" i="1"/>
  <c r="AP142" i="1"/>
  <c r="T141" i="1"/>
  <c r="U137" i="1"/>
  <c r="AM140" i="1"/>
  <c r="AN140" i="1" s="1"/>
  <c r="AQ140" i="1" s="1"/>
  <c r="AM139" i="1"/>
  <c r="AN139" i="1" s="1"/>
  <c r="AP139" i="1" s="1"/>
  <c r="AM138" i="1"/>
  <c r="AN138" i="1" s="1"/>
  <c r="AO138" i="1" s="1"/>
  <c r="AM137" i="1"/>
  <c r="AN137" i="1" s="1"/>
  <c r="AQ137" i="1" s="1"/>
  <c r="S138" i="1"/>
  <c r="T140" i="1"/>
  <c r="S140" i="1"/>
  <c r="T139" i="1"/>
  <c r="U139" i="1"/>
  <c r="S139" i="1"/>
  <c r="T137" i="1"/>
  <c r="AR138" i="1"/>
  <c r="U138" i="1"/>
  <c r="AR140" i="1"/>
  <c r="AR139" i="1"/>
  <c r="AR137" i="1"/>
  <c r="A135" i="2"/>
  <c r="B135" i="2"/>
  <c r="C135" i="2"/>
  <c r="E135" i="2"/>
  <c r="F135" i="2"/>
  <c r="L135" i="2"/>
  <c r="A136" i="2"/>
  <c r="B136" i="2"/>
  <c r="C136" i="2"/>
  <c r="E136" i="2"/>
  <c r="F136" i="2"/>
  <c r="L136" i="2"/>
  <c r="A137" i="2"/>
  <c r="B137" i="2"/>
  <c r="C137" i="2"/>
  <c r="E137" i="2"/>
  <c r="F137" i="2"/>
  <c r="L137" i="2"/>
  <c r="A138" i="2"/>
  <c r="B138" i="2"/>
  <c r="C138" i="2"/>
  <c r="E138" i="2"/>
  <c r="F138" i="2"/>
  <c r="L138" i="2"/>
  <c r="A139" i="2"/>
  <c r="B139" i="2"/>
  <c r="C139" i="2"/>
  <c r="E139" i="2"/>
  <c r="F139" i="2"/>
  <c r="L139" i="2"/>
  <c r="A140" i="2"/>
  <c r="B140" i="2"/>
  <c r="C140" i="2"/>
  <c r="E140" i="2"/>
  <c r="F140" i="2"/>
  <c r="L140" i="2"/>
  <c r="A141" i="2"/>
  <c r="B141" i="2"/>
  <c r="C141" i="2"/>
  <c r="E141" i="2"/>
  <c r="F141" i="2"/>
  <c r="L141" i="2"/>
  <c r="A142" i="2"/>
  <c r="B142" i="2"/>
  <c r="C142" i="2"/>
  <c r="E142" i="2"/>
  <c r="F142" i="2"/>
  <c r="L142" i="2"/>
  <c r="N133" i="1"/>
  <c r="N134" i="1"/>
  <c r="N135" i="1"/>
  <c r="N136" i="1"/>
  <c r="O133" i="1"/>
  <c r="O134" i="1"/>
  <c r="O135" i="1"/>
  <c r="Q135" i="1" s="1"/>
  <c r="R135" i="1" s="1"/>
  <c r="T135" i="1" s="1"/>
  <c r="O136" i="1"/>
  <c r="P133" i="1"/>
  <c r="P134" i="1"/>
  <c r="P135" i="1"/>
  <c r="P136" i="1"/>
  <c r="AJ133" i="1"/>
  <c r="AJ134" i="1"/>
  <c r="AJ135" i="1"/>
  <c r="AR135" i="1" s="1"/>
  <c r="AJ136" i="1"/>
  <c r="AK133" i="1"/>
  <c r="AK134" i="1"/>
  <c r="AK135" i="1"/>
  <c r="AK136" i="1"/>
  <c r="AL133" i="1"/>
  <c r="AL134" i="1"/>
  <c r="AL135" i="1"/>
  <c r="AL136" i="1"/>
  <c r="J139" i="8" l="1"/>
  <c r="K139" i="8" s="1"/>
  <c r="L139" i="8" s="1"/>
  <c r="F140" i="8"/>
  <c r="E140" i="8"/>
  <c r="D141" i="8"/>
  <c r="AQ139" i="1"/>
  <c r="AP140" i="1"/>
  <c r="H142" i="2"/>
  <c r="Q134" i="1"/>
  <c r="R134" i="1" s="1"/>
  <c r="T134" i="1" s="1"/>
  <c r="G142" i="2"/>
  <c r="Q136" i="1"/>
  <c r="R136" i="1" s="1"/>
  <c r="T136" i="1" s="1"/>
  <c r="AO139" i="1"/>
  <c r="AO140" i="1"/>
  <c r="Q133" i="1"/>
  <c r="R133" i="1" s="1"/>
  <c r="T133" i="1" s="1"/>
  <c r="H135" i="2"/>
  <c r="G141" i="2"/>
  <c r="H137" i="2"/>
  <c r="H136" i="2"/>
  <c r="G140" i="2"/>
  <c r="G136" i="2"/>
  <c r="G135" i="2"/>
  <c r="G137" i="2"/>
  <c r="G138" i="2"/>
  <c r="G139" i="2"/>
  <c r="AP138" i="1"/>
  <c r="AQ138" i="1"/>
  <c r="AP137" i="1"/>
  <c r="AO137" i="1"/>
  <c r="H138" i="2"/>
  <c r="H139" i="2"/>
  <c r="H140" i="2"/>
  <c r="H141" i="2"/>
  <c r="AM136" i="1"/>
  <c r="AN136" i="1" s="1"/>
  <c r="AQ136" i="1" s="1"/>
  <c r="AM135" i="1"/>
  <c r="AN135" i="1" s="1"/>
  <c r="AO135" i="1" s="1"/>
  <c r="AM134" i="1"/>
  <c r="AN134" i="1" s="1"/>
  <c r="AQ134" i="1" s="1"/>
  <c r="AM133" i="1"/>
  <c r="AN133" i="1" s="1"/>
  <c r="AP133" i="1" s="1"/>
  <c r="U134" i="1"/>
  <c r="U135" i="1"/>
  <c r="U133" i="1"/>
  <c r="AQ133" i="1"/>
  <c r="AO134" i="1"/>
  <c r="U136" i="1"/>
  <c r="S135" i="1"/>
  <c r="S134" i="1"/>
  <c r="S133" i="1"/>
  <c r="AR136" i="1"/>
  <c r="AR134" i="1"/>
  <c r="AR133" i="1"/>
  <c r="N130" i="1"/>
  <c r="N131" i="1"/>
  <c r="N132" i="1"/>
  <c r="O130" i="1"/>
  <c r="O131" i="1"/>
  <c r="O132" i="1"/>
  <c r="P130" i="1"/>
  <c r="P131" i="1"/>
  <c r="P132" i="1"/>
  <c r="AJ130" i="1"/>
  <c r="AR130" i="1" s="1"/>
  <c r="AJ131" i="1"/>
  <c r="AJ132" i="1"/>
  <c r="AR132" i="1" s="1"/>
  <c r="AK130" i="1"/>
  <c r="AK131" i="1"/>
  <c r="AM131" i="1" s="1"/>
  <c r="AN131" i="1" s="1"/>
  <c r="AK132" i="1"/>
  <c r="AM132" i="1" s="1"/>
  <c r="AN132" i="1" s="1"/>
  <c r="AL130" i="1"/>
  <c r="AL131" i="1"/>
  <c r="AL132" i="1"/>
  <c r="J140" i="8" l="1"/>
  <c r="K140" i="8" s="1"/>
  <c r="L140" i="8" s="1"/>
  <c r="F141" i="8"/>
  <c r="E141" i="8"/>
  <c r="D142" i="8"/>
  <c r="AO133" i="1"/>
  <c r="AM130" i="1"/>
  <c r="AN130" i="1" s="1"/>
  <c r="Q132" i="1"/>
  <c r="R132" i="1" s="1"/>
  <c r="S136" i="1"/>
  <c r="Q131" i="1"/>
  <c r="R131" i="1" s="1"/>
  <c r="T131" i="1" s="1"/>
  <c r="S132" i="1"/>
  <c r="AP134" i="1"/>
  <c r="AP136" i="1"/>
  <c r="AP135" i="1"/>
  <c r="Q130" i="1"/>
  <c r="R130" i="1" s="1"/>
  <c r="U130" i="1" s="1"/>
  <c r="AQ135" i="1"/>
  <c r="S131" i="1"/>
  <c r="AO136" i="1"/>
  <c r="AO131" i="1"/>
  <c r="AR131" i="1"/>
  <c r="AQ132" i="1"/>
  <c r="AO132" i="1"/>
  <c r="AP132" i="1"/>
  <c r="AP131" i="1"/>
  <c r="AQ131" i="1"/>
  <c r="AQ130" i="1"/>
  <c r="AO130" i="1"/>
  <c r="AP130" i="1"/>
  <c r="U132" i="1"/>
  <c r="T132" i="1"/>
  <c r="A122" i="2"/>
  <c r="B122" i="2"/>
  <c r="C122" i="2"/>
  <c r="E122" i="2"/>
  <c r="F122" i="2"/>
  <c r="L122" i="2"/>
  <c r="A123" i="2"/>
  <c r="B123" i="2"/>
  <c r="C123" i="2"/>
  <c r="E123" i="2"/>
  <c r="F123" i="2"/>
  <c r="L123" i="2"/>
  <c r="A124" i="2"/>
  <c r="B124" i="2"/>
  <c r="C124" i="2"/>
  <c r="E124" i="2"/>
  <c r="F124" i="2"/>
  <c r="L124" i="2"/>
  <c r="A125" i="2"/>
  <c r="B125" i="2"/>
  <c r="C125" i="2"/>
  <c r="E125" i="2"/>
  <c r="F125" i="2"/>
  <c r="L125" i="2"/>
  <c r="A126" i="2"/>
  <c r="B126" i="2"/>
  <c r="C126" i="2"/>
  <c r="E126" i="2"/>
  <c r="F126" i="2"/>
  <c r="L126" i="2"/>
  <c r="A127" i="2"/>
  <c r="B127" i="2"/>
  <c r="C127" i="2"/>
  <c r="E127" i="2"/>
  <c r="F127" i="2"/>
  <c r="L127" i="2"/>
  <c r="A128" i="2"/>
  <c r="B128" i="2"/>
  <c r="C128" i="2"/>
  <c r="E128" i="2"/>
  <c r="F128" i="2"/>
  <c r="L128" i="2"/>
  <c r="A129" i="2"/>
  <c r="B129" i="2"/>
  <c r="C129" i="2"/>
  <c r="E129" i="2"/>
  <c r="F129" i="2"/>
  <c r="L129" i="2"/>
  <c r="A130" i="2"/>
  <c r="B130" i="2"/>
  <c r="C130" i="2"/>
  <c r="E130" i="2"/>
  <c r="F130" i="2"/>
  <c r="L130" i="2"/>
  <c r="A131" i="2"/>
  <c r="B131" i="2"/>
  <c r="C131" i="2"/>
  <c r="E131" i="2"/>
  <c r="F131" i="2"/>
  <c r="L131" i="2"/>
  <c r="A132" i="2"/>
  <c r="B132" i="2"/>
  <c r="C132" i="2"/>
  <c r="H132" i="2" s="1"/>
  <c r="E132" i="2"/>
  <c r="F132" i="2"/>
  <c r="L132" i="2"/>
  <c r="A133" i="2"/>
  <c r="B133" i="2"/>
  <c r="C133" i="2"/>
  <c r="E133" i="2"/>
  <c r="F133" i="2"/>
  <c r="L133" i="2"/>
  <c r="A134" i="2"/>
  <c r="B134" i="2"/>
  <c r="C134" i="2"/>
  <c r="E134" i="2"/>
  <c r="F134" i="2"/>
  <c r="L134" i="2"/>
  <c r="N126" i="1"/>
  <c r="N127" i="1"/>
  <c r="N128" i="1"/>
  <c r="N129" i="1"/>
  <c r="O126" i="1"/>
  <c r="O127" i="1"/>
  <c r="O128" i="1"/>
  <c r="Q128" i="1" s="1"/>
  <c r="R128" i="1" s="1"/>
  <c r="O129" i="1"/>
  <c r="P126" i="1"/>
  <c r="P127" i="1"/>
  <c r="P128" i="1"/>
  <c r="P129" i="1"/>
  <c r="AJ126" i="1"/>
  <c r="AR126" i="1" s="1"/>
  <c r="AJ127" i="1"/>
  <c r="AR127" i="1" s="1"/>
  <c r="AJ128" i="1"/>
  <c r="AR128" i="1" s="1"/>
  <c r="AJ129" i="1"/>
  <c r="AK126" i="1"/>
  <c r="AK127" i="1"/>
  <c r="AK128" i="1"/>
  <c r="AK129" i="1"/>
  <c r="AL126" i="1"/>
  <c r="AL127" i="1"/>
  <c r="AL128" i="1"/>
  <c r="AL129" i="1"/>
  <c r="E142" i="8" l="1"/>
  <c r="D143" i="8"/>
  <c r="J141" i="8"/>
  <c r="K141" i="8" s="1"/>
  <c r="L141" i="8" s="1"/>
  <c r="F142" i="8"/>
  <c r="T130" i="1"/>
  <c r="U131" i="1"/>
  <c r="Q129" i="1"/>
  <c r="R129" i="1" s="1"/>
  <c r="S129" i="1" s="1"/>
  <c r="H127" i="2"/>
  <c r="H131" i="2"/>
  <c r="G131" i="2"/>
  <c r="S130" i="1"/>
  <c r="G126" i="2"/>
  <c r="G132" i="2"/>
  <c r="G125" i="2"/>
  <c r="H126" i="2"/>
  <c r="H133" i="2"/>
  <c r="H125" i="2"/>
  <c r="H134" i="2"/>
  <c r="G128" i="2"/>
  <c r="G122" i="2"/>
  <c r="H129" i="2"/>
  <c r="H123" i="2"/>
  <c r="G129" i="2"/>
  <c r="G123" i="2"/>
  <c r="H130" i="2"/>
  <c r="H124" i="2"/>
  <c r="G133" i="2"/>
  <c r="G127" i="2"/>
  <c r="H128" i="2"/>
  <c r="H122" i="2"/>
  <c r="G130" i="2"/>
  <c r="G124" i="2"/>
  <c r="G134" i="2"/>
  <c r="AM129" i="1"/>
  <c r="AN129" i="1" s="1"/>
  <c r="AQ129" i="1" s="1"/>
  <c r="AM128" i="1"/>
  <c r="AN128" i="1" s="1"/>
  <c r="AQ128" i="1" s="1"/>
  <c r="AM127" i="1"/>
  <c r="AN127" i="1" s="1"/>
  <c r="AQ127" i="1" s="1"/>
  <c r="U128" i="1"/>
  <c r="AM126" i="1"/>
  <c r="AN126" i="1" s="1"/>
  <c r="AO126" i="1" s="1"/>
  <c r="Q127" i="1"/>
  <c r="R127" i="1" s="1"/>
  <c r="U127" i="1" s="1"/>
  <c r="Q126" i="1"/>
  <c r="R126" i="1" s="1"/>
  <c r="U126" i="1" s="1"/>
  <c r="S128" i="1"/>
  <c r="T128" i="1"/>
  <c r="AR129" i="1"/>
  <c r="W7" i="8"/>
  <c r="X7" i="8"/>
  <c r="W8" i="8"/>
  <c r="X8" i="8"/>
  <c r="W9" i="8"/>
  <c r="X9" i="8"/>
  <c r="W10" i="8"/>
  <c r="X10" i="8"/>
  <c r="W11" i="8"/>
  <c r="X11" i="8"/>
  <c r="W12" i="8"/>
  <c r="X12" i="8"/>
  <c r="W13" i="8"/>
  <c r="X13" i="8"/>
  <c r="W14" i="8"/>
  <c r="X14" i="8"/>
  <c r="W15" i="8"/>
  <c r="X15" i="8"/>
  <c r="W16" i="8"/>
  <c r="X16" i="8"/>
  <c r="W17" i="8"/>
  <c r="X17" i="8"/>
  <c r="W18" i="8"/>
  <c r="X18" i="8"/>
  <c r="W19" i="8"/>
  <c r="X19" i="8"/>
  <c r="W20" i="8"/>
  <c r="X20" i="8"/>
  <c r="W21" i="8"/>
  <c r="X21" i="8"/>
  <c r="W22" i="8"/>
  <c r="X22" i="8"/>
  <c r="W23" i="8"/>
  <c r="X23" i="8"/>
  <c r="W24" i="8"/>
  <c r="X24" i="8"/>
  <c r="W25" i="8"/>
  <c r="X25" i="8"/>
  <c r="W26" i="8"/>
  <c r="X26" i="8"/>
  <c r="W27" i="8"/>
  <c r="X27" i="8"/>
  <c r="W28" i="8"/>
  <c r="X28" i="8"/>
  <c r="W29" i="8"/>
  <c r="X29" i="8"/>
  <c r="W30" i="8"/>
  <c r="X30" i="8"/>
  <c r="W31" i="8"/>
  <c r="X31" i="8"/>
  <c r="W32" i="8"/>
  <c r="X32" i="8"/>
  <c r="W33" i="8"/>
  <c r="X33" i="8"/>
  <c r="W34" i="8"/>
  <c r="X34" i="8"/>
  <c r="W35" i="8"/>
  <c r="X35" i="8"/>
  <c r="W36" i="8"/>
  <c r="X36" i="8"/>
  <c r="W37" i="8"/>
  <c r="X37" i="8"/>
  <c r="W38" i="8"/>
  <c r="X38" i="8"/>
  <c r="W39" i="8"/>
  <c r="X39" i="8"/>
  <c r="W40" i="8"/>
  <c r="X40" i="8"/>
  <c r="W41" i="8"/>
  <c r="X41" i="8"/>
  <c r="W42" i="8"/>
  <c r="X42" i="8"/>
  <c r="W43" i="8"/>
  <c r="X43" i="8"/>
  <c r="W44" i="8"/>
  <c r="X44" i="8"/>
  <c r="W45" i="8"/>
  <c r="X45" i="8"/>
  <c r="W46" i="8"/>
  <c r="X46" i="8"/>
  <c r="W47" i="8"/>
  <c r="X47" i="8"/>
  <c r="W48" i="8"/>
  <c r="X48" i="8"/>
  <c r="W49" i="8"/>
  <c r="X49" i="8"/>
  <c r="W50" i="8"/>
  <c r="X50" i="8"/>
  <c r="W51" i="8"/>
  <c r="X51" i="8"/>
  <c r="W52" i="8"/>
  <c r="X52" i="8"/>
  <c r="W53" i="8"/>
  <c r="X53" i="8"/>
  <c r="W54" i="8"/>
  <c r="X54" i="8"/>
  <c r="W55" i="8"/>
  <c r="X55" i="8"/>
  <c r="W56" i="8"/>
  <c r="X56" i="8"/>
  <c r="W57" i="8"/>
  <c r="X57" i="8"/>
  <c r="W58" i="8"/>
  <c r="X58" i="8"/>
  <c r="W59" i="8"/>
  <c r="X59" i="8"/>
  <c r="W60" i="8"/>
  <c r="X60" i="8"/>
  <c r="W61" i="8"/>
  <c r="X61" i="8"/>
  <c r="W62" i="8"/>
  <c r="X62" i="8"/>
  <c r="W63" i="8"/>
  <c r="X63" i="8"/>
  <c r="W64" i="8"/>
  <c r="X64" i="8"/>
  <c r="W65" i="8"/>
  <c r="X65" i="8"/>
  <c r="W66" i="8"/>
  <c r="X66" i="8"/>
  <c r="W67" i="8"/>
  <c r="X67" i="8"/>
  <c r="W68" i="8"/>
  <c r="X68" i="8"/>
  <c r="W69" i="8"/>
  <c r="X69" i="8"/>
  <c r="W70" i="8"/>
  <c r="X70" i="8"/>
  <c r="W71" i="8"/>
  <c r="X71" i="8"/>
  <c r="W72" i="8"/>
  <c r="X72" i="8"/>
  <c r="W73" i="8"/>
  <c r="X73" i="8"/>
  <c r="W74" i="8"/>
  <c r="X74" i="8"/>
  <c r="W75" i="8"/>
  <c r="X75" i="8"/>
  <c r="W76" i="8"/>
  <c r="X76" i="8"/>
  <c r="W77" i="8"/>
  <c r="X77" i="8"/>
  <c r="W78" i="8"/>
  <c r="X78" i="8"/>
  <c r="W79" i="8"/>
  <c r="X79" i="8"/>
  <c r="W80" i="8"/>
  <c r="X80" i="8"/>
  <c r="W81" i="8"/>
  <c r="X81" i="8"/>
  <c r="W82" i="8"/>
  <c r="X82" i="8"/>
  <c r="W83" i="8"/>
  <c r="X83" i="8"/>
  <c r="W84" i="8"/>
  <c r="X84" i="8"/>
  <c r="W85" i="8"/>
  <c r="X85" i="8"/>
  <c r="W86" i="8"/>
  <c r="X86" i="8"/>
  <c r="W87" i="8"/>
  <c r="X87" i="8"/>
  <c r="W88" i="8"/>
  <c r="X88" i="8"/>
  <c r="W89" i="8"/>
  <c r="X89" i="8"/>
  <c r="W90" i="8"/>
  <c r="X90" i="8"/>
  <c r="W91" i="8"/>
  <c r="X91" i="8"/>
  <c r="W92" i="8"/>
  <c r="X92" i="8"/>
  <c r="W93" i="8"/>
  <c r="X93" i="8"/>
  <c r="W94" i="8"/>
  <c r="X94" i="8"/>
  <c r="W95" i="8"/>
  <c r="X95" i="8"/>
  <c r="W96" i="8"/>
  <c r="X96" i="8"/>
  <c r="W97" i="8"/>
  <c r="X97" i="8"/>
  <c r="W98" i="8"/>
  <c r="X98" i="8"/>
  <c r="W99" i="8"/>
  <c r="X99" i="8"/>
  <c r="W100" i="8"/>
  <c r="X100" i="8"/>
  <c r="W101" i="8"/>
  <c r="X101" i="8"/>
  <c r="W102" i="8"/>
  <c r="X102" i="8"/>
  <c r="W103" i="8"/>
  <c r="X103" i="8"/>
  <c r="W104" i="8"/>
  <c r="X104" i="8"/>
  <c r="W105" i="8"/>
  <c r="X105" i="8"/>
  <c r="W106" i="8"/>
  <c r="X106" i="8"/>
  <c r="W107" i="8"/>
  <c r="X107" i="8"/>
  <c r="W108" i="8"/>
  <c r="X108" i="8"/>
  <c r="W109" i="8"/>
  <c r="X109" i="8"/>
  <c r="W110" i="8"/>
  <c r="X110" i="8"/>
  <c r="W111" i="8"/>
  <c r="X111" i="8"/>
  <c r="W112" i="8"/>
  <c r="X112" i="8"/>
  <c r="W113" i="8"/>
  <c r="X113" i="8"/>
  <c r="W114" i="8"/>
  <c r="X114" i="8"/>
  <c r="W115" i="8"/>
  <c r="X115" i="8"/>
  <c r="W116" i="8"/>
  <c r="X116" i="8"/>
  <c r="W117" i="8"/>
  <c r="X117" i="8"/>
  <c r="W118" i="8"/>
  <c r="X118" i="8"/>
  <c r="W119" i="8"/>
  <c r="X119" i="8"/>
  <c r="W120" i="8"/>
  <c r="X120" i="8"/>
  <c r="W121" i="8"/>
  <c r="X121" i="8"/>
  <c r="W122" i="8"/>
  <c r="X122" i="8"/>
  <c r="W123" i="8"/>
  <c r="X123" i="8"/>
  <c r="W124" i="8"/>
  <c r="X124" i="8"/>
  <c r="W125" i="8"/>
  <c r="X125" i="8"/>
  <c r="W126" i="8"/>
  <c r="X126" i="8"/>
  <c r="W127" i="8"/>
  <c r="X127" i="8"/>
  <c r="W128" i="8"/>
  <c r="X128" i="8"/>
  <c r="W129" i="8"/>
  <c r="X129" i="8"/>
  <c r="X6" i="8"/>
  <c r="W6" i="8"/>
  <c r="J142" i="8" l="1"/>
  <c r="K142" i="8" s="1"/>
  <c r="L142" i="8" s="1"/>
  <c r="F143" i="8"/>
  <c r="E143" i="8"/>
  <c r="D144" i="8"/>
  <c r="U129" i="1"/>
  <c r="T129" i="1"/>
  <c r="AP127" i="1"/>
  <c r="AO129" i="1"/>
  <c r="AO128" i="1"/>
  <c r="AP128" i="1"/>
  <c r="AO127" i="1"/>
  <c r="AP129" i="1"/>
  <c r="S126" i="1"/>
  <c r="AQ126" i="1"/>
  <c r="AP126" i="1"/>
  <c r="T127" i="1"/>
  <c r="T126" i="1"/>
  <c r="S127" i="1"/>
  <c r="N121" i="1"/>
  <c r="N122" i="1"/>
  <c r="N123" i="1"/>
  <c r="N124" i="1"/>
  <c r="N125" i="1"/>
  <c r="O121" i="1"/>
  <c r="O122" i="1"/>
  <c r="O123" i="1"/>
  <c r="O124" i="1"/>
  <c r="O125" i="1"/>
  <c r="P121" i="1"/>
  <c r="P122" i="1"/>
  <c r="P123" i="1"/>
  <c r="P124" i="1"/>
  <c r="P125" i="1"/>
  <c r="AJ121" i="1"/>
  <c r="AR121" i="1" s="1"/>
  <c r="AJ122" i="1"/>
  <c r="AR122" i="1" s="1"/>
  <c r="AJ123" i="1"/>
  <c r="AJ124" i="1"/>
  <c r="AR124" i="1" s="1"/>
  <c r="AJ125" i="1"/>
  <c r="AR125" i="1" s="1"/>
  <c r="AK121" i="1"/>
  <c r="AK122" i="1"/>
  <c r="AK123" i="1"/>
  <c r="AK124" i="1"/>
  <c r="AK125" i="1"/>
  <c r="AL121" i="1"/>
  <c r="AL122" i="1"/>
  <c r="AL123" i="1"/>
  <c r="AL124" i="1"/>
  <c r="AL125" i="1"/>
  <c r="E144" i="8" l="1"/>
  <c r="D145" i="8"/>
  <c r="J143" i="8"/>
  <c r="K143" i="8" s="1"/>
  <c r="L143" i="8" s="1"/>
  <c r="F144" i="8"/>
  <c r="Q121" i="1"/>
  <c r="R121" i="1" s="1"/>
  <c r="U121" i="1" s="1"/>
  <c r="AM122" i="1"/>
  <c r="AN122" i="1" s="1"/>
  <c r="AQ122" i="1" s="1"/>
  <c r="AM125" i="1"/>
  <c r="AN125" i="1" s="1"/>
  <c r="AO125" i="1" s="1"/>
  <c r="Q124" i="1"/>
  <c r="R124" i="1" s="1"/>
  <c r="S124" i="1" s="1"/>
  <c r="Q123" i="1"/>
  <c r="R123" i="1" s="1"/>
  <c r="S123" i="1" s="1"/>
  <c r="Q125" i="1"/>
  <c r="R125" i="1" s="1"/>
  <c r="S125" i="1" s="1"/>
  <c r="Q122" i="1"/>
  <c r="R122" i="1" s="1"/>
  <c r="S122" i="1" s="1"/>
  <c r="AM124" i="1"/>
  <c r="AN124" i="1" s="1"/>
  <c r="AO124" i="1" s="1"/>
  <c r="AM123" i="1"/>
  <c r="AN123" i="1" s="1"/>
  <c r="AP123" i="1" s="1"/>
  <c r="AM121" i="1"/>
  <c r="AN121" i="1" s="1"/>
  <c r="AO121" i="1" s="1"/>
  <c r="AO122" i="1"/>
  <c r="AP122" i="1"/>
  <c r="AR123" i="1"/>
  <c r="N117" i="1"/>
  <c r="N118" i="1"/>
  <c r="N119" i="1"/>
  <c r="N120" i="1"/>
  <c r="O117" i="1"/>
  <c r="O118" i="1"/>
  <c r="O119" i="1"/>
  <c r="O120" i="1"/>
  <c r="P117" i="1"/>
  <c r="P118" i="1"/>
  <c r="P119" i="1"/>
  <c r="P120" i="1"/>
  <c r="AJ117" i="1"/>
  <c r="AJ118" i="1"/>
  <c r="AR118" i="1" s="1"/>
  <c r="AJ119" i="1"/>
  <c r="AJ120" i="1"/>
  <c r="AK117" i="1"/>
  <c r="AK118" i="1"/>
  <c r="AK119" i="1"/>
  <c r="AK120" i="1"/>
  <c r="AL117" i="1"/>
  <c r="AL118" i="1"/>
  <c r="AL119" i="1"/>
  <c r="AL120" i="1"/>
  <c r="AR117" i="1"/>
  <c r="J144" i="8" l="1"/>
  <c r="K144" i="8" s="1"/>
  <c r="L144" i="8" s="1"/>
  <c r="F145" i="8"/>
  <c r="E145" i="8"/>
  <c r="D146" i="8"/>
  <c r="S121" i="1"/>
  <c r="T121" i="1"/>
  <c r="T124" i="1"/>
  <c r="U123" i="1"/>
  <c r="AM118" i="1"/>
  <c r="AN118" i="1" s="1"/>
  <c r="AO118" i="1" s="1"/>
  <c r="Q118" i="1"/>
  <c r="R118" i="1" s="1"/>
  <c r="U118" i="1" s="1"/>
  <c r="Q119" i="1"/>
  <c r="R119" i="1" s="1"/>
  <c r="U119" i="1" s="1"/>
  <c r="Q117" i="1"/>
  <c r="R117" i="1" s="1"/>
  <c r="T117" i="1" s="1"/>
  <c r="U124" i="1"/>
  <c r="AQ125" i="1"/>
  <c r="AP125" i="1"/>
  <c r="AM117" i="1"/>
  <c r="AN117" i="1" s="1"/>
  <c r="AP117" i="1" s="1"/>
  <c r="Q120" i="1"/>
  <c r="R120" i="1" s="1"/>
  <c r="T120" i="1" s="1"/>
  <c r="T123" i="1"/>
  <c r="U125" i="1"/>
  <c r="T125" i="1"/>
  <c r="U122" i="1"/>
  <c r="T122" i="1"/>
  <c r="AQ121" i="1"/>
  <c r="AQ124" i="1"/>
  <c r="AP124" i="1"/>
  <c r="AP121" i="1"/>
  <c r="AO123" i="1"/>
  <c r="AQ123" i="1"/>
  <c r="AM120" i="1"/>
  <c r="AN120" i="1" s="1"/>
  <c r="AP120" i="1" s="1"/>
  <c r="AM119" i="1"/>
  <c r="AN119" i="1" s="1"/>
  <c r="AO119" i="1" s="1"/>
  <c r="T118" i="1"/>
  <c r="S118" i="1"/>
  <c r="T119" i="1"/>
  <c r="AR120" i="1"/>
  <c r="AR119" i="1"/>
  <c r="A65" i="2"/>
  <c r="B65" i="2"/>
  <c r="C65" i="2"/>
  <c r="E65" i="2"/>
  <c r="F65" i="2"/>
  <c r="L65" i="2"/>
  <c r="A66" i="2"/>
  <c r="B66" i="2"/>
  <c r="C66" i="2"/>
  <c r="E66" i="2"/>
  <c r="F66" i="2"/>
  <c r="L66" i="2"/>
  <c r="A67" i="2"/>
  <c r="B67" i="2"/>
  <c r="C67" i="2"/>
  <c r="E67" i="2"/>
  <c r="F67" i="2"/>
  <c r="L67" i="2"/>
  <c r="A68" i="2"/>
  <c r="B68" i="2"/>
  <c r="C68" i="2"/>
  <c r="E68" i="2"/>
  <c r="F68" i="2"/>
  <c r="L68" i="2"/>
  <c r="A69" i="2"/>
  <c r="B69" i="2"/>
  <c r="C69" i="2"/>
  <c r="E69" i="2"/>
  <c r="F69" i="2"/>
  <c r="L69" i="2"/>
  <c r="A70" i="2"/>
  <c r="B70" i="2"/>
  <c r="C70" i="2"/>
  <c r="E70" i="2"/>
  <c r="F70" i="2"/>
  <c r="L70" i="2"/>
  <c r="A71" i="2"/>
  <c r="B71" i="2"/>
  <c r="C71" i="2"/>
  <c r="E71" i="2"/>
  <c r="F71" i="2"/>
  <c r="L71" i="2"/>
  <c r="A72" i="2"/>
  <c r="B72" i="2"/>
  <c r="C72" i="2"/>
  <c r="E72" i="2"/>
  <c r="F72" i="2"/>
  <c r="L72" i="2"/>
  <c r="A73" i="2"/>
  <c r="B73" i="2"/>
  <c r="C73" i="2"/>
  <c r="E73" i="2"/>
  <c r="F73" i="2"/>
  <c r="L73" i="2"/>
  <c r="A74" i="2"/>
  <c r="B74" i="2"/>
  <c r="C74" i="2"/>
  <c r="E74" i="2"/>
  <c r="F74" i="2"/>
  <c r="L74" i="2"/>
  <c r="A75" i="2"/>
  <c r="B75" i="2"/>
  <c r="C75" i="2"/>
  <c r="E75" i="2"/>
  <c r="F75" i="2"/>
  <c r="L75" i="2"/>
  <c r="A76" i="2"/>
  <c r="B76" i="2"/>
  <c r="C76" i="2"/>
  <c r="E76" i="2"/>
  <c r="F76" i="2"/>
  <c r="L76" i="2"/>
  <c r="A77" i="2"/>
  <c r="B77" i="2"/>
  <c r="C77" i="2"/>
  <c r="E77" i="2"/>
  <c r="F77" i="2"/>
  <c r="L77" i="2"/>
  <c r="A78" i="2"/>
  <c r="B78" i="2"/>
  <c r="C78" i="2"/>
  <c r="E78" i="2"/>
  <c r="F78" i="2"/>
  <c r="L78" i="2"/>
  <c r="A79" i="2"/>
  <c r="B79" i="2"/>
  <c r="C79" i="2"/>
  <c r="E79" i="2"/>
  <c r="F79" i="2"/>
  <c r="L79" i="2"/>
  <c r="A80" i="2"/>
  <c r="B80" i="2"/>
  <c r="C80" i="2"/>
  <c r="E80" i="2"/>
  <c r="F80" i="2"/>
  <c r="L80" i="2"/>
  <c r="A81" i="2"/>
  <c r="B81" i="2"/>
  <c r="C81" i="2"/>
  <c r="E81" i="2"/>
  <c r="F81" i="2"/>
  <c r="L81" i="2"/>
  <c r="A82" i="2"/>
  <c r="B82" i="2"/>
  <c r="C82" i="2"/>
  <c r="E82" i="2"/>
  <c r="F82" i="2"/>
  <c r="L82" i="2"/>
  <c r="A83" i="2"/>
  <c r="B83" i="2"/>
  <c r="C83" i="2"/>
  <c r="E83" i="2"/>
  <c r="F83" i="2"/>
  <c r="L83" i="2"/>
  <c r="A84" i="2"/>
  <c r="B84" i="2"/>
  <c r="C84" i="2"/>
  <c r="E84" i="2"/>
  <c r="F84" i="2"/>
  <c r="L84" i="2"/>
  <c r="A85" i="2"/>
  <c r="B85" i="2"/>
  <c r="C85" i="2"/>
  <c r="E85" i="2"/>
  <c r="F85" i="2"/>
  <c r="L85" i="2"/>
  <c r="A86" i="2"/>
  <c r="B86" i="2"/>
  <c r="C86" i="2"/>
  <c r="E86" i="2"/>
  <c r="F86" i="2"/>
  <c r="L86" i="2"/>
  <c r="A87" i="2"/>
  <c r="B87" i="2"/>
  <c r="C87" i="2"/>
  <c r="E87" i="2"/>
  <c r="F87" i="2"/>
  <c r="L87" i="2"/>
  <c r="A88" i="2"/>
  <c r="B88" i="2"/>
  <c r="C88" i="2"/>
  <c r="E88" i="2"/>
  <c r="F88" i="2"/>
  <c r="L88" i="2"/>
  <c r="A89" i="2"/>
  <c r="B89" i="2"/>
  <c r="C89" i="2"/>
  <c r="E89" i="2"/>
  <c r="F89" i="2"/>
  <c r="L89" i="2"/>
  <c r="A90" i="2"/>
  <c r="B90" i="2"/>
  <c r="C90" i="2"/>
  <c r="E90" i="2"/>
  <c r="F90" i="2"/>
  <c r="L90" i="2"/>
  <c r="A91" i="2"/>
  <c r="B91" i="2"/>
  <c r="C91" i="2"/>
  <c r="E91" i="2"/>
  <c r="F91" i="2"/>
  <c r="L91" i="2"/>
  <c r="A92" i="2"/>
  <c r="B92" i="2"/>
  <c r="C92" i="2"/>
  <c r="E92" i="2"/>
  <c r="F92" i="2"/>
  <c r="L92" i="2"/>
  <c r="A93" i="2"/>
  <c r="B93" i="2"/>
  <c r="C93" i="2"/>
  <c r="E93" i="2"/>
  <c r="F93" i="2"/>
  <c r="L93" i="2"/>
  <c r="A94" i="2"/>
  <c r="B94" i="2"/>
  <c r="C94" i="2"/>
  <c r="E94" i="2"/>
  <c r="F94" i="2"/>
  <c r="L94" i="2"/>
  <c r="A95" i="2"/>
  <c r="B95" i="2"/>
  <c r="C95" i="2"/>
  <c r="E95" i="2"/>
  <c r="F95" i="2"/>
  <c r="L95" i="2"/>
  <c r="A96" i="2"/>
  <c r="B96" i="2"/>
  <c r="C96" i="2"/>
  <c r="E96" i="2"/>
  <c r="F96" i="2"/>
  <c r="L96" i="2"/>
  <c r="A97" i="2"/>
  <c r="B97" i="2"/>
  <c r="C97" i="2"/>
  <c r="E97" i="2"/>
  <c r="F97" i="2"/>
  <c r="L97" i="2"/>
  <c r="A98" i="2"/>
  <c r="B98" i="2"/>
  <c r="C98" i="2"/>
  <c r="E98" i="2"/>
  <c r="F98" i="2"/>
  <c r="L98" i="2"/>
  <c r="A99" i="2"/>
  <c r="B99" i="2"/>
  <c r="C99" i="2"/>
  <c r="E99" i="2"/>
  <c r="F99" i="2"/>
  <c r="L99" i="2"/>
  <c r="A100" i="2"/>
  <c r="B100" i="2"/>
  <c r="C100" i="2"/>
  <c r="E100" i="2"/>
  <c r="F100" i="2"/>
  <c r="L100" i="2"/>
  <c r="A101" i="2"/>
  <c r="B101" i="2"/>
  <c r="C101" i="2"/>
  <c r="E101" i="2"/>
  <c r="F101" i="2"/>
  <c r="L101" i="2"/>
  <c r="A102" i="2"/>
  <c r="B102" i="2"/>
  <c r="C102" i="2"/>
  <c r="E102" i="2"/>
  <c r="F102" i="2"/>
  <c r="L102" i="2"/>
  <c r="A103" i="2"/>
  <c r="B103" i="2"/>
  <c r="C103" i="2"/>
  <c r="E103" i="2"/>
  <c r="F103" i="2"/>
  <c r="L103" i="2"/>
  <c r="A104" i="2"/>
  <c r="B104" i="2"/>
  <c r="C104" i="2"/>
  <c r="E104" i="2"/>
  <c r="F104" i="2"/>
  <c r="L104" i="2"/>
  <c r="A105" i="2"/>
  <c r="B105" i="2"/>
  <c r="C105" i="2"/>
  <c r="E105" i="2"/>
  <c r="F105" i="2"/>
  <c r="L105" i="2"/>
  <c r="A106" i="2"/>
  <c r="B106" i="2"/>
  <c r="C106" i="2"/>
  <c r="E106" i="2"/>
  <c r="F106" i="2"/>
  <c r="L106" i="2"/>
  <c r="A107" i="2"/>
  <c r="B107" i="2"/>
  <c r="C107" i="2"/>
  <c r="E107" i="2"/>
  <c r="F107" i="2"/>
  <c r="L107" i="2"/>
  <c r="A108" i="2"/>
  <c r="B108" i="2"/>
  <c r="C108" i="2"/>
  <c r="E108" i="2"/>
  <c r="F108" i="2"/>
  <c r="L108" i="2"/>
  <c r="A109" i="2"/>
  <c r="B109" i="2"/>
  <c r="C109" i="2"/>
  <c r="E109" i="2"/>
  <c r="F109" i="2"/>
  <c r="L109" i="2"/>
  <c r="A110" i="2"/>
  <c r="B110" i="2"/>
  <c r="C110" i="2"/>
  <c r="E110" i="2"/>
  <c r="F110" i="2"/>
  <c r="L110" i="2"/>
  <c r="A111" i="2"/>
  <c r="B111" i="2"/>
  <c r="C111" i="2"/>
  <c r="E111" i="2"/>
  <c r="F111" i="2"/>
  <c r="L111" i="2"/>
  <c r="A112" i="2"/>
  <c r="B112" i="2"/>
  <c r="C112" i="2"/>
  <c r="E112" i="2"/>
  <c r="F112" i="2"/>
  <c r="L112" i="2"/>
  <c r="A113" i="2"/>
  <c r="B113" i="2"/>
  <c r="C113" i="2"/>
  <c r="E113" i="2"/>
  <c r="F113" i="2"/>
  <c r="L113" i="2"/>
  <c r="A114" i="2"/>
  <c r="B114" i="2"/>
  <c r="C114" i="2"/>
  <c r="E114" i="2"/>
  <c r="F114" i="2"/>
  <c r="L114" i="2"/>
  <c r="A115" i="2"/>
  <c r="B115" i="2"/>
  <c r="C115" i="2"/>
  <c r="E115" i="2"/>
  <c r="F115" i="2"/>
  <c r="L115" i="2"/>
  <c r="A116" i="2"/>
  <c r="B116" i="2"/>
  <c r="C116" i="2"/>
  <c r="E116" i="2"/>
  <c r="F116" i="2"/>
  <c r="L116" i="2"/>
  <c r="A117" i="2"/>
  <c r="B117" i="2"/>
  <c r="C117" i="2"/>
  <c r="E117" i="2"/>
  <c r="F117" i="2"/>
  <c r="L117" i="2"/>
  <c r="A118" i="2"/>
  <c r="B118" i="2"/>
  <c r="C118" i="2"/>
  <c r="E118" i="2"/>
  <c r="F118" i="2"/>
  <c r="L118" i="2"/>
  <c r="A119" i="2"/>
  <c r="B119" i="2"/>
  <c r="C119" i="2"/>
  <c r="E119" i="2"/>
  <c r="F119" i="2"/>
  <c r="L119" i="2"/>
  <c r="A120" i="2"/>
  <c r="B120" i="2"/>
  <c r="C120" i="2"/>
  <c r="E120" i="2"/>
  <c r="F120" i="2"/>
  <c r="L120" i="2"/>
  <c r="A121" i="2"/>
  <c r="B121" i="2"/>
  <c r="C121" i="2"/>
  <c r="E121" i="2"/>
  <c r="F121" i="2"/>
  <c r="L121" i="2"/>
  <c r="N113" i="1"/>
  <c r="N114" i="1"/>
  <c r="N115" i="1"/>
  <c r="N116" i="1"/>
  <c r="O113" i="1"/>
  <c r="O114" i="1"/>
  <c r="Q114" i="1" s="1"/>
  <c r="R114" i="1" s="1"/>
  <c r="O115" i="1"/>
  <c r="O116" i="1"/>
  <c r="P113" i="1"/>
  <c r="P114" i="1"/>
  <c r="P115" i="1"/>
  <c r="P116" i="1"/>
  <c r="AJ113" i="1"/>
  <c r="AJ114" i="1"/>
  <c r="AJ115" i="1"/>
  <c r="AJ116" i="1"/>
  <c r="AK113" i="1"/>
  <c r="AK114" i="1"/>
  <c r="AK115" i="1"/>
  <c r="AK116" i="1"/>
  <c r="AL113" i="1"/>
  <c r="AL114" i="1"/>
  <c r="AL115" i="1"/>
  <c r="AL116" i="1"/>
  <c r="E146" i="8" l="1"/>
  <c r="D147" i="8"/>
  <c r="J145" i="8"/>
  <c r="K145" i="8" s="1"/>
  <c r="L145" i="8" s="1"/>
  <c r="F146" i="8"/>
  <c r="AP119" i="1"/>
  <c r="AP118" i="1"/>
  <c r="U117" i="1"/>
  <c r="S120" i="1"/>
  <c r="U120" i="1"/>
  <c r="AQ118" i="1"/>
  <c r="AM116" i="1"/>
  <c r="AN116" i="1" s="1"/>
  <c r="AQ116" i="1" s="1"/>
  <c r="Q116" i="1"/>
  <c r="R116" i="1" s="1"/>
  <c r="T116" i="1" s="1"/>
  <c r="AO117" i="1"/>
  <c r="AM113" i="1"/>
  <c r="AN113" i="1" s="1"/>
  <c r="AP113" i="1" s="1"/>
  <c r="S117" i="1"/>
  <c r="H100" i="2"/>
  <c r="H84" i="2"/>
  <c r="U114" i="1"/>
  <c r="S119" i="1"/>
  <c r="AM114" i="1"/>
  <c r="AN114" i="1" s="1"/>
  <c r="AP114" i="1" s="1"/>
  <c r="AQ117" i="1"/>
  <c r="H97" i="2"/>
  <c r="H89" i="2"/>
  <c r="AM115" i="1"/>
  <c r="AN115" i="1" s="1"/>
  <c r="AO115" i="1" s="1"/>
  <c r="AQ119" i="1"/>
  <c r="H87" i="2"/>
  <c r="T114" i="1"/>
  <c r="H112" i="2"/>
  <c r="G76" i="2"/>
  <c r="Q115" i="1"/>
  <c r="R115" i="1" s="1"/>
  <c r="S115" i="1" s="1"/>
  <c r="Q113" i="1"/>
  <c r="R113" i="1" s="1"/>
  <c r="T113" i="1" s="1"/>
  <c r="H109" i="2"/>
  <c r="H101" i="2"/>
  <c r="H85" i="2"/>
  <c r="G95" i="2"/>
  <c r="H92" i="2"/>
  <c r="H113" i="2"/>
  <c r="H108" i="2"/>
  <c r="H110" i="2"/>
  <c r="H90" i="2"/>
  <c r="AO120" i="1"/>
  <c r="H111" i="2"/>
  <c r="H94" i="2"/>
  <c r="G81" i="2"/>
  <c r="G73" i="2"/>
  <c r="G69" i="2"/>
  <c r="H116" i="2"/>
  <c r="H99" i="2"/>
  <c r="H82" i="2"/>
  <c r="G102" i="2"/>
  <c r="G116" i="2"/>
  <c r="G82" i="2"/>
  <c r="G70" i="2"/>
  <c r="H88" i="2"/>
  <c r="G79" i="2"/>
  <c r="G75" i="2"/>
  <c r="G67" i="2"/>
  <c r="G96" i="2"/>
  <c r="G88" i="2"/>
  <c r="H102" i="2"/>
  <c r="AQ120" i="1"/>
  <c r="G90" i="2"/>
  <c r="G107" i="2"/>
  <c r="G112" i="2"/>
  <c r="G106" i="2"/>
  <c r="G118" i="2"/>
  <c r="H121" i="2"/>
  <c r="G119" i="2"/>
  <c r="G114" i="2"/>
  <c r="H96" i="2"/>
  <c r="G84" i="2"/>
  <c r="G108" i="2"/>
  <c r="H86" i="2"/>
  <c r="H118" i="2"/>
  <c r="H120" i="2"/>
  <c r="G120" i="2"/>
  <c r="H104" i="2"/>
  <c r="H98" i="2"/>
  <c r="G92" i="2"/>
  <c r="G80" i="2"/>
  <c r="G74" i="2"/>
  <c r="G68" i="2"/>
  <c r="G104" i="2"/>
  <c r="H65" i="2"/>
  <c r="H114" i="2"/>
  <c r="H106" i="2"/>
  <c r="G100" i="2"/>
  <c r="G94" i="2"/>
  <c r="H77" i="2"/>
  <c r="H71" i="2"/>
  <c r="G65" i="2"/>
  <c r="G83" i="2"/>
  <c r="G77" i="2"/>
  <c r="G71" i="2"/>
  <c r="H115" i="2"/>
  <c r="G110" i="2"/>
  <c r="H103" i="2"/>
  <c r="G98" i="2"/>
  <c r="H91" i="2"/>
  <c r="G86" i="2"/>
  <c r="G78" i="2"/>
  <c r="G72" i="2"/>
  <c r="G66" i="2"/>
  <c r="G111" i="2"/>
  <c r="G99" i="2"/>
  <c r="G87" i="2"/>
  <c r="H79" i="2"/>
  <c r="H73" i="2"/>
  <c r="H67" i="2"/>
  <c r="H117" i="2"/>
  <c r="H105" i="2"/>
  <c r="H93" i="2"/>
  <c r="G113" i="2"/>
  <c r="G101" i="2"/>
  <c r="G89" i="2"/>
  <c r="H80" i="2"/>
  <c r="H74" i="2"/>
  <c r="H68" i="2"/>
  <c r="H119" i="2"/>
  <c r="H107" i="2"/>
  <c r="H95" i="2"/>
  <c r="H83" i="2"/>
  <c r="G115" i="2"/>
  <c r="G103" i="2"/>
  <c r="G91" i="2"/>
  <c r="H81" i="2"/>
  <c r="H75" i="2"/>
  <c r="H69" i="2"/>
  <c r="G117" i="2"/>
  <c r="G105" i="2"/>
  <c r="G93" i="2"/>
  <c r="H76" i="2"/>
  <c r="H70" i="2"/>
  <c r="G121" i="2"/>
  <c r="G109" i="2"/>
  <c r="G97" i="2"/>
  <c r="G85" i="2"/>
  <c r="H78" i="2"/>
  <c r="H72" i="2"/>
  <c r="H66" i="2"/>
  <c r="AP116" i="1"/>
  <c r="U116" i="1"/>
  <c r="S116" i="1"/>
  <c r="AQ115" i="1"/>
  <c r="S114" i="1"/>
  <c r="AR116" i="1"/>
  <c r="AO116" i="1"/>
  <c r="AR115" i="1"/>
  <c r="AR114" i="1"/>
  <c r="AR113" i="1"/>
  <c r="N107" i="1"/>
  <c r="N108" i="1"/>
  <c r="N109" i="1"/>
  <c r="N110" i="1"/>
  <c r="N111" i="1"/>
  <c r="N112" i="1"/>
  <c r="O107" i="1"/>
  <c r="O108" i="1"/>
  <c r="O109" i="1"/>
  <c r="O110" i="1"/>
  <c r="O111" i="1"/>
  <c r="O112" i="1"/>
  <c r="P107" i="1"/>
  <c r="P108" i="1"/>
  <c r="P109" i="1"/>
  <c r="P110" i="1"/>
  <c r="P111" i="1"/>
  <c r="P112" i="1"/>
  <c r="AJ107" i="1"/>
  <c r="AR107" i="1" s="1"/>
  <c r="AJ108" i="1"/>
  <c r="AR108" i="1" s="1"/>
  <c r="AJ109" i="1"/>
  <c r="AR109" i="1" s="1"/>
  <c r="AJ110" i="1"/>
  <c r="AJ111" i="1"/>
  <c r="AJ112" i="1"/>
  <c r="AK107" i="1"/>
  <c r="AK108" i="1"/>
  <c r="AK109" i="1"/>
  <c r="AK110" i="1"/>
  <c r="AK111" i="1"/>
  <c r="AK112" i="1"/>
  <c r="AL107" i="1"/>
  <c r="AL108" i="1"/>
  <c r="AL109" i="1"/>
  <c r="AL110" i="1"/>
  <c r="AL111" i="1"/>
  <c r="AL112" i="1"/>
  <c r="AR110" i="1"/>
  <c r="AR111" i="1"/>
  <c r="N106" i="1"/>
  <c r="O106" i="1"/>
  <c r="P106" i="1"/>
  <c r="AJ106" i="1"/>
  <c r="AR106" i="1" s="1"/>
  <c r="AK106" i="1"/>
  <c r="AL106" i="1"/>
  <c r="J146" i="8" l="1"/>
  <c r="K146" i="8" s="1"/>
  <c r="L146" i="8" s="1"/>
  <c r="F147" i="8"/>
  <c r="E147" i="8"/>
  <c r="D148" i="8"/>
  <c r="AQ113" i="1"/>
  <c r="AO113" i="1"/>
  <c r="AP115" i="1"/>
  <c r="Q108" i="1"/>
  <c r="R108" i="1" s="1"/>
  <c r="T108" i="1" s="1"/>
  <c r="AM107" i="1"/>
  <c r="AN107" i="1" s="1"/>
  <c r="AO107" i="1" s="1"/>
  <c r="Q106" i="1"/>
  <c r="R106" i="1" s="1"/>
  <c r="U106" i="1" s="1"/>
  <c r="T115" i="1"/>
  <c r="AO114" i="1"/>
  <c r="AM106" i="1"/>
  <c r="AN106" i="1" s="1"/>
  <c r="Q112" i="1"/>
  <c r="R112" i="1" s="1"/>
  <c r="U112" i="1" s="1"/>
  <c r="AQ114" i="1"/>
  <c r="S113" i="1"/>
  <c r="U113" i="1"/>
  <c r="Q111" i="1"/>
  <c r="R111" i="1" s="1"/>
  <c r="T111" i="1" s="1"/>
  <c r="U115" i="1"/>
  <c r="Q109" i="1"/>
  <c r="R109" i="1" s="1"/>
  <c r="T109" i="1" s="1"/>
  <c r="Q107" i="1"/>
  <c r="R107" i="1" s="1"/>
  <c r="T107" i="1" s="1"/>
  <c r="Q110" i="1"/>
  <c r="R110" i="1" s="1"/>
  <c r="U110" i="1" s="1"/>
  <c r="AM112" i="1"/>
  <c r="AN112" i="1" s="1"/>
  <c r="AP112" i="1" s="1"/>
  <c r="AM111" i="1"/>
  <c r="AN111" i="1" s="1"/>
  <c r="AP111" i="1" s="1"/>
  <c r="AM110" i="1"/>
  <c r="AN110" i="1" s="1"/>
  <c r="AP110" i="1" s="1"/>
  <c r="AM109" i="1"/>
  <c r="AN109" i="1" s="1"/>
  <c r="AP109" i="1" s="1"/>
  <c r="AM108" i="1"/>
  <c r="AN108" i="1" s="1"/>
  <c r="AP108" i="1" s="1"/>
  <c r="AR112" i="1"/>
  <c r="S110" i="1"/>
  <c r="AQ106" i="1"/>
  <c r="AO106" i="1"/>
  <c r="AP106" i="1"/>
  <c r="S106" i="1"/>
  <c r="T106" i="1"/>
  <c r="N100" i="1"/>
  <c r="N101" i="1"/>
  <c r="N102" i="1"/>
  <c r="N103" i="1"/>
  <c r="N104" i="1"/>
  <c r="N105" i="1"/>
  <c r="O100" i="1"/>
  <c r="O101" i="1"/>
  <c r="O102" i="1"/>
  <c r="O103" i="1"/>
  <c r="O104" i="1"/>
  <c r="O105" i="1"/>
  <c r="P100" i="1"/>
  <c r="P101" i="1"/>
  <c r="P102" i="1"/>
  <c r="P103" i="1"/>
  <c r="P104" i="1"/>
  <c r="P105" i="1"/>
  <c r="AJ100" i="1"/>
  <c r="AJ101" i="1"/>
  <c r="AR101" i="1" s="1"/>
  <c r="AJ102" i="1"/>
  <c r="AR102" i="1" s="1"/>
  <c r="AJ103" i="1"/>
  <c r="AR103" i="1" s="1"/>
  <c r="AJ104" i="1"/>
  <c r="AR104" i="1" s="1"/>
  <c r="AJ105" i="1"/>
  <c r="AR105" i="1" s="1"/>
  <c r="AK100" i="1"/>
  <c r="AK101" i="1"/>
  <c r="AK102" i="1"/>
  <c r="AK103" i="1"/>
  <c r="AK104" i="1"/>
  <c r="AK105" i="1"/>
  <c r="AL100" i="1"/>
  <c r="AL101" i="1"/>
  <c r="AM101" i="1" s="1"/>
  <c r="AN101" i="1" s="1"/>
  <c r="AP101" i="1" s="1"/>
  <c r="AL102" i="1"/>
  <c r="AL103" i="1"/>
  <c r="AL104" i="1"/>
  <c r="AL105" i="1"/>
  <c r="J147" i="8" l="1"/>
  <c r="K147" i="8" s="1"/>
  <c r="L147" i="8" s="1"/>
  <c r="F148" i="8"/>
  <c r="E148" i="8"/>
  <c r="D149" i="8"/>
  <c r="AP107" i="1"/>
  <c r="U108" i="1"/>
  <c r="S108" i="1"/>
  <c r="AM105" i="1"/>
  <c r="AN105" i="1" s="1"/>
  <c r="AM100" i="1"/>
  <c r="AN100" i="1" s="1"/>
  <c r="AQ107" i="1"/>
  <c r="U111" i="1"/>
  <c r="Q105" i="1"/>
  <c r="R105" i="1" s="1"/>
  <c r="T105" i="1" s="1"/>
  <c r="S111" i="1"/>
  <c r="S107" i="1"/>
  <c r="Q101" i="1"/>
  <c r="R101" i="1" s="1"/>
  <c r="T101" i="1" s="1"/>
  <c r="U107" i="1"/>
  <c r="S109" i="1"/>
  <c r="T110" i="1"/>
  <c r="AO108" i="1"/>
  <c r="S112" i="1"/>
  <c r="T112" i="1"/>
  <c r="Q103" i="1"/>
  <c r="R103" i="1" s="1"/>
  <c r="T103" i="1" s="1"/>
  <c r="AQ108" i="1"/>
  <c r="U109" i="1"/>
  <c r="AO111" i="1"/>
  <c r="AM104" i="1"/>
  <c r="AN104" i="1" s="1"/>
  <c r="AQ104" i="1" s="1"/>
  <c r="Q100" i="1"/>
  <c r="R100" i="1" s="1"/>
  <c r="T100" i="1" s="1"/>
  <c r="Q104" i="1"/>
  <c r="R104" i="1" s="1"/>
  <c r="T104" i="1" s="1"/>
  <c r="AQ111" i="1"/>
  <c r="AM103" i="1"/>
  <c r="AN103" i="1" s="1"/>
  <c r="AP103" i="1" s="1"/>
  <c r="Q102" i="1"/>
  <c r="R102" i="1" s="1"/>
  <c r="S102" i="1" s="1"/>
  <c r="AQ112" i="1"/>
  <c r="AO112" i="1"/>
  <c r="AQ110" i="1"/>
  <c r="AO110" i="1"/>
  <c r="AQ109" i="1"/>
  <c r="AO109" i="1"/>
  <c r="AM102" i="1"/>
  <c r="AN102" i="1" s="1"/>
  <c r="AP102" i="1" s="1"/>
  <c r="U100" i="1"/>
  <c r="AO101" i="1"/>
  <c r="AO100" i="1"/>
  <c r="S105" i="1"/>
  <c r="S101" i="1"/>
  <c r="AQ105" i="1"/>
  <c r="AR100" i="1"/>
  <c r="AP100" i="1"/>
  <c r="AQ101" i="1"/>
  <c r="AP105" i="1"/>
  <c r="AO105" i="1"/>
  <c r="AQ100" i="1"/>
  <c r="U104" i="1"/>
  <c r="N92" i="1"/>
  <c r="N93" i="1"/>
  <c r="N94" i="1"/>
  <c r="N95" i="1"/>
  <c r="N96" i="1"/>
  <c r="N97" i="1"/>
  <c r="N98" i="1"/>
  <c r="N99" i="1"/>
  <c r="O92" i="1"/>
  <c r="O93" i="1"/>
  <c r="O94" i="1"/>
  <c r="O95" i="1"/>
  <c r="O96" i="1"/>
  <c r="O97" i="1"/>
  <c r="O98" i="1"/>
  <c r="O99" i="1"/>
  <c r="P92" i="1"/>
  <c r="P93" i="1"/>
  <c r="P94" i="1"/>
  <c r="P95" i="1"/>
  <c r="P96" i="1"/>
  <c r="P97" i="1"/>
  <c r="P98" i="1"/>
  <c r="P99" i="1"/>
  <c r="AJ92" i="1"/>
  <c r="AJ93" i="1"/>
  <c r="AJ94" i="1"/>
  <c r="AJ95" i="1"/>
  <c r="AR95" i="1" s="1"/>
  <c r="AJ96" i="1"/>
  <c r="AR96" i="1" s="1"/>
  <c r="AJ97" i="1"/>
  <c r="AR97" i="1" s="1"/>
  <c r="AJ98" i="1"/>
  <c r="AR98" i="1" s="1"/>
  <c r="AJ99" i="1"/>
  <c r="AR99" i="1" s="1"/>
  <c r="AK92" i="1"/>
  <c r="AK93" i="1"/>
  <c r="AK94" i="1"/>
  <c r="AK95" i="1"/>
  <c r="AK96" i="1"/>
  <c r="AK97" i="1"/>
  <c r="AK98" i="1"/>
  <c r="AK99" i="1"/>
  <c r="AL92" i="1"/>
  <c r="AL93" i="1"/>
  <c r="AL94" i="1"/>
  <c r="AL95" i="1"/>
  <c r="AL96" i="1"/>
  <c r="AL97" i="1"/>
  <c r="AL98" i="1"/>
  <c r="AL99" i="1"/>
  <c r="E149" i="8" l="1"/>
  <c r="D150" i="8"/>
  <c r="J148" i="8"/>
  <c r="K148" i="8" s="1"/>
  <c r="L148" i="8" s="1"/>
  <c r="F149" i="8"/>
  <c r="AO104" i="1"/>
  <c r="AP104" i="1"/>
  <c r="U101" i="1"/>
  <c r="AM93" i="1"/>
  <c r="AN93" i="1" s="1"/>
  <c r="U105" i="1"/>
  <c r="U103" i="1"/>
  <c r="S100" i="1"/>
  <c r="Q98" i="1"/>
  <c r="R98" i="1" s="1"/>
  <c r="T98" i="1" s="1"/>
  <c r="S103" i="1"/>
  <c r="Q97" i="1"/>
  <c r="R97" i="1" s="1"/>
  <c r="S97" i="1" s="1"/>
  <c r="Q96" i="1"/>
  <c r="R96" i="1" s="1"/>
  <c r="T96" i="1" s="1"/>
  <c r="Q95" i="1"/>
  <c r="R95" i="1" s="1"/>
  <c r="T95" i="1" s="1"/>
  <c r="AM94" i="1"/>
  <c r="AN94" i="1" s="1"/>
  <c r="AP94" i="1" s="1"/>
  <c r="AM98" i="1"/>
  <c r="AN98" i="1" s="1"/>
  <c r="AQ98" i="1" s="1"/>
  <c r="S104" i="1"/>
  <c r="Q99" i="1"/>
  <c r="R99" i="1" s="1"/>
  <c r="S99" i="1" s="1"/>
  <c r="U102" i="1"/>
  <c r="AM92" i="1"/>
  <c r="AN92" i="1" s="1"/>
  <c r="AP92" i="1" s="1"/>
  <c r="T102" i="1"/>
  <c r="AQ103" i="1"/>
  <c r="AO102" i="1"/>
  <c r="AQ102" i="1"/>
  <c r="Q94" i="1"/>
  <c r="R94" i="1" s="1"/>
  <c r="T94" i="1" s="1"/>
  <c r="AO103" i="1"/>
  <c r="AM99" i="1"/>
  <c r="AN99" i="1" s="1"/>
  <c r="AQ99" i="1" s="1"/>
  <c r="Q93" i="1"/>
  <c r="R93" i="1" s="1"/>
  <c r="T93" i="1" s="1"/>
  <c r="Q92" i="1"/>
  <c r="R92" i="1" s="1"/>
  <c r="U92" i="1" s="1"/>
  <c r="AM97" i="1"/>
  <c r="AN97" i="1" s="1"/>
  <c r="AP97" i="1" s="1"/>
  <c r="AM96" i="1"/>
  <c r="AN96" i="1" s="1"/>
  <c r="AP96" i="1" s="1"/>
  <c r="AM95" i="1"/>
  <c r="AN95" i="1" s="1"/>
  <c r="AP95" i="1" s="1"/>
  <c r="T99" i="1"/>
  <c r="U99" i="1"/>
  <c r="AQ93" i="1"/>
  <c r="AO93" i="1"/>
  <c r="AR93" i="1"/>
  <c r="AP93" i="1"/>
  <c r="AR94" i="1"/>
  <c r="AR92" i="1"/>
  <c r="N88" i="1"/>
  <c r="N89" i="1"/>
  <c r="N90" i="1"/>
  <c r="N91" i="1"/>
  <c r="O88" i="1"/>
  <c r="O89" i="1"/>
  <c r="O90" i="1"/>
  <c r="O91" i="1"/>
  <c r="P88" i="1"/>
  <c r="P89" i="1"/>
  <c r="P90" i="1"/>
  <c r="P91" i="1"/>
  <c r="AJ88" i="1"/>
  <c r="AR88" i="1" s="1"/>
  <c r="AJ89" i="1"/>
  <c r="AJ90" i="1"/>
  <c r="AJ91" i="1"/>
  <c r="AR91" i="1" s="1"/>
  <c r="AK88" i="1"/>
  <c r="AK89" i="1"/>
  <c r="AK90" i="1"/>
  <c r="AK91" i="1"/>
  <c r="AL88" i="1"/>
  <c r="AL89" i="1"/>
  <c r="AL90" i="1"/>
  <c r="AL91" i="1"/>
  <c r="J149" i="8" l="1"/>
  <c r="K149" i="8" s="1"/>
  <c r="L149" i="8" s="1"/>
  <c r="F150" i="8"/>
  <c r="E150" i="8"/>
  <c r="D151" i="8"/>
  <c r="AO92" i="1"/>
  <c r="U95" i="1"/>
  <c r="U96" i="1"/>
  <c r="AQ92" i="1"/>
  <c r="S93" i="1"/>
  <c r="T97" i="1"/>
  <c r="S98" i="1"/>
  <c r="S96" i="1"/>
  <c r="U97" i="1"/>
  <c r="U98" i="1"/>
  <c r="T92" i="1"/>
  <c r="S92" i="1"/>
  <c r="U93" i="1"/>
  <c r="S95" i="1"/>
  <c r="AP98" i="1"/>
  <c r="AO98" i="1"/>
  <c r="AQ94" i="1"/>
  <c r="AO94" i="1"/>
  <c r="Q89" i="1"/>
  <c r="R89" i="1" s="1"/>
  <c r="T89" i="1" s="1"/>
  <c r="S94" i="1"/>
  <c r="AP99" i="1"/>
  <c r="AO99" i="1"/>
  <c r="Q91" i="1"/>
  <c r="R91" i="1" s="1"/>
  <c r="U91" i="1" s="1"/>
  <c r="AM91" i="1"/>
  <c r="AN91" i="1" s="1"/>
  <c r="AP91" i="1" s="1"/>
  <c r="Q88" i="1"/>
  <c r="R88" i="1" s="1"/>
  <c r="S88" i="1" s="1"/>
  <c r="U94" i="1"/>
  <c r="AO95" i="1"/>
  <c r="AQ96" i="1"/>
  <c r="AQ95" i="1"/>
  <c r="AO96" i="1"/>
  <c r="AQ97" i="1"/>
  <c r="AO97" i="1"/>
  <c r="Q90" i="1"/>
  <c r="R90" i="1" s="1"/>
  <c r="S90" i="1" s="1"/>
  <c r="AM89" i="1"/>
  <c r="AN89" i="1" s="1"/>
  <c r="AO89" i="1" s="1"/>
  <c r="AM90" i="1"/>
  <c r="AN90" i="1" s="1"/>
  <c r="AQ90" i="1" s="1"/>
  <c r="AM88" i="1"/>
  <c r="AN88" i="1" s="1"/>
  <c r="AQ88" i="1" s="1"/>
  <c r="AR90" i="1"/>
  <c r="AR89" i="1"/>
  <c r="N83" i="1"/>
  <c r="N84" i="1"/>
  <c r="N85" i="1"/>
  <c r="N86" i="1"/>
  <c r="N87" i="1"/>
  <c r="O83" i="1"/>
  <c r="O84" i="1"/>
  <c r="O85" i="1"/>
  <c r="O86" i="1"/>
  <c r="O87" i="1"/>
  <c r="P83" i="1"/>
  <c r="P84" i="1"/>
  <c r="P85" i="1"/>
  <c r="P86" i="1"/>
  <c r="P87" i="1"/>
  <c r="AJ83" i="1"/>
  <c r="AR83" i="1" s="1"/>
  <c r="AJ84" i="1"/>
  <c r="AR84" i="1" s="1"/>
  <c r="AJ85" i="1"/>
  <c r="AR85" i="1" s="1"/>
  <c r="AJ86" i="1"/>
  <c r="AR86" i="1" s="1"/>
  <c r="AJ87" i="1"/>
  <c r="AR87" i="1" s="1"/>
  <c r="AK83" i="1"/>
  <c r="AK84" i="1"/>
  <c r="AK85" i="1"/>
  <c r="AK86" i="1"/>
  <c r="AK87" i="1"/>
  <c r="AL83" i="1"/>
  <c r="AL84" i="1"/>
  <c r="AL85" i="1"/>
  <c r="AL86" i="1"/>
  <c r="AL87" i="1"/>
  <c r="E151" i="8" l="1"/>
  <c r="D152" i="8"/>
  <c r="J150" i="8"/>
  <c r="K150" i="8" s="1"/>
  <c r="L150" i="8" s="1"/>
  <c r="F151" i="8"/>
  <c r="AM86" i="1"/>
  <c r="AN86" i="1" s="1"/>
  <c r="U89" i="1"/>
  <c r="Q87" i="1"/>
  <c r="R87" i="1" s="1"/>
  <c r="S87" i="1" s="1"/>
  <c r="AO90" i="1"/>
  <c r="AP90" i="1"/>
  <c r="AM87" i="1"/>
  <c r="AN87" i="1" s="1"/>
  <c r="AO87" i="1" s="1"/>
  <c r="Q85" i="1"/>
  <c r="R85" i="1" s="1"/>
  <c r="T85" i="1" s="1"/>
  <c r="S89" i="1"/>
  <c r="U88" i="1"/>
  <c r="Q86" i="1"/>
  <c r="R86" i="1" s="1"/>
  <c r="S86" i="1" s="1"/>
  <c r="Q83" i="1"/>
  <c r="R83" i="1" s="1"/>
  <c r="U83" i="1" s="1"/>
  <c r="T88" i="1"/>
  <c r="AP89" i="1"/>
  <c r="Q84" i="1"/>
  <c r="R84" i="1" s="1"/>
  <c r="U84" i="1" s="1"/>
  <c r="AQ91" i="1"/>
  <c r="T91" i="1"/>
  <c r="AQ89" i="1"/>
  <c r="AP88" i="1"/>
  <c r="AO88" i="1"/>
  <c r="S91" i="1"/>
  <c r="AO91" i="1"/>
  <c r="U90" i="1"/>
  <c r="T90" i="1"/>
  <c r="AM84" i="1"/>
  <c r="AN84" i="1" s="1"/>
  <c r="AP84" i="1" s="1"/>
  <c r="AM85" i="1"/>
  <c r="AN85" i="1" s="1"/>
  <c r="AO85" i="1" s="1"/>
  <c r="AM83" i="1"/>
  <c r="AN83" i="1" s="1"/>
  <c r="AP83" i="1" s="1"/>
  <c r="AO86" i="1"/>
  <c r="AP86" i="1"/>
  <c r="S85" i="1"/>
  <c r="AQ87" i="1"/>
  <c r="AQ86" i="1"/>
  <c r="U87" i="1"/>
  <c r="AP87" i="1"/>
  <c r="A63" i="2"/>
  <c r="B63" i="2"/>
  <c r="C63" i="2"/>
  <c r="E63" i="2"/>
  <c r="F63" i="2"/>
  <c r="L63" i="2"/>
  <c r="A64" i="2"/>
  <c r="B64" i="2"/>
  <c r="C64" i="2"/>
  <c r="E64" i="2"/>
  <c r="F64" i="2"/>
  <c r="L64" i="2"/>
  <c r="A59" i="2"/>
  <c r="B59" i="2"/>
  <c r="C59" i="2"/>
  <c r="E59" i="2"/>
  <c r="F59" i="2"/>
  <c r="L59" i="2"/>
  <c r="A60" i="2"/>
  <c r="B60" i="2"/>
  <c r="C60" i="2"/>
  <c r="E60" i="2"/>
  <c r="F60" i="2"/>
  <c r="L60" i="2"/>
  <c r="A61" i="2"/>
  <c r="B61" i="2"/>
  <c r="C61" i="2"/>
  <c r="E61" i="2"/>
  <c r="F61" i="2"/>
  <c r="L61" i="2"/>
  <c r="A62" i="2"/>
  <c r="B62" i="2"/>
  <c r="C62" i="2"/>
  <c r="E62" i="2"/>
  <c r="F62" i="2"/>
  <c r="L62" i="2"/>
  <c r="N79" i="1"/>
  <c r="N80" i="1"/>
  <c r="N81" i="1"/>
  <c r="N82" i="1"/>
  <c r="O79" i="1"/>
  <c r="O80" i="1"/>
  <c r="O81" i="1"/>
  <c r="O82" i="1"/>
  <c r="P79" i="1"/>
  <c r="P80" i="1"/>
  <c r="P81" i="1"/>
  <c r="P82" i="1"/>
  <c r="AJ79" i="1"/>
  <c r="AJ80" i="1"/>
  <c r="AJ81" i="1"/>
  <c r="AJ82" i="1"/>
  <c r="AK79" i="1"/>
  <c r="AK80" i="1"/>
  <c r="AK81" i="1"/>
  <c r="AK82" i="1"/>
  <c r="AL79" i="1"/>
  <c r="AL80" i="1"/>
  <c r="AL81" i="1"/>
  <c r="AL82" i="1"/>
  <c r="J151" i="8" l="1"/>
  <c r="K151" i="8" s="1"/>
  <c r="L151" i="8" s="1"/>
  <c r="F152" i="8"/>
  <c r="E152" i="8"/>
  <c r="D153" i="8"/>
  <c r="U86" i="1"/>
  <c r="T87" i="1"/>
  <c r="U85" i="1"/>
  <c r="T86" i="1"/>
  <c r="T84" i="1"/>
  <c r="S83" i="1"/>
  <c r="T83" i="1"/>
  <c r="AM82" i="1"/>
  <c r="AN82" i="1" s="1"/>
  <c r="AP82" i="1" s="1"/>
  <c r="Q81" i="1"/>
  <c r="R81" i="1" s="1"/>
  <c r="S81" i="1" s="1"/>
  <c r="Q79" i="1"/>
  <c r="R79" i="1" s="1"/>
  <c r="T79" i="1" s="1"/>
  <c r="S84" i="1"/>
  <c r="Q80" i="1"/>
  <c r="R80" i="1" s="1"/>
  <c r="T80" i="1" s="1"/>
  <c r="Q82" i="1"/>
  <c r="R82" i="1" s="1"/>
  <c r="U82" i="1" s="1"/>
  <c r="G62" i="2"/>
  <c r="AQ85" i="1"/>
  <c r="AQ84" i="1"/>
  <c r="G59" i="2"/>
  <c r="H59" i="2"/>
  <c r="H60" i="2"/>
  <c r="G60" i="2"/>
  <c r="H61" i="2"/>
  <c r="H62" i="2"/>
  <c r="G61" i="2"/>
  <c r="H64" i="2"/>
  <c r="AO83" i="1"/>
  <c r="AQ83" i="1"/>
  <c r="AO84" i="1"/>
  <c r="AP85" i="1"/>
  <c r="G64" i="2"/>
  <c r="H63" i="2"/>
  <c r="G63" i="2"/>
  <c r="AM79" i="1"/>
  <c r="AN79" i="1" s="1"/>
  <c r="AQ79" i="1" s="1"/>
  <c r="AM81" i="1"/>
  <c r="AN81" i="1" s="1"/>
  <c r="AP81" i="1" s="1"/>
  <c r="AM80" i="1"/>
  <c r="AN80" i="1" s="1"/>
  <c r="AQ80" i="1" s="1"/>
  <c r="AQ82" i="1"/>
  <c r="U81" i="1"/>
  <c r="T82" i="1"/>
  <c r="AR82" i="1"/>
  <c r="AR81" i="1"/>
  <c r="AR80" i="1"/>
  <c r="AR79" i="1"/>
  <c r="N72" i="1"/>
  <c r="N73" i="1"/>
  <c r="N74" i="1"/>
  <c r="N75" i="1"/>
  <c r="N76" i="1"/>
  <c r="N77" i="1"/>
  <c r="N78" i="1"/>
  <c r="O72" i="1"/>
  <c r="O73" i="1"/>
  <c r="O74" i="1"/>
  <c r="O75" i="1"/>
  <c r="O76" i="1"/>
  <c r="O77" i="1"/>
  <c r="O78" i="1"/>
  <c r="P72" i="1"/>
  <c r="P73" i="1"/>
  <c r="P74" i="1"/>
  <c r="P75" i="1"/>
  <c r="P76" i="1"/>
  <c r="P77" i="1"/>
  <c r="P78" i="1"/>
  <c r="AJ72" i="1"/>
  <c r="AR72" i="1" s="1"/>
  <c r="AJ73" i="1"/>
  <c r="AR73" i="1" s="1"/>
  <c r="AJ74" i="1"/>
  <c r="AR74" i="1" s="1"/>
  <c r="AJ75" i="1"/>
  <c r="AR75" i="1" s="1"/>
  <c r="AJ76" i="1"/>
  <c r="AJ77" i="1"/>
  <c r="AR77" i="1" s="1"/>
  <c r="AJ78" i="1"/>
  <c r="AK72" i="1"/>
  <c r="AK73" i="1"/>
  <c r="AK74" i="1"/>
  <c r="AK75" i="1"/>
  <c r="AK76" i="1"/>
  <c r="AK77" i="1"/>
  <c r="AK78" i="1"/>
  <c r="AL72" i="1"/>
  <c r="AL73" i="1"/>
  <c r="AL74" i="1"/>
  <c r="AL75" i="1"/>
  <c r="AL76" i="1"/>
  <c r="AL77" i="1"/>
  <c r="AL78" i="1"/>
  <c r="E153" i="8" l="1"/>
  <c r="D154" i="8"/>
  <c r="J152" i="8"/>
  <c r="K152" i="8" s="1"/>
  <c r="L152" i="8" s="1"/>
  <c r="F153" i="8"/>
  <c r="U79" i="1"/>
  <c r="Q73" i="1"/>
  <c r="R73" i="1" s="1"/>
  <c r="T73" i="1" s="1"/>
  <c r="AO82" i="1"/>
  <c r="U80" i="1"/>
  <c r="S79" i="1"/>
  <c r="S82" i="1"/>
  <c r="Q72" i="1"/>
  <c r="R72" i="1" s="1"/>
  <c r="U72" i="1" s="1"/>
  <c r="Q77" i="1"/>
  <c r="R77" i="1" s="1"/>
  <c r="U77" i="1" s="1"/>
  <c r="Q76" i="1"/>
  <c r="R76" i="1" s="1"/>
  <c r="U76" i="1" s="1"/>
  <c r="Q75" i="1"/>
  <c r="R75" i="1" s="1"/>
  <c r="U75" i="1" s="1"/>
  <c r="T81" i="1"/>
  <c r="S80" i="1"/>
  <c r="Q78" i="1"/>
  <c r="R78" i="1" s="1"/>
  <c r="T78" i="1" s="1"/>
  <c r="Q74" i="1"/>
  <c r="R74" i="1" s="1"/>
  <c r="T74" i="1" s="1"/>
  <c r="AM72" i="1"/>
  <c r="AN72" i="1" s="1"/>
  <c r="AQ72" i="1" s="1"/>
  <c r="AM78" i="1"/>
  <c r="AN78" i="1" s="1"/>
  <c r="AQ78" i="1" s="1"/>
  <c r="AQ81" i="1"/>
  <c r="AO79" i="1"/>
  <c r="AP79" i="1"/>
  <c r="AP80" i="1"/>
  <c r="AO81" i="1"/>
  <c r="AO80" i="1"/>
  <c r="AM74" i="1"/>
  <c r="AN74" i="1" s="1"/>
  <c r="AP74" i="1" s="1"/>
  <c r="AM73" i="1"/>
  <c r="AN73" i="1" s="1"/>
  <c r="AO73" i="1" s="1"/>
  <c r="AM77" i="1"/>
  <c r="AN77" i="1" s="1"/>
  <c r="AQ77" i="1" s="1"/>
  <c r="AM75" i="1"/>
  <c r="AN75" i="1" s="1"/>
  <c r="AO75" i="1" s="1"/>
  <c r="AM76" i="1"/>
  <c r="AN76" i="1" s="1"/>
  <c r="AQ76" i="1" s="1"/>
  <c r="AO72" i="1"/>
  <c r="AR78" i="1"/>
  <c r="AR76" i="1"/>
  <c r="N65" i="1"/>
  <c r="N66" i="1"/>
  <c r="N67" i="1"/>
  <c r="N68" i="1"/>
  <c r="N69" i="1"/>
  <c r="N70" i="1"/>
  <c r="N71" i="1"/>
  <c r="O65" i="1"/>
  <c r="O66" i="1"/>
  <c r="O67" i="1"/>
  <c r="O68" i="1"/>
  <c r="O69" i="1"/>
  <c r="O70" i="1"/>
  <c r="O71" i="1"/>
  <c r="P65" i="1"/>
  <c r="P66" i="1"/>
  <c r="P67" i="1"/>
  <c r="P68" i="1"/>
  <c r="P69" i="1"/>
  <c r="P70" i="1"/>
  <c r="P71" i="1"/>
  <c r="AJ65" i="1"/>
  <c r="AR65" i="1" s="1"/>
  <c r="AJ66" i="1"/>
  <c r="AR66" i="1" s="1"/>
  <c r="AJ67" i="1"/>
  <c r="AR67" i="1" s="1"/>
  <c r="AJ68" i="1"/>
  <c r="AR68" i="1" s="1"/>
  <c r="AJ69" i="1"/>
  <c r="AJ70" i="1"/>
  <c r="AJ71" i="1"/>
  <c r="AK65" i="1"/>
  <c r="AK66" i="1"/>
  <c r="AK67" i="1"/>
  <c r="AK68" i="1"/>
  <c r="AK69" i="1"/>
  <c r="AK70" i="1"/>
  <c r="AK71" i="1"/>
  <c r="AL65" i="1"/>
  <c r="AL66" i="1"/>
  <c r="AL67" i="1"/>
  <c r="AL68" i="1"/>
  <c r="AL69" i="1"/>
  <c r="AL70" i="1"/>
  <c r="AL71" i="1"/>
  <c r="E154" i="8" l="1"/>
  <c r="D155" i="8"/>
  <c r="J153" i="8"/>
  <c r="K153" i="8" s="1"/>
  <c r="L153" i="8" s="1"/>
  <c r="F154" i="8"/>
  <c r="S77" i="1"/>
  <c r="U78" i="1"/>
  <c r="U73" i="1"/>
  <c r="S73" i="1"/>
  <c r="S78" i="1"/>
  <c r="T76" i="1"/>
  <c r="T75" i="1"/>
  <c r="AQ75" i="1"/>
  <c r="AP75" i="1"/>
  <c r="U74" i="1"/>
  <c r="S75" i="1"/>
  <c r="T77" i="1"/>
  <c r="S76" i="1"/>
  <c r="T72" i="1"/>
  <c r="S72" i="1"/>
  <c r="AP72" i="1"/>
  <c r="S74" i="1"/>
  <c r="AO78" i="1"/>
  <c r="AP78" i="1"/>
  <c r="AP73" i="1"/>
  <c r="AO74" i="1"/>
  <c r="AQ73" i="1"/>
  <c r="AO76" i="1"/>
  <c r="AQ74" i="1"/>
  <c r="AO77" i="1"/>
  <c r="AP77" i="1"/>
  <c r="AP76" i="1"/>
  <c r="AM67" i="1"/>
  <c r="AN67" i="1" s="1"/>
  <c r="AP67" i="1" s="1"/>
  <c r="Q68" i="1"/>
  <c r="R68" i="1" s="1"/>
  <c r="T68" i="1" s="1"/>
  <c r="AM69" i="1"/>
  <c r="AN69" i="1" s="1"/>
  <c r="AQ69" i="1" s="1"/>
  <c r="AM68" i="1"/>
  <c r="AN68" i="1" s="1"/>
  <c r="AQ68" i="1" s="1"/>
  <c r="Q69" i="1"/>
  <c r="R69" i="1" s="1"/>
  <c r="U69" i="1" s="1"/>
  <c r="Q71" i="1"/>
  <c r="R71" i="1" s="1"/>
  <c r="T71" i="1" s="1"/>
  <c r="Q66" i="1"/>
  <c r="R66" i="1" s="1"/>
  <c r="S66" i="1" s="1"/>
  <c r="Q70" i="1"/>
  <c r="R70" i="1" s="1"/>
  <c r="U70" i="1" s="1"/>
  <c r="Q65" i="1"/>
  <c r="R65" i="1" s="1"/>
  <c r="S65" i="1" s="1"/>
  <c r="AM66" i="1"/>
  <c r="AN66" i="1" s="1"/>
  <c r="AP66" i="1" s="1"/>
  <c r="AM65" i="1"/>
  <c r="AN65" i="1" s="1"/>
  <c r="AP65" i="1" s="1"/>
  <c r="Q67" i="1"/>
  <c r="R67" i="1" s="1"/>
  <c r="S67" i="1" s="1"/>
  <c r="AM71" i="1"/>
  <c r="AN71" i="1" s="1"/>
  <c r="AQ71" i="1" s="1"/>
  <c r="AM70" i="1"/>
  <c r="AN70" i="1" s="1"/>
  <c r="AQ70" i="1" s="1"/>
  <c r="AR71" i="1"/>
  <c r="AR70" i="1"/>
  <c r="AR69" i="1"/>
  <c r="N60" i="1"/>
  <c r="N61" i="1"/>
  <c r="N62" i="1"/>
  <c r="N63" i="1"/>
  <c r="N64" i="1"/>
  <c r="O60" i="1"/>
  <c r="O61" i="1"/>
  <c r="O62" i="1"/>
  <c r="O63" i="1"/>
  <c r="O64" i="1"/>
  <c r="P60" i="1"/>
  <c r="P61" i="1"/>
  <c r="P62" i="1"/>
  <c r="P63" i="1"/>
  <c r="P64" i="1"/>
  <c r="AJ60" i="1"/>
  <c r="AJ61" i="1"/>
  <c r="AR61" i="1" s="1"/>
  <c r="AJ62" i="1"/>
  <c r="AJ63" i="1"/>
  <c r="AR63" i="1" s="1"/>
  <c r="AJ64" i="1"/>
  <c r="AR64" i="1" s="1"/>
  <c r="AK60" i="1"/>
  <c r="AK61" i="1"/>
  <c r="AK62" i="1"/>
  <c r="AK63" i="1"/>
  <c r="AK64" i="1"/>
  <c r="AL60" i="1"/>
  <c r="AL61" i="1"/>
  <c r="AL62" i="1"/>
  <c r="AL63" i="1"/>
  <c r="AL64" i="1"/>
  <c r="E155" i="8" l="1"/>
  <c r="D156" i="8"/>
  <c r="J154" i="8"/>
  <c r="K154" i="8" s="1"/>
  <c r="L154" i="8" s="1"/>
  <c r="F155" i="8"/>
  <c r="S70" i="1"/>
  <c r="S68" i="1"/>
  <c r="U68" i="1"/>
  <c r="T70" i="1"/>
  <c r="U67" i="1"/>
  <c r="AO67" i="1"/>
  <c r="AQ67" i="1"/>
  <c r="AO68" i="1"/>
  <c r="AP69" i="1"/>
  <c r="AP68" i="1"/>
  <c r="AQ65" i="1"/>
  <c r="AQ66" i="1"/>
  <c r="AO66" i="1"/>
  <c r="U65" i="1"/>
  <c r="T65" i="1"/>
  <c r="T69" i="1"/>
  <c r="AO69" i="1"/>
  <c r="T67" i="1"/>
  <c r="S69" i="1"/>
  <c r="AM63" i="1"/>
  <c r="AN63" i="1" s="1"/>
  <c r="AP63" i="1" s="1"/>
  <c r="U71" i="1"/>
  <c r="AO65" i="1"/>
  <c r="AP71" i="1"/>
  <c r="AM60" i="1"/>
  <c r="AN60" i="1" s="1"/>
  <c r="AP60" i="1" s="1"/>
  <c r="S71" i="1"/>
  <c r="U66" i="1"/>
  <c r="T66" i="1"/>
  <c r="AM64" i="1"/>
  <c r="AN64" i="1" s="1"/>
  <c r="AO64" i="1" s="1"/>
  <c r="Q60" i="1"/>
  <c r="R60" i="1" s="1"/>
  <c r="S60" i="1" s="1"/>
  <c r="AO71" i="1"/>
  <c r="AO70" i="1"/>
  <c r="AP70" i="1"/>
  <c r="Q64" i="1"/>
  <c r="R64" i="1" s="1"/>
  <c r="T64" i="1" s="1"/>
  <c r="Q63" i="1"/>
  <c r="R63" i="1" s="1"/>
  <c r="T63" i="1" s="1"/>
  <c r="Q62" i="1"/>
  <c r="R62" i="1" s="1"/>
  <c r="U62" i="1" s="1"/>
  <c r="Q61" i="1"/>
  <c r="R61" i="1" s="1"/>
  <c r="S61" i="1" s="1"/>
  <c r="AM62" i="1"/>
  <c r="AN62" i="1" s="1"/>
  <c r="AQ62" i="1" s="1"/>
  <c r="AM61" i="1"/>
  <c r="AN61" i="1" s="1"/>
  <c r="AP61" i="1" s="1"/>
  <c r="AR60" i="1"/>
  <c r="AR62" i="1"/>
  <c r="N55" i="1"/>
  <c r="N56" i="1"/>
  <c r="N57" i="1"/>
  <c r="N58" i="1"/>
  <c r="N59" i="1"/>
  <c r="O55" i="1"/>
  <c r="O56" i="1"/>
  <c r="O57" i="1"/>
  <c r="O58" i="1"/>
  <c r="O59" i="1"/>
  <c r="P55" i="1"/>
  <c r="P56" i="1"/>
  <c r="P57" i="1"/>
  <c r="P58" i="1"/>
  <c r="P59" i="1"/>
  <c r="AJ55" i="1"/>
  <c r="AR55" i="1" s="1"/>
  <c r="AJ56" i="1"/>
  <c r="AR56" i="1" s="1"/>
  <c r="AJ57" i="1"/>
  <c r="AR57" i="1" s="1"/>
  <c r="AJ58" i="1"/>
  <c r="AR58" i="1" s="1"/>
  <c r="AJ59" i="1"/>
  <c r="AK55" i="1"/>
  <c r="AK56" i="1"/>
  <c r="AK57" i="1"/>
  <c r="AK58" i="1"/>
  <c r="AK59" i="1"/>
  <c r="AL55" i="1"/>
  <c r="AL56" i="1"/>
  <c r="AL57" i="1"/>
  <c r="AL58" i="1"/>
  <c r="AL59" i="1"/>
  <c r="J155" i="8" l="1"/>
  <c r="K155" i="8" s="1"/>
  <c r="L155" i="8" s="1"/>
  <c r="F156" i="8"/>
  <c r="E156" i="8"/>
  <c r="D157" i="8"/>
  <c r="AQ60" i="1"/>
  <c r="T61" i="1"/>
  <c r="Q56" i="1"/>
  <c r="R56" i="1" s="1"/>
  <c r="AP64" i="1"/>
  <c r="Q58" i="1"/>
  <c r="R58" i="1" s="1"/>
  <c r="S58" i="1" s="1"/>
  <c r="T60" i="1"/>
  <c r="U60" i="1"/>
  <c r="U61" i="1"/>
  <c r="AQ64" i="1"/>
  <c r="AO60" i="1"/>
  <c r="AQ63" i="1"/>
  <c r="AO63" i="1"/>
  <c r="S62" i="1"/>
  <c r="T62" i="1"/>
  <c r="S64" i="1"/>
  <c r="Q57" i="1"/>
  <c r="R57" i="1" s="1"/>
  <c r="S57" i="1" s="1"/>
  <c r="U63" i="1"/>
  <c r="S63" i="1"/>
  <c r="U64" i="1"/>
  <c r="Q59" i="1"/>
  <c r="R59" i="1" s="1"/>
  <c r="S59" i="1" s="1"/>
  <c r="AP62" i="1"/>
  <c r="AQ61" i="1"/>
  <c r="AO62" i="1"/>
  <c r="AO61" i="1"/>
  <c r="AM55" i="1"/>
  <c r="AN55" i="1" s="1"/>
  <c r="AO55" i="1" s="1"/>
  <c r="Q55" i="1"/>
  <c r="R55" i="1" s="1"/>
  <c r="T55" i="1" s="1"/>
  <c r="T56" i="1"/>
  <c r="AM58" i="1"/>
  <c r="AN58" i="1" s="1"/>
  <c r="AQ58" i="1" s="1"/>
  <c r="AM57" i="1"/>
  <c r="AN57" i="1" s="1"/>
  <c r="AO57" i="1" s="1"/>
  <c r="AM56" i="1"/>
  <c r="AN56" i="1" s="1"/>
  <c r="AQ56" i="1" s="1"/>
  <c r="AM59" i="1"/>
  <c r="AN59" i="1" s="1"/>
  <c r="AO59" i="1" s="1"/>
  <c r="S56" i="1"/>
  <c r="U56" i="1"/>
  <c r="U58" i="1"/>
  <c r="AR59" i="1"/>
  <c r="N50" i="1"/>
  <c r="N51" i="1"/>
  <c r="N52" i="1"/>
  <c r="N53" i="1"/>
  <c r="N54" i="1"/>
  <c r="O50" i="1"/>
  <c r="O51" i="1"/>
  <c r="O52" i="1"/>
  <c r="O53" i="1"/>
  <c r="O54" i="1"/>
  <c r="P50" i="1"/>
  <c r="P51" i="1"/>
  <c r="P52" i="1"/>
  <c r="P53" i="1"/>
  <c r="P54" i="1"/>
  <c r="AJ50" i="1"/>
  <c r="AR50" i="1" s="1"/>
  <c r="AJ51" i="1"/>
  <c r="AR51" i="1" s="1"/>
  <c r="AJ52" i="1"/>
  <c r="AR52" i="1" s="1"/>
  <c r="AJ53" i="1"/>
  <c r="AR53" i="1" s="1"/>
  <c r="AJ54" i="1"/>
  <c r="AK50" i="1"/>
  <c r="AK51" i="1"/>
  <c r="AK52" i="1"/>
  <c r="AK53" i="1"/>
  <c r="AK54" i="1"/>
  <c r="AL50" i="1"/>
  <c r="AL51" i="1"/>
  <c r="AL52" i="1"/>
  <c r="AL53" i="1"/>
  <c r="AL54" i="1"/>
  <c r="E157" i="8" l="1"/>
  <c r="D158" i="8"/>
  <c r="J156" i="8"/>
  <c r="K156" i="8" s="1"/>
  <c r="L156" i="8" s="1"/>
  <c r="F157" i="8"/>
  <c r="T58" i="1"/>
  <c r="T59" i="1"/>
  <c r="U57" i="1"/>
  <c r="AQ55" i="1"/>
  <c r="U59" i="1"/>
  <c r="T57" i="1"/>
  <c r="AP55" i="1"/>
  <c r="U55" i="1"/>
  <c r="Q51" i="1"/>
  <c r="R51" i="1" s="1"/>
  <c r="T51" i="1" s="1"/>
  <c r="S55" i="1"/>
  <c r="Q50" i="1"/>
  <c r="R50" i="1" s="1"/>
  <c r="T50" i="1" s="1"/>
  <c r="AP56" i="1"/>
  <c r="AO56" i="1"/>
  <c r="AP57" i="1"/>
  <c r="AO58" i="1"/>
  <c r="AQ57" i="1"/>
  <c r="AQ59" i="1"/>
  <c r="AP58" i="1"/>
  <c r="AP59" i="1"/>
  <c r="AM52" i="1"/>
  <c r="AN52" i="1" s="1"/>
  <c r="AQ52" i="1" s="1"/>
  <c r="Q54" i="1"/>
  <c r="R54" i="1" s="1"/>
  <c r="S54" i="1" s="1"/>
  <c r="AM51" i="1"/>
  <c r="AN51" i="1" s="1"/>
  <c r="AO51" i="1" s="1"/>
  <c r="AM50" i="1"/>
  <c r="AN50" i="1" s="1"/>
  <c r="AQ50" i="1" s="1"/>
  <c r="Q53" i="1"/>
  <c r="R53" i="1" s="1"/>
  <c r="T53" i="1" s="1"/>
  <c r="AM53" i="1"/>
  <c r="AN53" i="1" s="1"/>
  <c r="AP53" i="1" s="1"/>
  <c r="Q52" i="1"/>
  <c r="R52" i="1" s="1"/>
  <c r="U52" i="1" s="1"/>
  <c r="AM54" i="1"/>
  <c r="AN54" i="1" s="1"/>
  <c r="AP54" i="1" s="1"/>
  <c r="AR54" i="1"/>
  <c r="A30" i="2"/>
  <c r="B30" i="2"/>
  <c r="C30" i="2"/>
  <c r="E30" i="2"/>
  <c r="F30" i="2"/>
  <c r="L30" i="2"/>
  <c r="A31" i="2"/>
  <c r="B31" i="2"/>
  <c r="C31" i="2"/>
  <c r="E31" i="2"/>
  <c r="F31" i="2"/>
  <c r="L31" i="2"/>
  <c r="A32" i="2"/>
  <c r="B32" i="2"/>
  <c r="C32" i="2"/>
  <c r="E32" i="2"/>
  <c r="F32" i="2"/>
  <c r="L32" i="2"/>
  <c r="A33" i="2"/>
  <c r="B33" i="2"/>
  <c r="C33" i="2"/>
  <c r="E33" i="2"/>
  <c r="F33" i="2"/>
  <c r="L33" i="2"/>
  <c r="A34" i="2"/>
  <c r="B34" i="2"/>
  <c r="C34" i="2"/>
  <c r="E34" i="2"/>
  <c r="F34" i="2"/>
  <c r="L34" i="2"/>
  <c r="A35" i="2"/>
  <c r="B35" i="2"/>
  <c r="C35" i="2"/>
  <c r="E35" i="2"/>
  <c r="F35" i="2"/>
  <c r="L35" i="2"/>
  <c r="A36" i="2"/>
  <c r="B36" i="2"/>
  <c r="C36" i="2"/>
  <c r="E36" i="2"/>
  <c r="F36" i="2"/>
  <c r="L36" i="2"/>
  <c r="A37" i="2"/>
  <c r="B37" i="2"/>
  <c r="C37" i="2"/>
  <c r="E37" i="2"/>
  <c r="F37" i="2"/>
  <c r="L37" i="2"/>
  <c r="A38" i="2"/>
  <c r="B38" i="2"/>
  <c r="C38" i="2"/>
  <c r="E38" i="2"/>
  <c r="F38" i="2"/>
  <c r="L38" i="2"/>
  <c r="A39" i="2"/>
  <c r="B39" i="2"/>
  <c r="C39" i="2"/>
  <c r="E39" i="2"/>
  <c r="F39" i="2"/>
  <c r="L39" i="2"/>
  <c r="A40" i="2"/>
  <c r="B40" i="2"/>
  <c r="C40" i="2"/>
  <c r="E40" i="2"/>
  <c r="F40" i="2"/>
  <c r="L40" i="2"/>
  <c r="A41" i="2"/>
  <c r="B41" i="2"/>
  <c r="C41" i="2"/>
  <c r="E41" i="2"/>
  <c r="F41" i="2"/>
  <c r="L41" i="2"/>
  <c r="A42" i="2"/>
  <c r="B42" i="2"/>
  <c r="C42" i="2"/>
  <c r="E42" i="2"/>
  <c r="F42" i="2"/>
  <c r="L42" i="2"/>
  <c r="A43" i="2"/>
  <c r="B43" i="2"/>
  <c r="C43" i="2"/>
  <c r="E43" i="2"/>
  <c r="F43" i="2"/>
  <c r="L43" i="2"/>
  <c r="A44" i="2"/>
  <c r="B44" i="2"/>
  <c r="C44" i="2"/>
  <c r="E44" i="2"/>
  <c r="F44" i="2"/>
  <c r="L44" i="2"/>
  <c r="A45" i="2"/>
  <c r="B45" i="2"/>
  <c r="C45" i="2"/>
  <c r="E45" i="2"/>
  <c r="F45" i="2"/>
  <c r="L45" i="2"/>
  <c r="A46" i="2"/>
  <c r="B46" i="2"/>
  <c r="C46" i="2"/>
  <c r="E46" i="2"/>
  <c r="F46" i="2"/>
  <c r="L46" i="2"/>
  <c r="A47" i="2"/>
  <c r="B47" i="2"/>
  <c r="C47" i="2"/>
  <c r="E47" i="2"/>
  <c r="F47" i="2"/>
  <c r="L47" i="2"/>
  <c r="A48" i="2"/>
  <c r="B48" i="2"/>
  <c r="C48" i="2"/>
  <c r="E48" i="2"/>
  <c r="F48" i="2"/>
  <c r="L48" i="2"/>
  <c r="A49" i="2"/>
  <c r="B49" i="2"/>
  <c r="C49" i="2"/>
  <c r="E49" i="2"/>
  <c r="F49" i="2"/>
  <c r="L49" i="2"/>
  <c r="A50" i="2"/>
  <c r="B50" i="2"/>
  <c r="C50" i="2"/>
  <c r="E50" i="2"/>
  <c r="F50" i="2"/>
  <c r="L50" i="2"/>
  <c r="A51" i="2"/>
  <c r="B51" i="2"/>
  <c r="C51" i="2"/>
  <c r="E51" i="2"/>
  <c r="F51" i="2"/>
  <c r="L51" i="2"/>
  <c r="A52" i="2"/>
  <c r="B52" i="2"/>
  <c r="C52" i="2"/>
  <c r="E52" i="2"/>
  <c r="F52" i="2"/>
  <c r="L52" i="2"/>
  <c r="A53" i="2"/>
  <c r="B53" i="2"/>
  <c r="C53" i="2"/>
  <c r="E53" i="2"/>
  <c r="F53" i="2"/>
  <c r="L53" i="2"/>
  <c r="A54" i="2"/>
  <c r="B54" i="2"/>
  <c r="C54" i="2"/>
  <c r="E54" i="2"/>
  <c r="F54" i="2"/>
  <c r="L54" i="2"/>
  <c r="A55" i="2"/>
  <c r="B55" i="2"/>
  <c r="C55" i="2"/>
  <c r="E55" i="2"/>
  <c r="F55" i="2"/>
  <c r="L55" i="2"/>
  <c r="A56" i="2"/>
  <c r="B56" i="2"/>
  <c r="C56" i="2"/>
  <c r="E56" i="2"/>
  <c r="F56" i="2"/>
  <c r="L56" i="2"/>
  <c r="A57" i="2"/>
  <c r="B57" i="2"/>
  <c r="C57" i="2"/>
  <c r="E57" i="2"/>
  <c r="F57" i="2"/>
  <c r="L57" i="2"/>
  <c r="A58" i="2"/>
  <c r="B58" i="2"/>
  <c r="C58" i="2"/>
  <c r="E58" i="2"/>
  <c r="F58" i="2"/>
  <c r="L58" i="2"/>
  <c r="N48" i="1"/>
  <c r="N49" i="1"/>
  <c r="O48" i="1"/>
  <c r="O49" i="1"/>
  <c r="P48" i="1"/>
  <c r="P49" i="1"/>
  <c r="AJ48" i="1"/>
  <c r="AR48" i="1" s="1"/>
  <c r="AJ49" i="1"/>
  <c r="AR49" i="1" s="1"/>
  <c r="AK48" i="1"/>
  <c r="AK49" i="1"/>
  <c r="AL48" i="1"/>
  <c r="AL49" i="1"/>
  <c r="J157" i="8" l="1"/>
  <c r="K157" i="8" s="1"/>
  <c r="L157" i="8" s="1"/>
  <c r="F158" i="8"/>
  <c r="E158" i="8"/>
  <c r="D159" i="8"/>
  <c r="Q49" i="1"/>
  <c r="R49" i="1" s="1"/>
  <c r="T49" i="1" s="1"/>
  <c r="S51" i="1"/>
  <c r="U51" i="1"/>
  <c r="AP50" i="1"/>
  <c r="Q48" i="1"/>
  <c r="R48" i="1" s="1"/>
  <c r="U48" i="1" s="1"/>
  <c r="H48" i="2"/>
  <c r="H36" i="2"/>
  <c r="G56" i="2"/>
  <c r="G52" i="2"/>
  <c r="G48" i="2"/>
  <c r="G44" i="2"/>
  <c r="G40" i="2"/>
  <c r="G36" i="2"/>
  <c r="G32" i="2"/>
  <c r="AQ51" i="1"/>
  <c r="AP52" i="1"/>
  <c r="U53" i="1"/>
  <c r="S50" i="1"/>
  <c r="AP51" i="1"/>
  <c r="AO50" i="1"/>
  <c r="U50" i="1"/>
  <c r="AO52" i="1"/>
  <c r="AO53" i="1"/>
  <c r="AQ54" i="1"/>
  <c r="AO54" i="1"/>
  <c r="S52" i="1"/>
  <c r="U54" i="1"/>
  <c r="T52" i="1"/>
  <c r="AQ53" i="1"/>
  <c r="T54" i="1"/>
  <c r="G53" i="2"/>
  <c r="G49" i="2"/>
  <c r="G47" i="2"/>
  <c r="G43" i="2"/>
  <c r="G41" i="2"/>
  <c r="G37" i="2"/>
  <c r="G35" i="2"/>
  <c r="S53" i="1"/>
  <c r="AM49" i="1"/>
  <c r="AN49" i="1" s="1"/>
  <c r="AP49" i="1" s="1"/>
  <c r="G55" i="2"/>
  <c r="AM48" i="1"/>
  <c r="AN48" i="1" s="1"/>
  <c r="AQ48" i="1" s="1"/>
  <c r="H54" i="2"/>
  <c r="H42" i="2"/>
  <c r="H30" i="2"/>
  <c r="G42" i="2"/>
  <c r="G38" i="2"/>
  <c r="G58" i="2"/>
  <c r="G54" i="2"/>
  <c r="G46" i="2"/>
  <c r="G30" i="2"/>
  <c r="G50" i="2"/>
  <c r="G34" i="2"/>
  <c r="G31" i="2"/>
  <c r="H56" i="2"/>
  <c r="H50" i="2"/>
  <c r="H44" i="2"/>
  <c r="H38" i="2"/>
  <c r="H32" i="2"/>
  <c r="H51" i="2"/>
  <c r="H45" i="2"/>
  <c r="H39" i="2"/>
  <c r="H33" i="2"/>
  <c r="H57" i="2"/>
  <c r="G57" i="2"/>
  <c r="G51" i="2"/>
  <c r="G45" i="2"/>
  <c r="G33" i="2"/>
  <c r="G39" i="2"/>
  <c r="H58" i="2"/>
  <c r="H52" i="2"/>
  <c r="H46" i="2"/>
  <c r="H40" i="2"/>
  <c r="H34" i="2"/>
  <c r="H53" i="2"/>
  <c r="H47" i="2"/>
  <c r="H41" i="2"/>
  <c r="H35" i="2"/>
  <c r="H55" i="2"/>
  <c r="H49" i="2"/>
  <c r="H43" i="2"/>
  <c r="H37" i="2"/>
  <c r="H31" i="2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AJ25" i="1"/>
  <c r="AR25" i="1" s="1"/>
  <c r="AJ26" i="1"/>
  <c r="AJ27" i="1"/>
  <c r="AR27" i="1" s="1"/>
  <c r="AJ28" i="1"/>
  <c r="AJ29" i="1"/>
  <c r="AJ30" i="1"/>
  <c r="AR30" i="1" s="1"/>
  <c r="AJ31" i="1"/>
  <c r="AR31" i="1" s="1"/>
  <c r="AJ32" i="1"/>
  <c r="AR32" i="1" s="1"/>
  <c r="AJ33" i="1"/>
  <c r="AJ34" i="1"/>
  <c r="AR34" i="1" s="1"/>
  <c r="AJ35" i="1"/>
  <c r="AJ36" i="1"/>
  <c r="AR36" i="1" s="1"/>
  <c r="AJ37" i="1"/>
  <c r="AR37" i="1" s="1"/>
  <c r="AJ38" i="1"/>
  <c r="AJ39" i="1"/>
  <c r="AR39" i="1" s="1"/>
  <c r="AJ40" i="1"/>
  <c r="AJ41" i="1"/>
  <c r="AJ42" i="1"/>
  <c r="AR42" i="1" s="1"/>
  <c r="AJ43" i="1"/>
  <c r="AR43" i="1" s="1"/>
  <c r="AJ44" i="1"/>
  <c r="AR44" i="1" s="1"/>
  <c r="AJ45" i="1"/>
  <c r="AJ46" i="1"/>
  <c r="AR46" i="1" s="1"/>
  <c r="AJ47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M38" i="1" s="1"/>
  <c r="AN38" i="1" s="1"/>
  <c r="AK39" i="1"/>
  <c r="AK40" i="1"/>
  <c r="AK41" i="1"/>
  <c r="AK42" i="1"/>
  <c r="AK43" i="1"/>
  <c r="AK44" i="1"/>
  <c r="AK45" i="1"/>
  <c r="AK46" i="1"/>
  <c r="AK47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E159" i="8" l="1"/>
  <c r="D160" i="8"/>
  <c r="E160" i="8" s="1"/>
  <c r="J158" i="8"/>
  <c r="K158" i="8" s="1"/>
  <c r="L158" i="8" s="1"/>
  <c r="F159" i="8"/>
  <c r="S48" i="1"/>
  <c r="AM26" i="1"/>
  <c r="AN26" i="1" s="1"/>
  <c r="AO26" i="1" s="1"/>
  <c r="S49" i="1"/>
  <c r="U49" i="1"/>
  <c r="AO49" i="1"/>
  <c r="T48" i="1"/>
  <c r="AM36" i="1"/>
  <c r="AN36" i="1" s="1"/>
  <c r="AQ36" i="1" s="1"/>
  <c r="Q36" i="1"/>
  <c r="R36" i="1" s="1"/>
  <c r="T36" i="1" s="1"/>
  <c r="Q27" i="1"/>
  <c r="R27" i="1" s="1"/>
  <c r="U27" i="1" s="1"/>
  <c r="AM28" i="1"/>
  <c r="AN28" i="1" s="1"/>
  <c r="AQ28" i="1" s="1"/>
  <c r="Q37" i="1"/>
  <c r="R37" i="1" s="1"/>
  <c r="T37" i="1" s="1"/>
  <c r="Q25" i="1"/>
  <c r="R25" i="1" s="1"/>
  <c r="U25" i="1" s="1"/>
  <c r="AM43" i="1"/>
  <c r="AN43" i="1" s="1"/>
  <c r="AQ43" i="1" s="1"/>
  <c r="AM42" i="1"/>
  <c r="AN42" i="1" s="1"/>
  <c r="AQ42" i="1" s="1"/>
  <c r="AM30" i="1"/>
  <c r="AN30" i="1" s="1"/>
  <c r="AO30" i="1" s="1"/>
  <c r="AM37" i="1"/>
  <c r="AN37" i="1" s="1"/>
  <c r="AP37" i="1" s="1"/>
  <c r="AM25" i="1"/>
  <c r="AN25" i="1" s="1"/>
  <c r="AP25" i="1" s="1"/>
  <c r="AP48" i="1"/>
  <c r="Q38" i="1"/>
  <c r="R38" i="1" s="1"/>
  <c r="U38" i="1" s="1"/>
  <c r="Q26" i="1"/>
  <c r="R26" i="1" s="1"/>
  <c r="U26" i="1" s="1"/>
  <c r="AO36" i="1"/>
  <c r="Q40" i="1"/>
  <c r="R40" i="1" s="1"/>
  <c r="S40" i="1" s="1"/>
  <c r="Q28" i="1"/>
  <c r="R28" i="1" s="1"/>
  <c r="S28" i="1" s="1"/>
  <c r="Q39" i="1"/>
  <c r="R39" i="1" s="1"/>
  <c r="S39" i="1" s="1"/>
  <c r="Q47" i="1"/>
  <c r="R47" i="1" s="1"/>
  <c r="U47" i="1" s="1"/>
  <c r="Q35" i="1"/>
  <c r="R35" i="1" s="1"/>
  <c r="U35" i="1" s="1"/>
  <c r="AQ49" i="1"/>
  <c r="AM46" i="1"/>
  <c r="AN46" i="1" s="1"/>
  <c r="AP46" i="1" s="1"/>
  <c r="AM34" i="1"/>
  <c r="AN34" i="1" s="1"/>
  <c r="AP34" i="1" s="1"/>
  <c r="AO48" i="1"/>
  <c r="AM44" i="1"/>
  <c r="AN44" i="1" s="1"/>
  <c r="AO44" i="1" s="1"/>
  <c r="AM32" i="1"/>
  <c r="AN32" i="1" s="1"/>
  <c r="AO32" i="1" s="1"/>
  <c r="Q44" i="1"/>
  <c r="R44" i="1" s="1"/>
  <c r="T44" i="1" s="1"/>
  <c r="Q32" i="1"/>
  <c r="R32" i="1" s="1"/>
  <c r="U32" i="1" s="1"/>
  <c r="Q43" i="1"/>
  <c r="R43" i="1" s="1"/>
  <c r="S43" i="1" s="1"/>
  <c r="Q31" i="1"/>
  <c r="R31" i="1" s="1"/>
  <c r="S31" i="1" s="1"/>
  <c r="Q45" i="1"/>
  <c r="R45" i="1" s="1"/>
  <c r="T45" i="1" s="1"/>
  <c r="Q33" i="1"/>
  <c r="R33" i="1" s="1"/>
  <c r="U33" i="1" s="1"/>
  <c r="Q42" i="1"/>
  <c r="R42" i="1" s="1"/>
  <c r="U42" i="1" s="1"/>
  <c r="Q30" i="1"/>
  <c r="R30" i="1" s="1"/>
  <c r="U30" i="1" s="1"/>
  <c r="Q41" i="1"/>
  <c r="R41" i="1" s="1"/>
  <c r="U41" i="1" s="1"/>
  <c r="Q29" i="1"/>
  <c r="R29" i="1" s="1"/>
  <c r="U29" i="1" s="1"/>
  <c r="AM41" i="1"/>
  <c r="AN41" i="1" s="1"/>
  <c r="AP41" i="1" s="1"/>
  <c r="AM29" i="1"/>
  <c r="AN29" i="1" s="1"/>
  <c r="AQ29" i="1" s="1"/>
  <c r="AM40" i="1"/>
  <c r="AN40" i="1" s="1"/>
  <c r="AO40" i="1" s="1"/>
  <c r="AM45" i="1"/>
  <c r="AN45" i="1" s="1"/>
  <c r="AQ45" i="1" s="1"/>
  <c r="AM33" i="1"/>
  <c r="AN33" i="1" s="1"/>
  <c r="AO33" i="1" s="1"/>
  <c r="AM31" i="1"/>
  <c r="AN31" i="1" s="1"/>
  <c r="AQ31" i="1" s="1"/>
  <c r="AO38" i="1"/>
  <c r="AR41" i="1"/>
  <c r="AR40" i="1"/>
  <c r="AR28" i="1"/>
  <c r="AR33" i="1"/>
  <c r="AM39" i="1"/>
  <c r="AN39" i="1" s="1"/>
  <c r="AM27" i="1"/>
  <c r="AN27" i="1" s="1"/>
  <c r="AR38" i="1"/>
  <c r="AQ38" i="1"/>
  <c r="AP38" i="1"/>
  <c r="AR26" i="1"/>
  <c r="T38" i="1"/>
  <c r="AQ25" i="1"/>
  <c r="AP36" i="1"/>
  <c r="AQ37" i="1"/>
  <c r="AR35" i="1"/>
  <c r="AR45" i="1"/>
  <c r="AR47" i="1"/>
  <c r="AR29" i="1"/>
  <c r="AM47" i="1"/>
  <c r="AN47" i="1" s="1"/>
  <c r="AO47" i="1" s="1"/>
  <c r="AM35" i="1"/>
  <c r="AN35" i="1" s="1"/>
  <c r="Q46" i="1"/>
  <c r="R46" i="1" s="1"/>
  <c r="Q34" i="1"/>
  <c r="R34" i="1" s="1"/>
  <c r="C11" i="2"/>
  <c r="C10" i="2"/>
  <c r="C9" i="2"/>
  <c r="C8" i="2"/>
  <c r="C7" i="2"/>
  <c r="C6" i="2"/>
  <c r="C5" i="2"/>
  <c r="C4" i="2"/>
  <c r="C3" i="2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A21" i="2"/>
  <c r="B21" i="2"/>
  <c r="C21" i="2"/>
  <c r="E21" i="2"/>
  <c r="F21" i="2"/>
  <c r="L21" i="2"/>
  <c r="A22" i="2"/>
  <c r="B22" i="2"/>
  <c r="C22" i="2"/>
  <c r="E22" i="2"/>
  <c r="F22" i="2"/>
  <c r="L22" i="2"/>
  <c r="A23" i="2"/>
  <c r="B23" i="2"/>
  <c r="C23" i="2"/>
  <c r="E23" i="2"/>
  <c r="F23" i="2"/>
  <c r="L23" i="2"/>
  <c r="A24" i="2"/>
  <c r="B24" i="2"/>
  <c r="C24" i="2"/>
  <c r="E24" i="2"/>
  <c r="F24" i="2"/>
  <c r="L24" i="2"/>
  <c r="A25" i="2"/>
  <c r="B25" i="2"/>
  <c r="C25" i="2"/>
  <c r="E25" i="2"/>
  <c r="F25" i="2"/>
  <c r="L25" i="2"/>
  <c r="A26" i="2"/>
  <c r="B26" i="2"/>
  <c r="C26" i="2"/>
  <c r="E26" i="2"/>
  <c r="F26" i="2"/>
  <c r="L26" i="2"/>
  <c r="A27" i="2"/>
  <c r="B27" i="2"/>
  <c r="C27" i="2"/>
  <c r="E27" i="2"/>
  <c r="F27" i="2"/>
  <c r="L27" i="2"/>
  <c r="A28" i="2"/>
  <c r="B28" i="2"/>
  <c r="C28" i="2"/>
  <c r="E28" i="2"/>
  <c r="F28" i="2"/>
  <c r="L28" i="2"/>
  <c r="A29" i="2"/>
  <c r="B29" i="2"/>
  <c r="C29" i="2"/>
  <c r="E29" i="2"/>
  <c r="F29" i="2"/>
  <c r="L29" i="2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AJ12" i="1"/>
  <c r="AJ13" i="1"/>
  <c r="AJ14" i="1"/>
  <c r="AR14" i="1" s="1"/>
  <c r="AJ15" i="1"/>
  <c r="AR15" i="1" s="1"/>
  <c r="AJ16" i="1"/>
  <c r="AR16" i="1" s="1"/>
  <c r="AJ17" i="1"/>
  <c r="AR17" i="1" s="1"/>
  <c r="AJ18" i="1"/>
  <c r="AR18" i="1" s="1"/>
  <c r="AJ19" i="1"/>
  <c r="AJ20" i="1"/>
  <c r="AR20" i="1" s="1"/>
  <c r="AJ21" i="1"/>
  <c r="AR21" i="1" s="1"/>
  <c r="AJ22" i="1"/>
  <c r="AR22" i="1" s="1"/>
  <c r="AJ23" i="1"/>
  <c r="AJ24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J159" i="8" l="1"/>
  <c r="K159" i="8" s="1"/>
  <c r="L159" i="8" s="1"/>
  <c r="F160" i="8"/>
  <c r="J160" i="8" s="1"/>
  <c r="K160" i="8" s="1"/>
  <c r="L160" i="8" s="1"/>
  <c r="AO28" i="1"/>
  <c r="AP28" i="1"/>
  <c r="S37" i="1"/>
  <c r="U43" i="1"/>
  <c r="U37" i="1"/>
  <c r="Q15" i="1"/>
  <c r="R15" i="1" s="1"/>
  <c r="S26" i="1"/>
  <c r="Q13" i="1"/>
  <c r="R13" i="1" s="1"/>
  <c r="U13" i="1" s="1"/>
  <c r="T25" i="1"/>
  <c r="AQ44" i="1"/>
  <c r="S47" i="1"/>
  <c r="Q116" i="8"/>
  <c r="R116" i="8" s="1"/>
  <c r="T116" i="8" s="1"/>
  <c r="Q112" i="8"/>
  <c r="R112" i="8" s="1"/>
  <c r="T112" i="8" s="1"/>
  <c r="Q125" i="8"/>
  <c r="R125" i="8" s="1"/>
  <c r="Q129" i="8"/>
  <c r="R129" i="8" s="1"/>
  <c r="S129" i="8" s="1"/>
  <c r="Q121" i="8"/>
  <c r="R121" i="8" s="1"/>
  <c r="U121" i="8" s="1"/>
  <c r="Q113" i="8"/>
  <c r="R113" i="8" s="1"/>
  <c r="U125" i="8"/>
  <c r="Q120" i="8"/>
  <c r="R120" i="8" s="1"/>
  <c r="U120" i="8" s="1"/>
  <c r="Q122" i="8"/>
  <c r="R122" i="8" s="1"/>
  <c r="T122" i="8" s="1"/>
  <c r="Q124" i="8"/>
  <c r="R124" i="8" s="1"/>
  <c r="T124" i="8" s="1"/>
  <c r="Q117" i="8"/>
  <c r="R117" i="8" s="1"/>
  <c r="T117" i="8" s="1"/>
  <c r="Q123" i="8"/>
  <c r="R123" i="8" s="1"/>
  <c r="S123" i="8" s="1"/>
  <c r="Q111" i="8"/>
  <c r="R111" i="8" s="1"/>
  <c r="S111" i="8" s="1"/>
  <c r="Q115" i="8"/>
  <c r="R115" i="8" s="1"/>
  <c r="U115" i="8" s="1"/>
  <c r="Q119" i="8"/>
  <c r="R119" i="8" s="1"/>
  <c r="S119" i="8" s="1"/>
  <c r="Q110" i="8"/>
  <c r="R110" i="8" s="1"/>
  <c r="S110" i="8" s="1"/>
  <c r="Q127" i="8"/>
  <c r="R127" i="8" s="1"/>
  <c r="U127" i="8" s="1"/>
  <c r="Q118" i="8"/>
  <c r="R118" i="8" s="1"/>
  <c r="T118" i="8" s="1"/>
  <c r="AP26" i="1"/>
  <c r="S27" i="1"/>
  <c r="AQ26" i="1"/>
  <c r="AO42" i="1"/>
  <c r="T47" i="1"/>
  <c r="T27" i="1"/>
  <c r="S36" i="1"/>
  <c r="AP43" i="1"/>
  <c r="AP42" i="1"/>
  <c r="T42" i="1"/>
  <c r="AQ30" i="1"/>
  <c r="AP30" i="1"/>
  <c r="Q18" i="1"/>
  <c r="R18" i="1" s="1"/>
  <c r="S18" i="1" s="1"/>
  <c r="H29" i="2"/>
  <c r="H25" i="2"/>
  <c r="AO37" i="1"/>
  <c r="Q16" i="1"/>
  <c r="R16" i="1" s="1"/>
  <c r="S16" i="1" s="1"/>
  <c r="S44" i="1"/>
  <c r="T26" i="1"/>
  <c r="S25" i="1"/>
  <c r="AO34" i="1"/>
  <c r="AO43" i="1"/>
  <c r="AQ34" i="1"/>
  <c r="AQ46" i="1"/>
  <c r="AQ41" i="1"/>
  <c r="H21" i="2"/>
  <c r="S33" i="1"/>
  <c r="U36" i="1"/>
  <c r="AO25" i="1"/>
  <c r="S38" i="1"/>
  <c r="U44" i="1"/>
  <c r="U39" i="1"/>
  <c r="Q14" i="1"/>
  <c r="R14" i="1" s="1"/>
  <c r="T14" i="1" s="1"/>
  <c r="T33" i="1"/>
  <c r="AO29" i="1"/>
  <c r="U45" i="1"/>
  <c r="S32" i="1"/>
  <c r="T32" i="1"/>
  <c r="Q21" i="1"/>
  <c r="R21" i="1" s="1"/>
  <c r="U21" i="1" s="1"/>
  <c r="T39" i="1"/>
  <c r="AM15" i="1"/>
  <c r="AN15" i="1" s="1"/>
  <c r="AO15" i="1" s="1"/>
  <c r="Q20" i="1"/>
  <c r="R20" i="1" s="1"/>
  <c r="T20" i="1" s="1"/>
  <c r="T43" i="1"/>
  <c r="T40" i="1"/>
  <c r="U40" i="1"/>
  <c r="U28" i="1"/>
  <c r="T28" i="1"/>
  <c r="Q24" i="1"/>
  <c r="R24" i="1" s="1"/>
  <c r="T24" i="1" s="1"/>
  <c r="Q12" i="1"/>
  <c r="R12" i="1" s="1"/>
  <c r="S12" i="1" s="1"/>
  <c r="G26" i="2"/>
  <c r="G22" i="2"/>
  <c r="S45" i="1"/>
  <c r="AP29" i="1"/>
  <c r="T35" i="1"/>
  <c r="AO45" i="1"/>
  <c r="T31" i="1"/>
  <c r="AM16" i="1"/>
  <c r="AN16" i="1" s="1"/>
  <c r="AQ16" i="1" s="1"/>
  <c r="S35" i="1"/>
  <c r="AP44" i="1"/>
  <c r="AM14" i="1"/>
  <c r="AN14" i="1" s="1"/>
  <c r="AO14" i="1" s="1"/>
  <c r="AQ32" i="1"/>
  <c r="AP32" i="1"/>
  <c r="Q19" i="1"/>
  <c r="R19" i="1" s="1"/>
  <c r="T19" i="1" s="1"/>
  <c r="G29" i="2"/>
  <c r="G25" i="2"/>
  <c r="G21" i="2"/>
  <c r="U31" i="1"/>
  <c r="T30" i="1"/>
  <c r="AO46" i="1"/>
  <c r="AP45" i="1"/>
  <c r="AM20" i="1"/>
  <c r="AN20" i="1" s="1"/>
  <c r="AP20" i="1" s="1"/>
  <c r="AM21" i="1"/>
  <c r="AN21" i="1" s="1"/>
  <c r="AP21" i="1" s="1"/>
  <c r="U16" i="1"/>
  <c r="Q23" i="1"/>
  <c r="R23" i="1" s="1"/>
  <c r="T23" i="1" s="1"/>
  <c r="S30" i="1"/>
  <c r="Q22" i="1"/>
  <c r="R22" i="1" s="1"/>
  <c r="S22" i="1" s="1"/>
  <c r="AO31" i="1"/>
  <c r="S42" i="1"/>
  <c r="G27" i="2"/>
  <c r="G23" i="2"/>
  <c r="AP33" i="1"/>
  <c r="T41" i="1"/>
  <c r="S41" i="1"/>
  <c r="AM12" i="1"/>
  <c r="AN12" i="1" s="1"/>
  <c r="AP12" i="1" s="1"/>
  <c r="Q17" i="1"/>
  <c r="R17" i="1" s="1"/>
  <c r="T17" i="1" s="1"/>
  <c r="AQ33" i="1"/>
  <c r="T29" i="1"/>
  <c r="S29" i="1"/>
  <c r="G28" i="2"/>
  <c r="G24" i="2"/>
  <c r="H26" i="2"/>
  <c r="H28" i="2"/>
  <c r="AO41" i="1"/>
  <c r="AP40" i="1"/>
  <c r="AQ40" i="1"/>
  <c r="AP31" i="1"/>
  <c r="U46" i="1"/>
  <c r="S46" i="1"/>
  <c r="T46" i="1"/>
  <c r="U34" i="1"/>
  <c r="S34" i="1"/>
  <c r="T34" i="1"/>
  <c r="AQ35" i="1"/>
  <c r="AP35" i="1"/>
  <c r="AP47" i="1"/>
  <c r="AQ47" i="1"/>
  <c r="AQ27" i="1"/>
  <c r="AO27" i="1"/>
  <c r="AP27" i="1"/>
  <c r="AO35" i="1"/>
  <c r="AQ39" i="1"/>
  <c r="AO39" i="1"/>
  <c r="AP39" i="1"/>
  <c r="H27" i="2"/>
  <c r="H23" i="2"/>
  <c r="H24" i="2"/>
  <c r="H22" i="2"/>
  <c r="T113" i="8"/>
  <c r="S113" i="8"/>
  <c r="U113" i="8"/>
  <c r="T125" i="8"/>
  <c r="S125" i="8"/>
  <c r="S122" i="8"/>
  <c r="Q128" i="8"/>
  <c r="R128" i="8" s="1"/>
  <c r="U128" i="8" s="1"/>
  <c r="Q126" i="8"/>
  <c r="R126" i="8" s="1"/>
  <c r="S126" i="8" s="1"/>
  <c r="Q114" i="8"/>
  <c r="R114" i="8" s="1"/>
  <c r="S114" i="8" s="1"/>
  <c r="T119" i="8"/>
  <c r="S112" i="8"/>
  <c r="U112" i="8"/>
  <c r="U119" i="8"/>
  <c r="AM13" i="1"/>
  <c r="AN13" i="1" s="1"/>
  <c r="AP13" i="1" s="1"/>
  <c r="AM24" i="1"/>
  <c r="AN24" i="1" s="1"/>
  <c r="AP24" i="1" s="1"/>
  <c r="AM19" i="1"/>
  <c r="AN19" i="1" s="1"/>
  <c r="AP19" i="1" s="1"/>
  <c r="AM18" i="1"/>
  <c r="AN18" i="1" s="1"/>
  <c r="AO18" i="1" s="1"/>
  <c r="AM17" i="1"/>
  <c r="AN17" i="1" s="1"/>
  <c r="AP17" i="1" s="1"/>
  <c r="AM22" i="1"/>
  <c r="AN22" i="1" s="1"/>
  <c r="AQ22" i="1" s="1"/>
  <c r="AO20" i="1"/>
  <c r="AM23" i="1"/>
  <c r="AN23" i="1" s="1"/>
  <c r="AQ23" i="1" s="1"/>
  <c r="AR24" i="1"/>
  <c r="AR12" i="1"/>
  <c r="AR13" i="1"/>
  <c r="AR23" i="1"/>
  <c r="S13" i="1"/>
  <c r="T16" i="1"/>
  <c r="S15" i="1"/>
  <c r="S14" i="1"/>
  <c r="T13" i="1"/>
  <c r="T15" i="1"/>
  <c r="U15" i="1"/>
  <c r="AR19" i="1"/>
  <c r="U116" i="8" l="1"/>
  <c r="S116" i="8"/>
  <c r="U122" i="8"/>
  <c r="U117" i="8"/>
  <c r="S118" i="8"/>
  <c r="S20" i="1"/>
  <c r="U20" i="1"/>
  <c r="AO21" i="1"/>
  <c r="AQ21" i="1"/>
  <c r="T129" i="8"/>
  <c r="S117" i="8"/>
  <c r="U124" i="8"/>
  <c r="T120" i="8"/>
  <c r="S124" i="8"/>
  <c r="U129" i="8"/>
  <c r="S121" i="8"/>
  <c r="T121" i="8"/>
  <c r="T127" i="8"/>
  <c r="S127" i="8"/>
  <c r="S120" i="8"/>
  <c r="T123" i="8"/>
  <c r="T115" i="8"/>
  <c r="U110" i="8"/>
  <c r="S115" i="8"/>
  <c r="U123" i="8"/>
  <c r="T110" i="8"/>
  <c r="U111" i="8"/>
  <c r="T128" i="8"/>
  <c r="U118" i="8"/>
  <c r="T111" i="8"/>
  <c r="U18" i="1"/>
  <c r="T18" i="1"/>
  <c r="U24" i="1"/>
  <c r="AQ14" i="1"/>
  <c r="AP14" i="1"/>
  <c r="S24" i="1"/>
  <c r="S17" i="1"/>
  <c r="T21" i="1"/>
  <c r="U19" i="1"/>
  <c r="S23" i="1"/>
  <c r="S21" i="1"/>
  <c r="S19" i="1"/>
  <c r="U17" i="1"/>
  <c r="AP15" i="1"/>
  <c r="AP16" i="1"/>
  <c r="AQ20" i="1"/>
  <c r="AQ15" i="1"/>
  <c r="AP22" i="1"/>
  <c r="U14" i="1"/>
  <c r="AO22" i="1"/>
  <c r="AO16" i="1"/>
  <c r="AO23" i="1"/>
  <c r="U12" i="1"/>
  <c r="T12" i="1"/>
  <c r="AP23" i="1"/>
  <c r="T22" i="1"/>
  <c r="U22" i="1"/>
  <c r="AQ12" i="1"/>
  <c r="U23" i="1"/>
  <c r="AO19" i="1"/>
  <c r="AQ18" i="1"/>
  <c r="AO12" i="1"/>
  <c r="AQ19" i="1"/>
  <c r="U114" i="8"/>
  <c r="T114" i="8"/>
  <c r="S128" i="8"/>
  <c r="U126" i="8"/>
  <c r="T126" i="8"/>
  <c r="AO13" i="1"/>
  <c r="AQ13" i="1"/>
  <c r="AQ24" i="1"/>
  <c r="AO24" i="1"/>
  <c r="AP18" i="1"/>
  <c r="AQ17" i="1"/>
  <c r="AO17" i="1"/>
  <c r="H10" i="2" l="1"/>
  <c r="H9" i="2"/>
  <c r="P4" i="2" l="1"/>
  <c r="H11" i="2"/>
  <c r="H8" i="2"/>
  <c r="H7" i="2"/>
  <c r="H6" i="2"/>
  <c r="H5" i="2"/>
  <c r="H16" i="2" s="1"/>
  <c r="H4" i="2"/>
  <c r="H3" i="2"/>
  <c r="D165" i="2" l="1"/>
  <c r="D164" i="2"/>
  <c r="D166" i="2"/>
  <c r="D167" i="2"/>
  <c r="D161" i="2"/>
  <c r="D163" i="2"/>
  <c r="D160" i="2"/>
  <c r="D162" i="2"/>
  <c r="D158" i="2"/>
  <c r="D157" i="2"/>
  <c r="D159" i="2"/>
  <c r="D156" i="2"/>
  <c r="D148" i="2"/>
  <c r="D150" i="2"/>
  <c r="D151" i="2"/>
  <c r="D153" i="2"/>
  <c r="D154" i="2"/>
  <c r="D155" i="2"/>
  <c r="D143" i="2"/>
  <c r="D144" i="2"/>
  <c r="D145" i="2"/>
  <c r="D146" i="2"/>
  <c r="D147" i="2"/>
  <c r="D149" i="2"/>
  <c r="D152" i="2"/>
  <c r="D139" i="2"/>
  <c r="D136" i="2"/>
  <c r="D141" i="2"/>
  <c r="D137" i="2"/>
  <c r="D140" i="2"/>
  <c r="D138" i="2"/>
  <c r="D142" i="2"/>
  <c r="D135" i="2"/>
  <c r="D127" i="2"/>
  <c r="D129" i="2"/>
  <c r="D128" i="2"/>
  <c r="D134" i="2"/>
  <c r="D123" i="2"/>
  <c r="D122" i="2"/>
  <c r="D124" i="2"/>
  <c r="D130" i="2"/>
  <c r="D133" i="2"/>
  <c r="D131" i="2"/>
  <c r="D125" i="2"/>
  <c r="D132" i="2"/>
  <c r="D126" i="2"/>
  <c r="D78" i="2"/>
  <c r="D102" i="2"/>
  <c r="D71" i="2"/>
  <c r="D77" i="2"/>
  <c r="D106" i="2"/>
  <c r="D112" i="2"/>
  <c r="D94" i="2"/>
  <c r="D70" i="2"/>
  <c r="D82" i="2"/>
  <c r="D68" i="2"/>
  <c r="D86" i="2"/>
  <c r="D97" i="2"/>
  <c r="D100" i="2"/>
  <c r="D76" i="2"/>
  <c r="D88" i="2"/>
  <c r="D98" i="2"/>
  <c r="D104" i="2"/>
  <c r="D109" i="2"/>
  <c r="D74" i="2"/>
  <c r="D80" i="2"/>
  <c r="D92" i="2"/>
  <c r="D120" i="2"/>
  <c r="D67" i="2"/>
  <c r="D73" i="2"/>
  <c r="D79" i="2"/>
  <c r="D96" i="2"/>
  <c r="D84" i="2"/>
  <c r="D114" i="2"/>
  <c r="D66" i="2"/>
  <c r="D103" i="2"/>
  <c r="D89" i="2"/>
  <c r="D105" i="2"/>
  <c r="D121" i="2"/>
  <c r="D91" i="2"/>
  <c r="D95" i="2"/>
  <c r="D75" i="2"/>
  <c r="D117" i="2"/>
  <c r="D118" i="2"/>
  <c r="D119" i="2"/>
  <c r="D72" i="2"/>
  <c r="D85" i="2"/>
  <c r="D65" i="2"/>
  <c r="D81" i="2"/>
  <c r="D111" i="2"/>
  <c r="D101" i="2"/>
  <c r="D69" i="2"/>
  <c r="D115" i="2"/>
  <c r="D90" i="2"/>
  <c r="D113" i="2"/>
  <c r="D83" i="2"/>
  <c r="D108" i="2"/>
  <c r="D93" i="2"/>
  <c r="D107" i="2"/>
  <c r="D116" i="2"/>
  <c r="D87" i="2"/>
  <c r="D110" i="2"/>
  <c r="D99" i="2"/>
  <c r="D61" i="2"/>
  <c r="D59" i="2"/>
  <c r="D62" i="2"/>
  <c r="D60" i="2"/>
  <c r="D64" i="2"/>
  <c r="D63" i="2"/>
  <c r="D31" i="2"/>
  <c r="D43" i="2"/>
  <c r="D49" i="2"/>
  <c r="D55" i="2"/>
  <c r="D42" i="2"/>
  <c r="D54" i="2"/>
  <c r="D37" i="2"/>
  <c r="D30" i="2"/>
  <c r="D35" i="2"/>
  <c r="D41" i="2"/>
  <c r="D47" i="2"/>
  <c r="D53" i="2"/>
  <c r="D56" i="2"/>
  <c r="D36" i="2"/>
  <c r="D39" i="2"/>
  <c r="D57" i="2"/>
  <c r="D34" i="2"/>
  <c r="D40" i="2"/>
  <c r="D46" i="2"/>
  <c r="D52" i="2"/>
  <c r="D58" i="2"/>
  <c r="D45" i="2"/>
  <c r="D33" i="2"/>
  <c r="D51" i="2"/>
  <c r="D32" i="2"/>
  <c r="D38" i="2"/>
  <c r="D44" i="2"/>
  <c r="D50" i="2"/>
  <c r="D48" i="2"/>
  <c r="D23" i="2"/>
  <c r="D28" i="2"/>
  <c r="D22" i="2"/>
  <c r="D27" i="2"/>
  <c r="D21" i="2"/>
  <c r="D26" i="2"/>
  <c r="D25" i="2"/>
  <c r="D24" i="2"/>
  <c r="D29" i="2"/>
  <c r="C16" i="2"/>
  <c r="F16" i="2"/>
  <c r="BN3" i="1"/>
  <c r="BM3" i="1"/>
  <c r="BL3" i="1"/>
  <c r="H8" i="1" l="1"/>
  <c r="I8" i="1"/>
  <c r="BJ3" i="1"/>
  <c r="P68" i="11"/>
  <c r="O68" i="11"/>
  <c r="Q68" i="11" s="1"/>
  <c r="R68" i="11" s="1"/>
  <c r="N68" i="11"/>
  <c r="P67" i="11"/>
  <c r="O67" i="11"/>
  <c r="N67" i="11"/>
  <c r="P66" i="11"/>
  <c r="O66" i="11"/>
  <c r="N66" i="11"/>
  <c r="P65" i="11"/>
  <c r="O65" i="11"/>
  <c r="N65" i="11"/>
  <c r="P64" i="11"/>
  <c r="O64" i="11"/>
  <c r="N64" i="11"/>
  <c r="P63" i="11"/>
  <c r="O63" i="11"/>
  <c r="N63" i="11"/>
  <c r="P62" i="11"/>
  <c r="O62" i="11"/>
  <c r="N62" i="11"/>
  <c r="P61" i="11"/>
  <c r="O61" i="11"/>
  <c r="Q61" i="11" s="1"/>
  <c r="R61" i="11" s="1"/>
  <c r="N61" i="11"/>
  <c r="P60" i="11"/>
  <c r="O60" i="11"/>
  <c r="Q60" i="11" s="1"/>
  <c r="R60" i="11" s="1"/>
  <c r="N60" i="11"/>
  <c r="P59" i="11"/>
  <c r="O59" i="11"/>
  <c r="N59" i="11"/>
  <c r="P58" i="11"/>
  <c r="O58" i="11"/>
  <c r="N58" i="11"/>
  <c r="P57" i="11"/>
  <c r="O57" i="11"/>
  <c r="N57" i="11"/>
  <c r="P56" i="11"/>
  <c r="O56" i="11"/>
  <c r="N56" i="11"/>
  <c r="P55" i="11"/>
  <c r="O55" i="11"/>
  <c r="N55" i="11"/>
  <c r="P54" i="11"/>
  <c r="O54" i="11"/>
  <c r="Q54" i="11" s="1"/>
  <c r="R54" i="11" s="1"/>
  <c r="N54" i="11"/>
  <c r="P53" i="11"/>
  <c r="O53" i="11"/>
  <c r="Q53" i="11" s="1"/>
  <c r="R53" i="11" s="1"/>
  <c r="N53" i="11"/>
  <c r="P52" i="11"/>
  <c r="O52" i="11"/>
  <c r="Q52" i="11" s="1"/>
  <c r="R52" i="11" s="1"/>
  <c r="S52" i="11" s="1"/>
  <c r="N52" i="11"/>
  <c r="P51" i="11"/>
  <c r="O51" i="11"/>
  <c r="N51" i="11"/>
  <c r="P50" i="11"/>
  <c r="Q50" i="11" s="1"/>
  <c r="R50" i="11" s="1"/>
  <c r="O50" i="11"/>
  <c r="N50" i="11"/>
  <c r="P49" i="11"/>
  <c r="O49" i="11"/>
  <c r="Q49" i="11" s="1"/>
  <c r="R49" i="11" s="1"/>
  <c r="N49" i="11"/>
  <c r="P48" i="11"/>
  <c r="O48" i="11"/>
  <c r="Q48" i="11" s="1"/>
  <c r="R48" i="11" s="1"/>
  <c r="S48" i="11" s="1"/>
  <c r="N48" i="11"/>
  <c r="P47" i="11"/>
  <c r="O47" i="11"/>
  <c r="Q47" i="11" s="1"/>
  <c r="R47" i="11" s="1"/>
  <c r="N47" i="11"/>
  <c r="P46" i="11"/>
  <c r="O46" i="11"/>
  <c r="N46" i="11"/>
  <c r="P45" i="11"/>
  <c r="O45" i="11"/>
  <c r="N45" i="11"/>
  <c r="P44" i="11"/>
  <c r="O44" i="11"/>
  <c r="N44" i="11"/>
  <c r="P43" i="11"/>
  <c r="O43" i="11"/>
  <c r="N43" i="11"/>
  <c r="P42" i="11"/>
  <c r="O42" i="11"/>
  <c r="Q42" i="11" s="1"/>
  <c r="R42" i="11" s="1"/>
  <c r="T42" i="11" s="1"/>
  <c r="N42" i="11"/>
  <c r="P41" i="11"/>
  <c r="O41" i="11"/>
  <c r="Q41" i="11" s="1"/>
  <c r="R41" i="11" s="1"/>
  <c r="N41" i="11"/>
  <c r="Q40" i="11"/>
  <c r="R40" i="11" s="1"/>
  <c r="P40" i="11"/>
  <c r="O40" i="11"/>
  <c r="N40" i="11"/>
  <c r="P39" i="11"/>
  <c r="O39" i="11"/>
  <c r="N39" i="11"/>
  <c r="P38" i="11"/>
  <c r="O38" i="11"/>
  <c r="N38" i="11"/>
  <c r="P37" i="11"/>
  <c r="O37" i="11"/>
  <c r="N37" i="11"/>
  <c r="P36" i="11"/>
  <c r="O36" i="11"/>
  <c r="N36" i="11"/>
  <c r="P35" i="11"/>
  <c r="O35" i="11"/>
  <c r="N35" i="11"/>
  <c r="P34" i="11"/>
  <c r="O34" i="11"/>
  <c r="N34" i="11"/>
  <c r="P33" i="11"/>
  <c r="O33" i="11"/>
  <c r="N33" i="11"/>
  <c r="P32" i="11"/>
  <c r="O32" i="11"/>
  <c r="Q32" i="11" s="1"/>
  <c r="R32" i="11" s="1"/>
  <c r="N32" i="11"/>
  <c r="P31" i="11"/>
  <c r="O31" i="11"/>
  <c r="N31" i="11"/>
  <c r="Q30" i="11"/>
  <c r="R30" i="11" s="1"/>
  <c r="T30" i="11" s="1"/>
  <c r="P30" i="11"/>
  <c r="O30" i="11"/>
  <c r="N30" i="11"/>
  <c r="P29" i="11"/>
  <c r="O29" i="11"/>
  <c r="N29" i="11"/>
  <c r="P28" i="11"/>
  <c r="O28" i="11"/>
  <c r="N28" i="11"/>
  <c r="P27" i="11"/>
  <c r="O27" i="11"/>
  <c r="N27" i="11"/>
  <c r="P26" i="11"/>
  <c r="O26" i="11"/>
  <c r="N26" i="11"/>
  <c r="P25" i="11"/>
  <c r="O25" i="11"/>
  <c r="N25" i="11"/>
  <c r="P24" i="11"/>
  <c r="O24" i="11"/>
  <c r="N24" i="11"/>
  <c r="P23" i="11"/>
  <c r="Q23" i="11" s="1"/>
  <c r="R23" i="11" s="1"/>
  <c r="S23" i="11" s="1"/>
  <c r="O23" i="11"/>
  <c r="N23" i="11"/>
  <c r="P22" i="11"/>
  <c r="O22" i="11"/>
  <c r="N22" i="11"/>
  <c r="P21" i="11"/>
  <c r="O21" i="11"/>
  <c r="N21" i="11"/>
  <c r="P20" i="11"/>
  <c r="O20" i="11"/>
  <c r="N20" i="11"/>
  <c r="P19" i="11"/>
  <c r="O19" i="11"/>
  <c r="Q19" i="11" s="1"/>
  <c r="R19" i="11" s="1"/>
  <c r="N19" i="11"/>
  <c r="P18" i="11"/>
  <c r="O18" i="11"/>
  <c r="N18" i="11"/>
  <c r="P17" i="11"/>
  <c r="O17" i="11"/>
  <c r="N17" i="11"/>
  <c r="P16" i="11"/>
  <c r="O16" i="11"/>
  <c r="N16" i="11"/>
  <c r="P15" i="11"/>
  <c r="O15" i="11"/>
  <c r="N15" i="11"/>
  <c r="P14" i="11"/>
  <c r="O14" i="11"/>
  <c r="Q14" i="11" s="1"/>
  <c r="R14" i="11" s="1"/>
  <c r="N14" i="11"/>
  <c r="P13" i="11"/>
  <c r="O13" i="11"/>
  <c r="Q13" i="11" s="1"/>
  <c r="R13" i="11" s="1"/>
  <c r="T13" i="11" s="1"/>
  <c r="N13" i="11"/>
  <c r="P12" i="11"/>
  <c r="O12" i="11"/>
  <c r="N12" i="11"/>
  <c r="P11" i="11"/>
  <c r="O11" i="11"/>
  <c r="N11" i="11"/>
  <c r="U10" i="11"/>
  <c r="P10" i="11"/>
  <c r="O10" i="11"/>
  <c r="Q10" i="11" s="1"/>
  <c r="R10" i="11" s="1"/>
  <c r="T10" i="11" s="1"/>
  <c r="N10" i="11"/>
  <c r="P9" i="11"/>
  <c r="O9" i="11"/>
  <c r="N9" i="11"/>
  <c r="P8" i="11"/>
  <c r="O8" i="11"/>
  <c r="N8" i="11"/>
  <c r="P7" i="11"/>
  <c r="O7" i="11"/>
  <c r="N7" i="11"/>
  <c r="P6" i="11"/>
  <c r="O6" i="11"/>
  <c r="N6" i="11"/>
  <c r="K5" i="11"/>
  <c r="J5" i="11"/>
  <c r="B1" i="11"/>
  <c r="Q6" i="11" l="1"/>
  <c r="R6" i="11" s="1"/>
  <c r="T6" i="11" s="1"/>
  <c r="Q11" i="11"/>
  <c r="R11" i="11" s="1"/>
  <c r="Q16" i="11"/>
  <c r="R16" i="11" s="1"/>
  <c r="Q24" i="11"/>
  <c r="R24" i="11" s="1"/>
  <c r="U24" i="11" s="1"/>
  <c r="Q34" i="11"/>
  <c r="R34" i="11" s="1"/>
  <c r="Q39" i="11"/>
  <c r="R39" i="11" s="1"/>
  <c r="U42" i="11"/>
  <c r="U52" i="11"/>
  <c r="Q57" i="11"/>
  <c r="R57" i="11" s="1"/>
  <c r="Q65" i="11"/>
  <c r="R65" i="11" s="1"/>
  <c r="Q18" i="11"/>
  <c r="R18" i="11" s="1"/>
  <c r="T18" i="11" s="1"/>
  <c r="Q22" i="11"/>
  <c r="R22" i="11" s="1"/>
  <c r="S10" i="11"/>
  <c r="Q12" i="11"/>
  <c r="R12" i="11" s="1"/>
  <c r="U12" i="11" s="1"/>
  <c r="Q25" i="11"/>
  <c r="R25" i="11" s="1"/>
  <c r="Q35" i="11"/>
  <c r="R35" i="11" s="1"/>
  <c r="Q45" i="11"/>
  <c r="R45" i="11" s="1"/>
  <c r="T45" i="11" s="1"/>
  <c r="Q28" i="11"/>
  <c r="R28" i="11" s="1"/>
  <c r="S28" i="11" s="1"/>
  <c r="Q56" i="11"/>
  <c r="R56" i="11" s="1"/>
  <c r="S56" i="11" s="1"/>
  <c r="Q64" i="11"/>
  <c r="R64" i="11" s="1"/>
  <c r="S64" i="11" s="1"/>
  <c r="T40" i="11"/>
  <c r="U48" i="11"/>
  <c r="S40" i="11"/>
  <c r="U40" i="11"/>
  <c r="Q8" i="11"/>
  <c r="R8" i="11" s="1"/>
  <c r="Q17" i="11"/>
  <c r="R17" i="11" s="1"/>
  <c r="Q20" i="11"/>
  <c r="R20" i="11" s="1"/>
  <c r="Q26" i="11"/>
  <c r="R26" i="11" s="1"/>
  <c r="U26" i="11" s="1"/>
  <c r="Q55" i="11"/>
  <c r="R55" i="11" s="1"/>
  <c r="S24" i="11"/>
  <c r="S49" i="11"/>
  <c r="Q9" i="11"/>
  <c r="R9" i="11" s="1"/>
  <c r="U9" i="11" s="1"/>
  <c r="T24" i="11"/>
  <c r="Q29" i="11"/>
  <c r="R29" i="11" s="1"/>
  <c r="Q31" i="11"/>
  <c r="R31" i="11" s="1"/>
  <c r="Q33" i="11"/>
  <c r="R33" i="11" s="1"/>
  <c r="Q38" i="11"/>
  <c r="R38" i="11" s="1"/>
  <c r="Q7" i="11"/>
  <c r="R7" i="11" s="1"/>
  <c r="T7" i="11" s="1"/>
  <c r="T12" i="11"/>
  <c r="Q27" i="11"/>
  <c r="R27" i="11" s="1"/>
  <c r="T27" i="11" s="1"/>
  <c r="Q66" i="11"/>
  <c r="R66" i="11" s="1"/>
  <c r="S66" i="11" s="1"/>
  <c r="S60" i="11"/>
  <c r="Q62" i="11"/>
  <c r="R62" i="11" s="1"/>
  <c r="Q36" i="11"/>
  <c r="R36" i="11" s="1"/>
  <c r="U36" i="11" s="1"/>
  <c r="Q44" i="11"/>
  <c r="R44" i="11" s="1"/>
  <c r="S44" i="11" s="1"/>
  <c r="Q46" i="11"/>
  <c r="R46" i="11" s="1"/>
  <c r="U46" i="11" s="1"/>
  <c r="Q58" i="11"/>
  <c r="R58" i="11" s="1"/>
  <c r="T58" i="11" s="1"/>
  <c r="Q67" i="11"/>
  <c r="R67" i="11" s="1"/>
  <c r="D1" i="11"/>
  <c r="E5" i="11" s="1"/>
  <c r="T33" i="11"/>
  <c r="S33" i="11"/>
  <c r="U8" i="11"/>
  <c r="S8" i="11"/>
  <c r="L5" i="11"/>
  <c r="U13" i="11"/>
  <c r="Q15" i="11"/>
  <c r="R15" i="11" s="1"/>
  <c r="U25" i="11"/>
  <c r="T25" i="11"/>
  <c r="S25" i="11"/>
  <c r="T34" i="11"/>
  <c r="U29" i="11"/>
  <c r="T29" i="11"/>
  <c r="S26" i="11"/>
  <c r="S32" i="11"/>
  <c r="T32" i="11"/>
  <c r="U34" i="11"/>
  <c r="S34" i="11"/>
  <c r="T39" i="11"/>
  <c r="U39" i="11"/>
  <c r="S39" i="11"/>
  <c r="T41" i="11"/>
  <c r="S41" i="11"/>
  <c r="U50" i="11"/>
  <c r="T50" i="11"/>
  <c r="S50" i="11"/>
  <c r="U11" i="11"/>
  <c r="U7" i="11"/>
  <c r="S7" i="11"/>
  <c r="S11" i="11"/>
  <c r="T17" i="11"/>
  <c r="S17" i="11"/>
  <c r="U20" i="11"/>
  <c r="U32" i="11"/>
  <c r="U47" i="11"/>
  <c r="T47" i="11"/>
  <c r="S47" i="11"/>
  <c r="U14" i="11"/>
  <c r="T14" i="11"/>
  <c r="S14" i="11"/>
  <c r="U31" i="11"/>
  <c r="S31" i="11"/>
  <c r="T11" i="11"/>
  <c r="U6" i="11"/>
  <c r="G6" i="11" s="1"/>
  <c r="S12" i="11"/>
  <c r="U16" i="11"/>
  <c r="T16" i="11"/>
  <c r="S16" i="11"/>
  <c r="U23" i="11"/>
  <c r="U35" i="11"/>
  <c r="T35" i="11"/>
  <c r="S35" i="11"/>
  <c r="U15" i="11"/>
  <c r="T8" i="11"/>
  <c r="T9" i="11"/>
  <c r="U17" i="11"/>
  <c r="S19" i="11"/>
  <c r="U19" i="11"/>
  <c r="T19" i="11"/>
  <c r="U22" i="11"/>
  <c r="S13" i="11"/>
  <c r="S22" i="11"/>
  <c r="T23" i="11"/>
  <c r="U30" i="11"/>
  <c r="Q43" i="11"/>
  <c r="R43" i="11" s="1"/>
  <c r="S43" i="11" s="1"/>
  <c r="T55" i="11"/>
  <c r="S55" i="11"/>
  <c r="S20" i="11"/>
  <c r="T22" i="11"/>
  <c r="T28" i="11"/>
  <c r="T36" i="11"/>
  <c r="S36" i="11"/>
  <c r="T49" i="11"/>
  <c r="S53" i="11"/>
  <c r="U53" i="11"/>
  <c r="T53" i="11"/>
  <c r="S15" i="11"/>
  <c r="T20" i="11"/>
  <c r="T26" i="11"/>
  <c r="S42" i="11"/>
  <c r="U49" i="11"/>
  <c r="T52" i="11"/>
  <c r="T65" i="11"/>
  <c r="S65" i="11"/>
  <c r="U65" i="11"/>
  <c r="T15" i="11"/>
  <c r="U54" i="11"/>
  <c r="S54" i="11"/>
  <c r="T61" i="11"/>
  <c r="S61" i="11"/>
  <c r="U61" i="11"/>
  <c r="S30" i="11"/>
  <c r="T31" i="11"/>
  <c r="U33" i="11"/>
  <c r="Q37" i="11"/>
  <c r="R37" i="11" s="1"/>
  <c r="S37" i="11" s="1"/>
  <c r="U38" i="11"/>
  <c r="U41" i="11"/>
  <c r="U45" i="11"/>
  <c r="T54" i="11"/>
  <c r="T57" i="11"/>
  <c r="S57" i="11"/>
  <c r="U57" i="11"/>
  <c r="T66" i="11"/>
  <c r="Q21" i="11"/>
  <c r="R21" i="11" s="1"/>
  <c r="U27" i="11"/>
  <c r="S27" i="11"/>
  <c r="S29" i="11"/>
  <c r="U66" i="11"/>
  <c r="U43" i="11"/>
  <c r="U55" i="11"/>
  <c r="U68" i="11"/>
  <c r="T68" i="11"/>
  <c r="S45" i="11"/>
  <c r="T48" i="11"/>
  <c r="U56" i="11"/>
  <c r="T56" i="11"/>
  <c r="U67" i="11"/>
  <c r="T44" i="11"/>
  <c r="Q51" i="11"/>
  <c r="R51" i="11" s="1"/>
  <c r="T51" i="11" s="1"/>
  <c r="Q59" i="11"/>
  <c r="R59" i="11" s="1"/>
  <c r="U60" i="11"/>
  <c r="T60" i="11"/>
  <c r="Q63" i="11"/>
  <c r="R63" i="11" s="1"/>
  <c r="U63" i="11" s="1"/>
  <c r="U64" i="11"/>
  <c r="T64" i="11"/>
  <c r="S68" i="11"/>
  <c r="N11" i="10"/>
  <c r="O11" i="10"/>
  <c r="P11" i="10"/>
  <c r="N12" i="10"/>
  <c r="O12" i="10"/>
  <c r="P12" i="10"/>
  <c r="N13" i="10"/>
  <c r="O13" i="10"/>
  <c r="P13" i="10"/>
  <c r="N14" i="10"/>
  <c r="O14" i="10"/>
  <c r="P14" i="10"/>
  <c r="N15" i="10"/>
  <c r="O15" i="10"/>
  <c r="P15" i="10"/>
  <c r="N16" i="10"/>
  <c r="O16" i="10"/>
  <c r="P16" i="10"/>
  <c r="N17" i="10"/>
  <c r="O17" i="10"/>
  <c r="P17" i="10"/>
  <c r="N18" i="10"/>
  <c r="O18" i="10"/>
  <c r="P18" i="10"/>
  <c r="N19" i="10"/>
  <c r="O19" i="10"/>
  <c r="P19" i="10"/>
  <c r="N20" i="10"/>
  <c r="O20" i="10"/>
  <c r="P20" i="10"/>
  <c r="N21" i="10"/>
  <c r="O21" i="10"/>
  <c r="P21" i="10"/>
  <c r="N22" i="10"/>
  <c r="O22" i="10"/>
  <c r="P22" i="10"/>
  <c r="N23" i="10"/>
  <c r="O23" i="10"/>
  <c r="P23" i="10"/>
  <c r="N24" i="10"/>
  <c r="O24" i="10"/>
  <c r="P24" i="10"/>
  <c r="N25" i="10"/>
  <c r="O25" i="10"/>
  <c r="Q25" i="10" s="1"/>
  <c r="R25" i="10" s="1"/>
  <c r="P25" i="10"/>
  <c r="N26" i="10"/>
  <c r="O26" i="10"/>
  <c r="P26" i="10"/>
  <c r="N27" i="10"/>
  <c r="O27" i="10"/>
  <c r="P27" i="10"/>
  <c r="N28" i="10"/>
  <c r="O28" i="10"/>
  <c r="P28" i="10"/>
  <c r="N29" i="10"/>
  <c r="O29" i="10"/>
  <c r="P29" i="10"/>
  <c r="N30" i="10"/>
  <c r="O30" i="10"/>
  <c r="P30" i="10"/>
  <c r="N31" i="10"/>
  <c r="O31" i="10"/>
  <c r="P31" i="10"/>
  <c r="N32" i="10"/>
  <c r="O32" i="10"/>
  <c r="P32" i="10"/>
  <c r="N33" i="10"/>
  <c r="O33" i="10"/>
  <c r="Q33" i="10" s="1"/>
  <c r="R33" i="10" s="1"/>
  <c r="P33" i="10"/>
  <c r="N34" i="10"/>
  <c r="O34" i="10"/>
  <c r="P34" i="10"/>
  <c r="N35" i="10"/>
  <c r="O35" i="10"/>
  <c r="P35" i="10"/>
  <c r="N36" i="10"/>
  <c r="O36" i="10"/>
  <c r="P36" i="10"/>
  <c r="N37" i="10"/>
  <c r="O37" i="10"/>
  <c r="P37" i="10"/>
  <c r="N38" i="10"/>
  <c r="O38" i="10"/>
  <c r="P38" i="10"/>
  <c r="N39" i="10"/>
  <c r="O39" i="10"/>
  <c r="P39" i="10"/>
  <c r="N40" i="10"/>
  <c r="O40" i="10"/>
  <c r="P40" i="10"/>
  <c r="N41" i="10"/>
  <c r="O41" i="10"/>
  <c r="Q41" i="10" s="1"/>
  <c r="R41" i="10" s="1"/>
  <c r="P41" i="10"/>
  <c r="N42" i="10"/>
  <c r="O42" i="10"/>
  <c r="P42" i="10"/>
  <c r="N43" i="10"/>
  <c r="O43" i="10"/>
  <c r="P43" i="10"/>
  <c r="N44" i="10"/>
  <c r="O44" i="10"/>
  <c r="P44" i="10"/>
  <c r="N45" i="10"/>
  <c r="O45" i="10"/>
  <c r="P45" i="10"/>
  <c r="N46" i="10"/>
  <c r="O46" i="10"/>
  <c r="P46" i="10"/>
  <c r="N47" i="10"/>
  <c r="O47" i="10"/>
  <c r="P47" i="10"/>
  <c r="N48" i="10"/>
  <c r="O48" i="10"/>
  <c r="P48" i="10"/>
  <c r="N49" i="10"/>
  <c r="O49" i="10"/>
  <c r="Q49" i="10" s="1"/>
  <c r="R49" i="10" s="1"/>
  <c r="P49" i="10"/>
  <c r="N50" i="10"/>
  <c r="O50" i="10"/>
  <c r="P50" i="10"/>
  <c r="N51" i="10"/>
  <c r="O51" i="10"/>
  <c r="Q51" i="10" s="1"/>
  <c r="R51" i="10" s="1"/>
  <c r="P51" i="10"/>
  <c r="N52" i="10"/>
  <c r="O52" i="10"/>
  <c r="P52" i="10"/>
  <c r="N53" i="10"/>
  <c r="O53" i="10"/>
  <c r="P53" i="10"/>
  <c r="N54" i="10"/>
  <c r="O54" i="10"/>
  <c r="P54" i="10"/>
  <c r="N55" i="10"/>
  <c r="O55" i="10"/>
  <c r="P55" i="10"/>
  <c r="N56" i="10"/>
  <c r="O56" i="10"/>
  <c r="Q56" i="10" s="1"/>
  <c r="R56" i="10" s="1"/>
  <c r="P56" i="10"/>
  <c r="N57" i="10"/>
  <c r="O57" i="10"/>
  <c r="Q57" i="10" s="1"/>
  <c r="R57" i="10" s="1"/>
  <c r="P57" i="10"/>
  <c r="N58" i="10"/>
  <c r="O58" i="10"/>
  <c r="P58" i="10"/>
  <c r="N59" i="10"/>
  <c r="O59" i="10"/>
  <c r="Q59" i="10" s="1"/>
  <c r="R59" i="10" s="1"/>
  <c r="P59" i="10"/>
  <c r="N60" i="10"/>
  <c r="O60" i="10"/>
  <c r="P60" i="10"/>
  <c r="N61" i="10"/>
  <c r="O61" i="10"/>
  <c r="P61" i="10"/>
  <c r="N62" i="10"/>
  <c r="O62" i="10"/>
  <c r="P62" i="10"/>
  <c r="N63" i="10"/>
  <c r="O63" i="10"/>
  <c r="Q63" i="10" s="1"/>
  <c r="R63" i="10" s="1"/>
  <c r="P63" i="10"/>
  <c r="N64" i="10"/>
  <c r="O64" i="10"/>
  <c r="Q64" i="10" s="1"/>
  <c r="R64" i="10" s="1"/>
  <c r="P64" i="10"/>
  <c r="N65" i="10"/>
  <c r="O65" i="10"/>
  <c r="P65" i="10"/>
  <c r="N66" i="10"/>
  <c r="O66" i="10"/>
  <c r="P66" i="10"/>
  <c r="N67" i="10"/>
  <c r="O67" i="10"/>
  <c r="P67" i="10"/>
  <c r="Q67" i="10" s="1"/>
  <c r="R67" i="10" s="1"/>
  <c r="U67" i="10" s="1"/>
  <c r="O10" i="4"/>
  <c r="Q10" i="4" s="1"/>
  <c r="O2" i="4"/>
  <c r="B1" i="10"/>
  <c r="D1" i="10"/>
  <c r="E5" i="10" s="1"/>
  <c r="W2" i="10"/>
  <c r="X2" i="10"/>
  <c r="J5" i="10"/>
  <c r="K5" i="10" s="1"/>
  <c r="N6" i="10"/>
  <c r="O6" i="10"/>
  <c r="P6" i="10"/>
  <c r="W5" i="10"/>
  <c r="W6" i="10" s="1"/>
  <c r="W7" i="10" s="1"/>
  <c r="X5" i="10"/>
  <c r="X6" i="10" s="1"/>
  <c r="X7" i="10" s="1"/>
  <c r="N7" i="10"/>
  <c r="O7" i="10"/>
  <c r="P7" i="10"/>
  <c r="N8" i="10"/>
  <c r="O8" i="10"/>
  <c r="Q8" i="10" s="1"/>
  <c r="R8" i="10" s="1"/>
  <c r="S8" i="10" s="1"/>
  <c r="P8" i="10"/>
  <c r="N9" i="10"/>
  <c r="O9" i="10"/>
  <c r="P9" i="10"/>
  <c r="W8" i="10"/>
  <c r="W9" i="10" s="1"/>
  <c r="W10" i="10" s="1"/>
  <c r="X8" i="10"/>
  <c r="X9" i="10" s="1"/>
  <c r="X10" i="10" s="1"/>
  <c r="N10" i="10"/>
  <c r="O10" i="10"/>
  <c r="P10" i="10"/>
  <c r="W11" i="10"/>
  <c r="W12" i="10" s="1"/>
  <c r="W13" i="10" s="1"/>
  <c r="X11" i="10"/>
  <c r="X12" i="10" s="1"/>
  <c r="X13" i="10" s="1"/>
  <c r="W14" i="10"/>
  <c r="W15" i="10" s="1"/>
  <c r="W16" i="10" s="1"/>
  <c r="X14" i="10"/>
  <c r="X15" i="10" s="1"/>
  <c r="X16" i="10" s="1"/>
  <c r="W17" i="10"/>
  <c r="W18" i="10" s="1"/>
  <c r="W19" i="10" s="1"/>
  <c r="X17" i="10"/>
  <c r="X18" i="10" s="1"/>
  <c r="X19" i="10" s="1"/>
  <c r="W20" i="10"/>
  <c r="W21" i="10" s="1"/>
  <c r="W22" i="10" s="1"/>
  <c r="X20" i="10"/>
  <c r="X21" i="10" s="1"/>
  <c r="X22" i="10" s="1"/>
  <c r="W23" i="10"/>
  <c r="X23" i="10"/>
  <c r="W24" i="10"/>
  <c r="X24" i="10"/>
  <c r="W25" i="10"/>
  <c r="X25" i="10"/>
  <c r="W26" i="10"/>
  <c r="X26" i="10"/>
  <c r="W27" i="10"/>
  <c r="X27" i="10"/>
  <c r="W28" i="10"/>
  <c r="X28" i="10"/>
  <c r="W29" i="10"/>
  <c r="X29" i="10"/>
  <c r="W30" i="10"/>
  <c r="X30" i="10"/>
  <c r="W31" i="10"/>
  <c r="X31" i="10"/>
  <c r="W32" i="10"/>
  <c r="X32" i="10"/>
  <c r="W33" i="10"/>
  <c r="X33" i="10"/>
  <c r="W34" i="10"/>
  <c r="X34" i="10"/>
  <c r="W35" i="10"/>
  <c r="X35" i="10"/>
  <c r="W36" i="10"/>
  <c r="X36" i="10"/>
  <c r="W37" i="10"/>
  <c r="X37" i="10"/>
  <c r="W38" i="10"/>
  <c r="X38" i="10"/>
  <c r="W39" i="10"/>
  <c r="X39" i="10"/>
  <c r="W40" i="10"/>
  <c r="X40" i="10"/>
  <c r="W41" i="10"/>
  <c r="X41" i="10"/>
  <c r="W42" i="10"/>
  <c r="X42" i="10"/>
  <c r="W43" i="10"/>
  <c r="X43" i="10"/>
  <c r="W44" i="10"/>
  <c r="X44" i="10"/>
  <c r="W45" i="10"/>
  <c r="X45" i="10"/>
  <c r="W46" i="10"/>
  <c r="X46" i="10"/>
  <c r="W47" i="10"/>
  <c r="X47" i="10"/>
  <c r="W48" i="10"/>
  <c r="X48" i="10"/>
  <c r="W49" i="10"/>
  <c r="X49" i="10"/>
  <c r="W50" i="10"/>
  <c r="X50" i="10"/>
  <c r="W51" i="10"/>
  <c r="X51" i="10"/>
  <c r="W52" i="10"/>
  <c r="X52" i="10"/>
  <c r="W53" i="10"/>
  <c r="X53" i="10"/>
  <c r="W54" i="10"/>
  <c r="X54" i="10"/>
  <c r="W55" i="10"/>
  <c r="X55" i="10"/>
  <c r="W56" i="10"/>
  <c r="X56" i="10"/>
  <c r="W57" i="10"/>
  <c r="X57" i="10"/>
  <c r="W58" i="10"/>
  <c r="X58" i="10"/>
  <c r="W59" i="10"/>
  <c r="X59" i="10"/>
  <c r="W60" i="10"/>
  <c r="X60" i="10"/>
  <c r="W61" i="10"/>
  <c r="X61" i="10"/>
  <c r="W62" i="10"/>
  <c r="X62" i="10"/>
  <c r="W63" i="10"/>
  <c r="X63" i="10"/>
  <c r="W64" i="10"/>
  <c r="X64" i="10"/>
  <c r="W65" i="10"/>
  <c r="X65" i="10"/>
  <c r="W66" i="10"/>
  <c r="X66" i="10"/>
  <c r="W67" i="10"/>
  <c r="X67" i="10"/>
  <c r="H6" i="11" l="1"/>
  <c r="H7" i="11" s="1"/>
  <c r="F6" i="11"/>
  <c r="Q47" i="10"/>
  <c r="R47" i="10" s="1"/>
  <c r="U47" i="10" s="1"/>
  <c r="Q39" i="10"/>
  <c r="R39" i="10" s="1"/>
  <c r="U39" i="10" s="1"/>
  <c r="Q31" i="10"/>
  <c r="R31" i="10" s="1"/>
  <c r="U31" i="10" s="1"/>
  <c r="Q23" i="10"/>
  <c r="R23" i="10" s="1"/>
  <c r="U23" i="10" s="1"/>
  <c r="Q15" i="10"/>
  <c r="R15" i="10" s="1"/>
  <c r="U15" i="10" s="1"/>
  <c r="S18" i="11"/>
  <c r="S6" i="11"/>
  <c r="D6" i="11" s="1"/>
  <c r="E6" i="11" s="1"/>
  <c r="U28" i="11"/>
  <c r="U18" i="11"/>
  <c r="D7" i="11"/>
  <c r="E7" i="11" s="1"/>
  <c r="U51" i="10"/>
  <c r="Q45" i="10"/>
  <c r="R45" i="10" s="1"/>
  <c r="U45" i="10" s="1"/>
  <c r="Q37" i="10"/>
  <c r="R37" i="10" s="1"/>
  <c r="U37" i="10" s="1"/>
  <c r="Q29" i="10"/>
  <c r="R29" i="10" s="1"/>
  <c r="U29" i="10" s="1"/>
  <c r="Q21" i="10"/>
  <c r="R21" i="10" s="1"/>
  <c r="U21" i="10" s="1"/>
  <c r="Q13" i="10"/>
  <c r="R13" i="10" s="1"/>
  <c r="U13" i="10" s="1"/>
  <c r="T38" i="11"/>
  <c r="S38" i="11"/>
  <c r="S46" i="11"/>
  <c r="T46" i="11"/>
  <c r="S9" i="11"/>
  <c r="S62" i="11"/>
  <c r="U62" i="11"/>
  <c r="T43" i="11"/>
  <c r="U51" i="11"/>
  <c r="U44" i="11"/>
  <c r="S67" i="11"/>
  <c r="T67" i="11"/>
  <c r="S51" i="11"/>
  <c r="S58" i="11"/>
  <c r="U58" i="11"/>
  <c r="T62" i="11"/>
  <c r="Q35" i="10"/>
  <c r="R35" i="10" s="1"/>
  <c r="U35" i="10" s="1"/>
  <c r="Q11" i="10"/>
  <c r="R11" i="10" s="1"/>
  <c r="U11" i="10" s="1"/>
  <c r="Q53" i="10"/>
  <c r="R53" i="10" s="1"/>
  <c r="U53" i="10" s="1"/>
  <c r="Q6" i="10"/>
  <c r="R6" i="10" s="1"/>
  <c r="Q61" i="10"/>
  <c r="R61" i="10" s="1"/>
  <c r="U61" i="10" s="1"/>
  <c r="Q27" i="10"/>
  <c r="R27" i="10" s="1"/>
  <c r="U27" i="10" s="1"/>
  <c r="P10" i="4"/>
  <c r="Q65" i="10"/>
  <c r="R65" i="10" s="1"/>
  <c r="Q55" i="10"/>
  <c r="R55" i="10" s="1"/>
  <c r="Q43" i="10"/>
  <c r="R43" i="10" s="1"/>
  <c r="U43" i="10" s="1"/>
  <c r="Q19" i="10"/>
  <c r="R19" i="10" s="1"/>
  <c r="U19" i="10" s="1"/>
  <c r="U49" i="10"/>
  <c r="U41" i="10"/>
  <c r="U33" i="10"/>
  <c r="U25" i="10"/>
  <c r="Q17" i="10"/>
  <c r="R17" i="10" s="1"/>
  <c r="U17" i="10" s="1"/>
  <c r="T59" i="11"/>
  <c r="S59" i="11"/>
  <c r="U37" i="11"/>
  <c r="T37" i="11"/>
  <c r="U21" i="11"/>
  <c r="T21" i="11"/>
  <c r="S21" i="11"/>
  <c r="J6" i="11"/>
  <c r="K6" i="11" s="1"/>
  <c r="L6" i="11" s="1"/>
  <c r="H8" i="1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G7" i="1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I6" i="1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D8" i="11"/>
  <c r="E8" i="11" s="1"/>
  <c r="F7" i="11"/>
  <c r="T63" i="11"/>
  <c r="S63" i="11"/>
  <c r="U59" i="11"/>
  <c r="D9" i="11"/>
  <c r="Q2" i="4"/>
  <c r="U59" i="10"/>
  <c r="Q54" i="10"/>
  <c r="R54" i="10" s="1"/>
  <c r="U54" i="10" s="1"/>
  <c r="Q44" i="10"/>
  <c r="R44" i="10" s="1"/>
  <c r="U44" i="10" s="1"/>
  <c r="Q36" i="10"/>
  <c r="R36" i="10" s="1"/>
  <c r="U36" i="10" s="1"/>
  <c r="Q28" i="10"/>
  <c r="R28" i="10" s="1"/>
  <c r="U28" i="10" s="1"/>
  <c r="Q20" i="10"/>
  <c r="R20" i="10" s="1"/>
  <c r="U20" i="10" s="1"/>
  <c r="Q12" i="10"/>
  <c r="R12" i="10" s="1"/>
  <c r="U12" i="10" s="1"/>
  <c r="Q60" i="10"/>
  <c r="R60" i="10" s="1"/>
  <c r="U60" i="10" s="1"/>
  <c r="Q58" i="10"/>
  <c r="R58" i="10" s="1"/>
  <c r="U58" i="10" s="1"/>
  <c r="U56" i="10"/>
  <c r="Q46" i="10"/>
  <c r="R46" i="10" s="1"/>
  <c r="U46" i="10" s="1"/>
  <c r="Q38" i="10"/>
  <c r="R38" i="10" s="1"/>
  <c r="U38" i="10" s="1"/>
  <c r="Q30" i="10"/>
  <c r="R30" i="10" s="1"/>
  <c r="U30" i="10" s="1"/>
  <c r="Q22" i="10"/>
  <c r="R22" i="10" s="1"/>
  <c r="U22" i="10" s="1"/>
  <c r="Q14" i="10"/>
  <c r="R14" i="10" s="1"/>
  <c r="U14" i="10" s="1"/>
  <c r="L5" i="10"/>
  <c r="Q62" i="10"/>
  <c r="R62" i="10" s="1"/>
  <c r="U62" i="10" s="1"/>
  <c r="Q48" i="10"/>
  <c r="R48" i="10" s="1"/>
  <c r="U48" i="10" s="1"/>
  <c r="Q40" i="10"/>
  <c r="R40" i="10" s="1"/>
  <c r="U40" i="10" s="1"/>
  <c r="Q32" i="10"/>
  <c r="R32" i="10" s="1"/>
  <c r="U32" i="10" s="1"/>
  <c r="Q24" i="10"/>
  <c r="R24" i="10" s="1"/>
  <c r="U24" i="10" s="1"/>
  <c r="Q16" i="10"/>
  <c r="R16" i="10" s="1"/>
  <c r="U16" i="10" s="1"/>
  <c r="Q66" i="10"/>
  <c r="R66" i="10" s="1"/>
  <c r="U66" i="10" s="1"/>
  <c r="U64" i="10"/>
  <c r="Q52" i="10"/>
  <c r="R52" i="10" s="1"/>
  <c r="U52" i="10" s="1"/>
  <c r="Q50" i="10"/>
  <c r="R50" i="10" s="1"/>
  <c r="U50" i="10" s="1"/>
  <c r="Q42" i="10"/>
  <c r="R42" i="10" s="1"/>
  <c r="U42" i="10" s="1"/>
  <c r="Q34" i="10"/>
  <c r="R34" i="10" s="1"/>
  <c r="U34" i="10" s="1"/>
  <c r="Q26" i="10"/>
  <c r="R26" i="10" s="1"/>
  <c r="U26" i="10" s="1"/>
  <c r="Q18" i="10"/>
  <c r="R18" i="10" s="1"/>
  <c r="U18" i="10" s="1"/>
  <c r="U57" i="10"/>
  <c r="U65" i="10"/>
  <c r="S60" i="10"/>
  <c r="T60" i="10"/>
  <c r="S66" i="10"/>
  <c r="T50" i="10"/>
  <c r="S61" i="10"/>
  <c r="T61" i="10"/>
  <c r="S53" i="10"/>
  <c r="T53" i="10"/>
  <c r="S48" i="10"/>
  <c r="S46" i="10"/>
  <c r="S38" i="10"/>
  <c r="S36" i="10"/>
  <c r="S34" i="10"/>
  <c r="S32" i="10"/>
  <c r="S30" i="10"/>
  <c r="S24" i="10"/>
  <c r="S20" i="10"/>
  <c r="S18" i="10"/>
  <c r="S14" i="10"/>
  <c r="S12" i="10"/>
  <c r="S63" i="10"/>
  <c r="T63" i="10"/>
  <c r="S55" i="10"/>
  <c r="T55" i="10"/>
  <c r="S64" i="10"/>
  <c r="T64" i="10"/>
  <c r="S56" i="10"/>
  <c r="T56" i="10"/>
  <c r="S67" i="10"/>
  <c r="T67" i="10"/>
  <c r="U63" i="10"/>
  <c r="S59" i="10"/>
  <c r="T59" i="10"/>
  <c r="U55" i="10"/>
  <c r="S51" i="10"/>
  <c r="T51" i="10"/>
  <c r="T54" i="10"/>
  <c r="S65" i="10"/>
  <c r="T65" i="10"/>
  <c r="S57" i="10"/>
  <c r="T57" i="10"/>
  <c r="S49" i="10"/>
  <c r="S47" i="10"/>
  <c r="S45" i="10"/>
  <c r="S43" i="10"/>
  <c r="S41" i="10"/>
  <c r="S39" i="10"/>
  <c r="S37" i="10"/>
  <c r="S35" i="10"/>
  <c r="S33" i="10"/>
  <c r="S31" i="10"/>
  <c r="S29" i="10"/>
  <c r="S27" i="10"/>
  <c r="S25" i="10"/>
  <c r="S23" i="10"/>
  <c r="S21" i="10"/>
  <c r="S19" i="10"/>
  <c r="S17" i="10"/>
  <c r="S15" i="10"/>
  <c r="S13" i="10"/>
  <c r="S11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7" i="10"/>
  <c r="T26" i="10"/>
  <c r="T25" i="10"/>
  <c r="T24" i="10"/>
  <c r="T23" i="10"/>
  <c r="T22" i="10"/>
  <c r="T21" i="10"/>
  <c r="T20" i="10"/>
  <c r="T19" i="10"/>
  <c r="T18" i="10"/>
  <c r="T17" i="10"/>
  <c r="T15" i="10"/>
  <c r="T14" i="10"/>
  <c r="T13" i="10"/>
  <c r="T12" i="10"/>
  <c r="T11" i="10"/>
  <c r="Q7" i="10"/>
  <c r="R7" i="10" s="1"/>
  <c r="S7" i="10" s="1"/>
  <c r="Q9" i="10"/>
  <c r="R9" i="10" s="1"/>
  <c r="U9" i="10" s="1"/>
  <c r="Q10" i="10"/>
  <c r="R10" i="10" s="1"/>
  <c r="U10" i="10" s="1"/>
  <c r="U8" i="10"/>
  <c r="T8" i="10"/>
  <c r="S6" i="10"/>
  <c r="D6" i="10" s="1"/>
  <c r="E6" i="10" s="1"/>
  <c r="U6" i="10"/>
  <c r="G6" i="10" s="1"/>
  <c r="T6" i="10"/>
  <c r="T9" i="10" l="1"/>
  <c r="S42" i="10"/>
  <c r="T66" i="10"/>
  <c r="I21" i="1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S40" i="10"/>
  <c r="S52" i="10"/>
  <c r="S54" i="10"/>
  <c r="S26" i="10"/>
  <c r="S44" i="10"/>
  <c r="S50" i="10"/>
  <c r="T62" i="10"/>
  <c r="T58" i="10"/>
  <c r="S62" i="10"/>
  <c r="S58" i="10"/>
  <c r="T52" i="10"/>
  <c r="G21" i="1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G67" i="11" s="1"/>
  <c r="G68" i="11" s="1"/>
  <c r="E9" i="11"/>
  <c r="D10" i="11"/>
  <c r="J7" i="11"/>
  <c r="K7" i="11" s="1"/>
  <c r="L7" i="11" s="1"/>
  <c r="H21" i="1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F8" i="11"/>
  <c r="S10" i="10"/>
  <c r="S9" i="10"/>
  <c r="S16" i="10"/>
  <c r="T10" i="10"/>
  <c r="T16" i="10"/>
  <c r="S22" i="10"/>
  <c r="S28" i="10"/>
  <c r="T28" i="10"/>
  <c r="U7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T7" i="10"/>
  <c r="F6" i="10"/>
  <c r="J6" i="10" s="1"/>
  <c r="K6" i="10" s="1"/>
  <c r="L6" i="10" s="1"/>
  <c r="H6" i="10"/>
  <c r="I6" i="10"/>
  <c r="D7" i="10"/>
  <c r="I7" i="10" l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J8" i="11"/>
  <c r="K8" i="11" s="1"/>
  <c r="L8" i="11" s="1"/>
  <c r="F9" i="11"/>
  <c r="E10" i="11"/>
  <c r="D11" i="11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F7" i="10"/>
  <c r="F8" i="10" s="1"/>
  <c r="F9" i="10" s="1"/>
  <c r="J9" i="10" s="1"/>
  <c r="K9" i="10" s="1"/>
  <c r="L9" i="10" s="1"/>
  <c r="E7" i="10"/>
  <c r="D8" i="10"/>
  <c r="J8" i="10" l="1"/>
  <c r="K8" i="10" s="1"/>
  <c r="L8" i="10" s="1"/>
  <c r="F10" i="10"/>
  <c r="J9" i="11"/>
  <c r="K9" i="11" s="1"/>
  <c r="L9" i="11" s="1"/>
  <c r="F10" i="11"/>
  <c r="E11" i="11"/>
  <c r="D12" i="11"/>
  <c r="J7" i="10"/>
  <c r="K7" i="10" s="1"/>
  <c r="L7" i="10" s="1"/>
  <c r="J10" i="10"/>
  <c r="K10" i="10" s="1"/>
  <c r="L10" i="10" s="1"/>
  <c r="F11" i="10"/>
  <c r="E8" i="10"/>
  <c r="D9" i="10"/>
  <c r="D10" i="10" s="1"/>
  <c r="J10" i="11" l="1"/>
  <c r="K10" i="11" s="1"/>
  <c r="L10" i="11" s="1"/>
  <c r="F11" i="11"/>
  <c r="E12" i="11"/>
  <c r="D13" i="11"/>
  <c r="F12" i="10"/>
  <c r="J11" i="10"/>
  <c r="K11" i="10" s="1"/>
  <c r="L11" i="10" s="1"/>
  <c r="E10" i="10"/>
  <c r="D11" i="10"/>
  <c r="E9" i="10"/>
  <c r="E13" i="11" l="1"/>
  <c r="D14" i="11"/>
  <c r="J11" i="11"/>
  <c r="K11" i="11" s="1"/>
  <c r="L11" i="11" s="1"/>
  <c r="F12" i="11"/>
  <c r="E11" i="10"/>
  <c r="D12" i="10"/>
  <c r="F13" i="10"/>
  <c r="J12" i="10"/>
  <c r="K12" i="10" s="1"/>
  <c r="L12" i="10" s="1"/>
  <c r="J12" i="11" l="1"/>
  <c r="K12" i="11" s="1"/>
  <c r="L12" i="11" s="1"/>
  <c r="F13" i="11"/>
  <c r="E14" i="11"/>
  <c r="D15" i="11"/>
  <c r="E12" i="10"/>
  <c r="D13" i="10"/>
  <c r="F14" i="10"/>
  <c r="J13" i="10"/>
  <c r="K13" i="10" s="1"/>
  <c r="L13" i="10" s="1"/>
  <c r="E15" i="11" l="1"/>
  <c r="D16" i="11"/>
  <c r="J13" i="11"/>
  <c r="K13" i="11" s="1"/>
  <c r="L13" i="11" s="1"/>
  <c r="F14" i="11"/>
  <c r="E13" i="10"/>
  <c r="D14" i="10"/>
  <c r="J14" i="10"/>
  <c r="K14" i="10" s="1"/>
  <c r="L14" i="10" s="1"/>
  <c r="F15" i="10"/>
  <c r="J14" i="11" l="1"/>
  <c r="K14" i="11" s="1"/>
  <c r="L14" i="11" s="1"/>
  <c r="F15" i="11"/>
  <c r="E16" i="11"/>
  <c r="D17" i="11"/>
  <c r="E14" i="10"/>
  <c r="D15" i="10"/>
  <c r="F16" i="10"/>
  <c r="J15" i="10"/>
  <c r="K15" i="10" s="1"/>
  <c r="L15" i="10" s="1"/>
  <c r="E17" i="11" l="1"/>
  <c r="D18" i="11"/>
  <c r="J15" i="11"/>
  <c r="K15" i="11" s="1"/>
  <c r="L15" i="11" s="1"/>
  <c r="F16" i="11"/>
  <c r="E15" i="10"/>
  <c r="D16" i="10"/>
  <c r="J16" i="10"/>
  <c r="K16" i="10" s="1"/>
  <c r="L16" i="10" s="1"/>
  <c r="F17" i="10"/>
  <c r="J16" i="11" l="1"/>
  <c r="K16" i="11" s="1"/>
  <c r="L16" i="11" s="1"/>
  <c r="F17" i="11"/>
  <c r="E18" i="11"/>
  <c r="D19" i="11"/>
  <c r="F18" i="10"/>
  <c r="J17" i="10"/>
  <c r="K17" i="10" s="1"/>
  <c r="L17" i="10" s="1"/>
  <c r="E16" i="10"/>
  <c r="D17" i="10"/>
  <c r="E19" i="11" l="1"/>
  <c r="D20" i="11"/>
  <c r="J17" i="11"/>
  <c r="K17" i="11" s="1"/>
  <c r="L17" i="11" s="1"/>
  <c r="F18" i="11"/>
  <c r="D18" i="10"/>
  <c r="E17" i="10"/>
  <c r="F19" i="10"/>
  <c r="J18" i="10"/>
  <c r="K18" i="10" s="1"/>
  <c r="L18" i="10" s="1"/>
  <c r="J18" i="11" l="1"/>
  <c r="K18" i="11" s="1"/>
  <c r="L18" i="11" s="1"/>
  <c r="F19" i="11"/>
  <c r="E20" i="11"/>
  <c r="D21" i="11"/>
  <c r="J19" i="10"/>
  <c r="K19" i="10" s="1"/>
  <c r="L19" i="10" s="1"/>
  <c r="F20" i="10"/>
  <c r="D19" i="10"/>
  <c r="E18" i="10"/>
  <c r="E21" i="11" l="1"/>
  <c r="D22" i="11"/>
  <c r="J19" i="11"/>
  <c r="K19" i="11" s="1"/>
  <c r="L19" i="11" s="1"/>
  <c r="F20" i="11"/>
  <c r="D20" i="10"/>
  <c r="E19" i="10"/>
  <c r="F21" i="10"/>
  <c r="J20" i="10"/>
  <c r="K20" i="10" s="1"/>
  <c r="L20" i="10" s="1"/>
  <c r="J20" i="11" l="1"/>
  <c r="K20" i="11" s="1"/>
  <c r="L20" i="11" s="1"/>
  <c r="F21" i="11"/>
  <c r="E22" i="11"/>
  <c r="D23" i="11"/>
  <c r="J21" i="10"/>
  <c r="K21" i="10" s="1"/>
  <c r="L21" i="10" s="1"/>
  <c r="F22" i="10"/>
  <c r="D21" i="10"/>
  <c r="E20" i="10"/>
  <c r="E23" i="11" l="1"/>
  <c r="D24" i="11"/>
  <c r="J21" i="11"/>
  <c r="K21" i="11" s="1"/>
  <c r="L21" i="11" s="1"/>
  <c r="F22" i="11"/>
  <c r="E21" i="10"/>
  <c r="D22" i="10"/>
  <c r="J22" i="10"/>
  <c r="K22" i="10" s="1"/>
  <c r="L22" i="10" s="1"/>
  <c r="F23" i="10"/>
  <c r="J22" i="11" l="1"/>
  <c r="K22" i="11" s="1"/>
  <c r="L22" i="11" s="1"/>
  <c r="F23" i="11"/>
  <c r="E24" i="11"/>
  <c r="D25" i="11"/>
  <c r="J23" i="10"/>
  <c r="K23" i="10" s="1"/>
  <c r="L23" i="10" s="1"/>
  <c r="F24" i="10"/>
  <c r="E22" i="10"/>
  <c r="D23" i="10"/>
  <c r="J23" i="11" l="1"/>
  <c r="K23" i="11" s="1"/>
  <c r="L23" i="11" s="1"/>
  <c r="F24" i="11"/>
  <c r="E25" i="11"/>
  <c r="D26" i="11"/>
  <c r="D24" i="10"/>
  <c r="E23" i="10"/>
  <c r="F25" i="10"/>
  <c r="J24" i="10"/>
  <c r="K24" i="10" s="1"/>
  <c r="L24" i="10" s="1"/>
  <c r="E26" i="11" l="1"/>
  <c r="D27" i="11"/>
  <c r="J24" i="11"/>
  <c r="K24" i="11" s="1"/>
  <c r="L24" i="11" s="1"/>
  <c r="F25" i="11"/>
  <c r="E24" i="10"/>
  <c r="D25" i="10"/>
  <c r="J25" i="10"/>
  <c r="K25" i="10" s="1"/>
  <c r="L25" i="10" s="1"/>
  <c r="F26" i="10"/>
  <c r="X5" i="8"/>
  <c r="W5" i="8"/>
  <c r="J25" i="11" l="1"/>
  <c r="K25" i="11" s="1"/>
  <c r="L25" i="11" s="1"/>
  <c r="F26" i="11"/>
  <c r="D28" i="11"/>
  <c r="E27" i="11"/>
  <c r="J26" i="10"/>
  <c r="K26" i="10" s="1"/>
  <c r="L26" i="10" s="1"/>
  <c r="F27" i="10"/>
  <c r="E25" i="10"/>
  <c r="D26" i="10"/>
  <c r="E28" i="11" l="1"/>
  <c r="D29" i="11"/>
  <c r="J26" i="11"/>
  <c r="K26" i="11" s="1"/>
  <c r="L26" i="11" s="1"/>
  <c r="F27" i="11"/>
  <c r="D27" i="10"/>
  <c r="E26" i="10"/>
  <c r="J27" i="10"/>
  <c r="K27" i="10" s="1"/>
  <c r="L27" i="10" s="1"/>
  <c r="F28" i="10"/>
  <c r="J27" i="11" l="1"/>
  <c r="K27" i="11" s="1"/>
  <c r="L27" i="11" s="1"/>
  <c r="F28" i="11"/>
  <c r="E29" i="11"/>
  <c r="D30" i="11"/>
  <c r="J28" i="10"/>
  <c r="K28" i="10" s="1"/>
  <c r="L28" i="10" s="1"/>
  <c r="F29" i="10"/>
  <c r="D28" i="10"/>
  <c r="E27" i="10"/>
  <c r="E30" i="11" l="1"/>
  <c r="D31" i="11"/>
  <c r="J28" i="11"/>
  <c r="K28" i="11" s="1"/>
  <c r="L28" i="11" s="1"/>
  <c r="F29" i="11"/>
  <c r="D29" i="10"/>
  <c r="E28" i="10"/>
  <c r="J29" i="10"/>
  <c r="K29" i="10" s="1"/>
  <c r="L29" i="10" s="1"/>
  <c r="F30" i="10"/>
  <c r="J29" i="11" l="1"/>
  <c r="K29" i="11" s="1"/>
  <c r="L29" i="11" s="1"/>
  <c r="F30" i="11"/>
  <c r="E31" i="11"/>
  <c r="D32" i="11"/>
  <c r="J30" i="10"/>
  <c r="K30" i="10" s="1"/>
  <c r="L30" i="10" s="1"/>
  <c r="F31" i="10"/>
  <c r="E29" i="10"/>
  <c r="D30" i="10"/>
  <c r="E32" i="11" l="1"/>
  <c r="D33" i="11"/>
  <c r="J30" i="11"/>
  <c r="K30" i="11" s="1"/>
  <c r="L30" i="11" s="1"/>
  <c r="F31" i="11"/>
  <c r="D31" i="10"/>
  <c r="E30" i="10"/>
  <c r="F32" i="10"/>
  <c r="J31" i="10"/>
  <c r="K31" i="10" s="1"/>
  <c r="L31" i="10" s="1"/>
  <c r="J31" i="11" l="1"/>
  <c r="K31" i="11" s="1"/>
  <c r="L31" i="11" s="1"/>
  <c r="F32" i="11"/>
  <c r="E33" i="11"/>
  <c r="D34" i="11"/>
  <c r="F33" i="10"/>
  <c r="J32" i="10"/>
  <c r="K32" i="10" s="1"/>
  <c r="L32" i="10" s="1"/>
  <c r="E31" i="10"/>
  <c r="D32" i="10"/>
  <c r="E34" i="11" l="1"/>
  <c r="D35" i="11"/>
  <c r="J32" i="11"/>
  <c r="K32" i="11" s="1"/>
  <c r="L32" i="11" s="1"/>
  <c r="F33" i="11"/>
  <c r="E32" i="10"/>
  <c r="D33" i="10"/>
  <c r="F34" i="10"/>
  <c r="J33" i="10"/>
  <c r="K33" i="10" s="1"/>
  <c r="L33" i="10" s="1"/>
  <c r="J33" i="11" l="1"/>
  <c r="K33" i="11" s="1"/>
  <c r="L33" i="11" s="1"/>
  <c r="F34" i="11"/>
  <c r="E35" i="11"/>
  <c r="D36" i="11"/>
  <c r="F35" i="10"/>
  <c r="J34" i="10"/>
  <c r="K34" i="10" s="1"/>
  <c r="L34" i="10" s="1"/>
  <c r="E33" i="10"/>
  <c r="D34" i="10"/>
  <c r="E36" i="11" l="1"/>
  <c r="D37" i="11"/>
  <c r="J34" i="11"/>
  <c r="K34" i="11" s="1"/>
  <c r="L34" i="11" s="1"/>
  <c r="F35" i="11"/>
  <c r="E34" i="10"/>
  <c r="D35" i="10"/>
  <c r="F36" i="10"/>
  <c r="J35" i="10"/>
  <c r="K35" i="10" s="1"/>
  <c r="L35" i="10" s="1"/>
  <c r="J35" i="11" l="1"/>
  <c r="K35" i="11" s="1"/>
  <c r="L35" i="11" s="1"/>
  <c r="F36" i="11"/>
  <c r="D38" i="11"/>
  <c r="E37" i="11"/>
  <c r="J36" i="10"/>
  <c r="K36" i="10" s="1"/>
  <c r="L36" i="10" s="1"/>
  <c r="F37" i="10"/>
  <c r="E35" i="10"/>
  <c r="D36" i="10"/>
  <c r="E38" i="11" l="1"/>
  <c r="D39" i="11"/>
  <c r="J36" i="11"/>
  <c r="K36" i="11" s="1"/>
  <c r="L36" i="11" s="1"/>
  <c r="F37" i="11"/>
  <c r="D37" i="10"/>
  <c r="E36" i="10"/>
  <c r="J37" i="10"/>
  <c r="K37" i="10" s="1"/>
  <c r="L37" i="10" s="1"/>
  <c r="F38" i="10"/>
  <c r="D1" i="8"/>
  <c r="B1" i="8"/>
  <c r="P109" i="8"/>
  <c r="O109" i="8"/>
  <c r="N109" i="8"/>
  <c r="P108" i="8"/>
  <c r="O108" i="8"/>
  <c r="N108" i="8"/>
  <c r="P107" i="8"/>
  <c r="O107" i="8"/>
  <c r="N107" i="8"/>
  <c r="P106" i="8"/>
  <c r="O106" i="8"/>
  <c r="N106" i="8"/>
  <c r="P105" i="8"/>
  <c r="O105" i="8"/>
  <c r="N105" i="8"/>
  <c r="P104" i="8"/>
  <c r="O104" i="8"/>
  <c r="N104" i="8"/>
  <c r="P103" i="8"/>
  <c r="O103" i="8"/>
  <c r="N103" i="8"/>
  <c r="P102" i="8"/>
  <c r="O102" i="8"/>
  <c r="N102" i="8"/>
  <c r="P101" i="8"/>
  <c r="O101" i="8"/>
  <c r="N101" i="8"/>
  <c r="P100" i="8"/>
  <c r="O100" i="8"/>
  <c r="N100" i="8"/>
  <c r="P99" i="8"/>
  <c r="O99" i="8"/>
  <c r="N99" i="8"/>
  <c r="P98" i="8"/>
  <c r="O98" i="8"/>
  <c r="N98" i="8"/>
  <c r="P97" i="8"/>
  <c r="O97" i="8"/>
  <c r="N97" i="8"/>
  <c r="P96" i="8"/>
  <c r="O96" i="8"/>
  <c r="N96" i="8"/>
  <c r="P95" i="8"/>
  <c r="O95" i="8"/>
  <c r="N95" i="8"/>
  <c r="P94" i="8"/>
  <c r="O94" i="8"/>
  <c r="N94" i="8"/>
  <c r="P93" i="8"/>
  <c r="O93" i="8"/>
  <c r="N93" i="8"/>
  <c r="P92" i="8"/>
  <c r="O92" i="8"/>
  <c r="N92" i="8"/>
  <c r="P91" i="8"/>
  <c r="O91" i="8"/>
  <c r="N91" i="8"/>
  <c r="P90" i="8"/>
  <c r="O90" i="8"/>
  <c r="N90" i="8"/>
  <c r="P89" i="8"/>
  <c r="O89" i="8"/>
  <c r="N89" i="8"/>
  <c r="P88" i="8"/>
  <c r="O88" i="8"/>
  <c r="N88" i="8"/>
  <c r="P87" i="8"/>
  <c r="O87" i="8"/>
  <c r="N87" i="8"/>
  <c r="P86" i="8"/>
  <c r="O86" i="8"/>
  <c r="N86" i="8"/>
  <c r="P85" i="8"/>
  <c r="O85" i="8"/>
  <c r="N85" i="8"/>
  <c r="P84" i="8"/>
  <c r="O84" i="8"/>
  <c r="Q84" i="8" s="1"/>
  <c r="R84" i="8" s="1"/>
  <c r="N84" i="8"/>
  <c r="P83" i="8"/>
  <c r="O83" i="8"/>
  <c r="N83" i="8"/>
  <c r="P82" i="8"/>
  <c r="O82" i="8"/>
  <c r="N82" i="8"/>
  <c r="P81" i="8"/>
  <c r="O81" i="8"/>
  <c r="N81" i="8"/>
  <c r="P80" i="8"/>
  <c r="O80" i="8"/>
  <c r="N80" i="8"/>
  <c r="P79" i="8"/>
  <c r="O79" i="8"/>
  <c r="N79" i="8"/>
  <c r="P78" i="8"/>
  <c r="O78" i="8"/>
  <c r="N78" i="8"/>
  <c r="P77" i="8"/>
  <c r="O77" i="8"/>
  <c r="N77" i="8"/>
  <c r="P76" i="8"/>
  <c r="O76" i="8"/>
  <c r="N76" i="8"/>
  <c r="P75" i="8"/>
  <c r="O75" i="8"/>
  <c r="N75" i="8"/>
  <c r="P74" i="8"/>
  <c r="O74" i="8"/>
  <c r="N74" i="8"/>
  <c r="P73" i="8"/>
  <c r="O73" i="8"/>
  <c r="N73" i="8"/>
  <c r="P72" i="8"/>
  <c r="O72" i="8"/>
  <c r="N72" i="8"/>
  <c r="P71" i="8"/>
  <c r="O71" i="8"/>
  <c r="N71" i="8"/>
  <c r="P70" i="8"/>
  <c r="O70" i="8"/>
  <c r="N70" i="8"/>
  <c r="P69" i="8"/>
  <c r="O69" i="8"/>
  <c r="N69" i="8"/>
  <c r="P68" i="8"/>
  <c r="O68" i="8"/>
  <c r="N68" i="8"/>
  <c r="P67" i="8"/>
  <c r="O67" i="8"/>
  <c r="N67" i="8"/>
  <c r="P66" i="8"/>
  <c r="O66" i="8"/>
  <c r="N66" i="8"/>
  <c r="P65" i="8"/>
  <c r="O65" i="8"/>
  <c r="N65" i="8"/>
  <c r="P64" i="8"/>
  <c r="O64" i="8"/>
  <c r="N64" i="8"/>
  <c r="P63" i="8"/>
  <c r="O63" i="8"/>
  <c r="N63" i="8"/>
  <c r="P62" i="8"/>
  <c r="O62" i="8"/>
  <c r="N62" i="8"/>
  <c r="P61" i="8"/>
  <c r="O61" i="8"/>
  <c r="N61" i="8"/>
  <c r="P60" i="8"/>
  <c r="O60" i="8"/>
  <c r="N60" i="8"/>
  <c r="P59" i="8"/>
  <c r="O59" i="8"/>
  <c r="N59" i="8"/>
  <c r="P58" i="8"/>
  <c r="O58" i="8"/>
  <c r="N58" i="8"/>
  <c r="P57" i="8"/>
  <c r="O57" i="8"/>
  <c r="N57" i="8"/>
  <c r="P56" i="8"/>
  <c r="O56" i="8"/>
  <c r="N56" i="8"/>
  <c r="P55" i="8"/>
  <c r="O55" i="8"/>
  <c r="N55" i="8"/>
  <c r="P54" i="8"/>
  <c r="O54" i="8"/>
  <c r="N54" i="8"/>
  <c r="P53" i="8"/>
  <c r="O53" i="8"/>
  <c r="N53" i="8"/>
  <c r="P52" i="8"/>
  <c r="O52" i="8"/>
  <c r="N52" i="8"/>
  <c r="P51" i="8"/>
  <c r="O51" i="8"/>
  <c r="N51" i="8"/>
  <c r="P50" i="8"/>
  <c r="O50" i="8"/>
  <c r="N50" i="8"/>
  <c r="P49" i="8"/>
  <c r="O49" i="8"/>
  <c r="N49" i="8"/>
  <c r="P48" i="8"/>
  <c r="O48" i="8"/>
  <c r="N48" i="8"/>
  <c r="P47" i="8"/>
  <c r="O47" i="8"/>
  <c r="N47" i="8"/>
  <c r="P46" i="8"/>
  <c r="O46" i="8"/>
  <c r="N46" i="8"/>
  <c r="P45" i="8"/>
  <c r="O45" i="8"/>
  <c r="N45" i="8"/>
  <c r="P44" i="8"/>
  <c r="O44" i="8"/>
  <c r="N44" i="8"/>
  <c r="P43" i="8"/>
  <c r="O43" i="8"/>
  <c r="N43" i="8"/>
  <c r="P42" i="8"/>
  <c r="O42" i="8"/>
  <c r="N42" i="8"/>
  <c r="P41" i="8"/>
  <c r="O41" i="8"/>
  <c r="N41" i="8"/>
  <c r="P40" i="8"/>
  <c r="O40" i="8"/>
  <c r="N40" i="8"/>
  <c r="P39" i="8"/>
  <c r="O39" i="8"/>
  <c r="N39" i="8"/>
  <c r="P38" i="8"/>
  <c r="O38" i="8"/>
  <c r="N38" i="8"/>
  <c r="P37" i="8"/>
  <c r="O37" i="8"/>
  <c r="N37" i="8"/>
  <c r="P36" i="8"/>
  <c r="O36" i="8"/>
  <c r="N36" i="8"/>
  <c r="P35" i="8"/>
  <c r="O35" i="8"/>
  <c r="N35" i="8"/>
  <c r="P34" i="8"/>
  <c r="O34" i="8"/>
  <c r="N34" i="8"/>
  <c r="P33" i="8"/>
  <c r="O33" i="8"/>
  <c r="N33" i="8"/>
  <c r="P32" i="8"/>
  <c r="O32" i="8"/>
  <c r="N32" i="8"/>
  <c r="P31" i="8"/>
  <c r="O31" i="8"/>
  <c r="N31" i="8"/>
  <c r="P30" i="8"/>
  <c r="O30" i="8"/>
  <c r="N30" i="8"/>
  <c r="P29" i="8"/>
  <c r="O29" i="8"/>
  <c r="Q29" i="8" s="1"/>
  <c r="R29" i="8" s="1"/>
  <c r="N29" i="8"/>
  <c r="P28" i="8"/>
  <c r="O28" i="8"/>
  <c r="N28" i="8"/>
  <c r="P27" i="8"/>
  <c r="O27" i="8"/>
  <c r="N27" i="8"/>
  <c r="P26" i="8"/>
  <c r="O26" i="8"/>
  <c r="N26" i="8"/>
  <c r="P25" i="8"/>
  <c r="O25" i="8"/>
  <c r="Q25" i="8" s="1"/>
  <c r="R25" i="8" s="1"/>
  <c r="U25" i="8" s="1"/>
  <c r="N25" i="8"/>
  <c r="P24" i="8"/>
  <c r="O24" i="8"/>
  <c r="N24" i="8"/>
  <c r="P23" i="8"/>
  <c r="O23" i="8"/>
  <c r="N23" i="8"/>
  <c r="P22" i="8"/>
  <c r="O22" i="8"/>
  <c r="N22" i="8"/>
  <c r="P21" i="8"/>
  <c r="O21" i="8"/>
  <c r="Q21" i="8" s="1"/>
  <c r="R21" i="8" s="1"/>
  <c r="N21" i="8"/>
  <c r="P20" i="8"/>
  <c r="O20" i="8"/>
  <c r="N20" i="8"/>
  <c r="P19" i="8"/>
  <c r="O19" i="8"/>
  <c r="N19" i="8"/>
  <c r="P18" i="8"/>
  <c r="O18" i="8"/>
  <c r="N18" i="8"/>
  <c r="P17" i="8"/>
  <c r="O17" i="8"/>
  <c r="N17" i="8"/>
  <c r="P16" i="8"/>
  <c r="O16" i="8"/>
  <c r="N16" i="8"/>
  <c r="P15" i="8"/>
  <c r="O15" i="8"/>
  <c r="N15" i="8"/>
  <c r="P14" i="8"/>
  <c r="O14" i="8"/>
  <c r="N14" i="8"/>
  <c r="P13" i="8"/>
  <c r="O13" i="8"/>
  <c r="N13" i="8"/>
  <c r="P12" i="8"/>
  <c r="O12" i="8"/>
  <c r="N12" i="8"/>
  <c r="P11" i="8"/>
  <c r="O11" i="8"/>
  <c r="N11" i="8"/>
  <c r="P10" i="8"/>
  <c r="O10" i="8"/>
  <c r="N10" i="8"/>
  <c r="P9" i="8"/>
  <c r="O9" i="8"/>
  <c r="N9" i="8"/>
  <c r="P8" i="8"/>
  <c r="O8" i="8"/>
  <c r="N8" i="8"/>
  <c r="P7" i="8"/>
  <c r="O7" i="8"/>
  <c r="N7" i="8"/>
  <c r="P6" i="8"/>
  <c r="O6" i="8"/>
  <c r="N6" i="8"/>
  <c r="P5" i="8"/>
  <c r="O5" i="8"/>
  <c r="N5" i="8"/>
  <c r="J4" i="8"/>
  <c r="K4" i="8" s="1"/>
  <c r="X2" i="8"/>
  <c r="W2" i="8"/>
  <c r="Q19" i="8" l="1"/>
  <c r="R19" i="8" s="1"/>
  <c r="U19" i="8" s="1"/>
  <c r="Q40" i="8"/>
  <c r="R40" i="8" s="1"/>
  <c r="Q65" i="8"/>
  <c r="R65" i="8" s="1"/>
  <c r="Q103" i="8"/>
  <c r="R103" i="8" s="1"/>
  <c r="U103" i="8" s="1"/>
  <c r="Q73" i="8"/>
  <c r="R73" i="8" s="1"/>
  <c r="T73" i="8" s="1"/>
  <c r="Q64" i="8"/>
  <c r="R64" i="8" s="1"/>
  <c r="Q72" i="8"/>
  <c r="R72" i="8" s="1"/>
  <c r="Q20" i="8"/>
  <c r="R20" i="8" s="1"/>
  <c r="U20" i="8" s="1"/>
  <c r="Q53" i="8"/>
  <c r="R53" i="8" s="1"/>
  <c r="Q18" i="8"/>
  <c r="R18" i="8" s="1"/>
  <c r="Q26" i="8"/>
  <c r="R26" i="8" s="1"/>
  <c r="S26" i="8" s="1"/>
  <c r="Q62" i="8"/>
  <c r="R62" i="8" s="1"/>
  <c r="U62" i="8" s="1"/>
  <c r="J37" i="11"/>
  <c r="K37" i="11" s="1"/>
  <c r="L37" i="11" s="1"/>
  <c r="F38" i="11"/>
  <c r="E39" i="11"/>
  <c r="D40" i="11"/>
  <c r="Q15" i="8"/>
  <c r="R15" i="8" s="1"/>
  <c r="Q75" i="8"/>
  <c r="R75" i="8" s="1"/>
  <c r="Q83" i="8"/>
  <c r="R83" i="8" s="1"/>
  <c r="S83" i="8" s="1"/>
  <c r="Q91" i="8"/>
  <c r="R91" i="8" s="1"/>
  <c r="U91" i="8" s="1"/>
  <c r="Q5" i="8"/>
  <c r="R5" i="8" s="1"/>
  <c r="U5" i="8" s="1"/>
  <c r="G5" i="8" s="1"/>
  <c r="Q9" i="8"/>
  <c r="R9" i="8" s="1"/>
  <c r="T9" i="8" s="1"/>
  <c r="Q74" i="8"/>
  <c r="R74" i="8" s="1"/>
  <c r="Q71" i="8"/>
  <c r="R71" i="8" s="1"/>
  <c r="S71" i="8" s="1"/>
  <c r="Q8" i="8"/>
  <c r="R8" i="8" s="1"/>
  <c r="U8" i="8" s="1"/>
  <c r="Q28" i="8"/>
  <c r="R28" i="8" s="1"/>
  <c r="S28" i="8" s="1"/>
  <c r="Q100" i="8"/>
  <c r="R100" i="8" s="1"/>
  <c r="S100" i="8" s="1"/>
  <c r="Q94" i="8"/>
  <c r="R94" i="8" s="1"/>
  <c r="Q102" i="8"/>
  <c r="R102" i="8" s="1"/>
  <c r="U102" i="8" s="1"/>
  <c r="J38" i="10"/>
  <c r="K38" i="10" s="1"/>
  <c r="L38" i="10" s="1"/>
  <c r="F39" i="10"/>
  <c r="D38" i="10"/>
  <c r="E37" i="10"/>
  <c r="Q56" i="8"/>
  <c r="R56" i="8" s="1"/>
  <c r="Q68" i="8"/>
  <c r="R68" i="8" s="1"/>
  <c r="T68" i="8" s="1"/>
  <c r="T29" i="8"/>
  <c r="Q6" i="8"/>
  <c r="R6" i="8" s="1"/>
  <c r="T6" i="8" s="1"/>
  <c r="Q54" i="8"/>
  <c r="R54" i="8" s="1"/>
  <c r="S54" i="8" s="1"/>
  <c r="Q66" i="8"/>
  <c r="R66" i="8" s="1"/>
  <c r="T66" i="8" s="1"/>
  <c r="Q85" i="8"/>
  <c r="R85" i="8" s="1"/>
  <c r="T85" i="8" s="1"/>
  <c r="Q104" i="8"/>
  <c r="R104" i="8" s="1"/>
  <c r="Q109" i="8"/>
  <c r="R109" i="8" s="1"/>
  <c r="T109" i="8" s="1"/>
  <c r="T40" i="8"/>
  <c r="Q47" i="8"/>
  <c r="R47" i="8" s="1"/>
  <c r="S47" i="8" s="1"/>
  <c r="Q7" i="8"/>
  <c r="R7" i="8" s="1"/>
  <c r="S7" i="8" s="1"/>
  <c r="Q17" i="8"/>
  <c r="R17" i="8" s="1"/>
  <c r="Q31" i="8"/>
  <c r="R31" i="8" s="1"/>
  <c r="U31" i="8" s="1"/>
  <c r="Q43" i="8"/>
  <c r="R43" i="8" s="1"/>
  <c r="T43" i="8" s="1"/>
  <c r="Q55" i="8"/>
  <c r="R55" i="8" s="1"/>
  <c r="S55" i="8" s="1"/>
  <c r="Q67" i="8"/>
  <c r="R67" i="8" s="1"/>
  <c r="U67" i="8" s="1"/>
  <c r="Q98" i="8"/>
  <c r="R98" i="8" s="1"/>
  <c r="U98" i="8" s="1"/>
  <c r="T21" i="8"/>
  <c r="Q77" i="8"/>
  <c r="R77" i="8" s="1"/>
  <c r="S77" i="8" s="1"/>
  <c r="Q82" i="8"/>
  <c r="R82" i="8" s="1"/>
  <c r="U82" i="8" s="1"/>
  <c r="Q89" i="8"/>
  <c r="R89" i="8" s="1"/>
  <c r="S89" i="8" s="1"/>
  <c r="T15" i="8"/>
  <c r="Q12" i="8"/>
  <c r="R12" i="8" s="1"/>
  <c r="S12" i="8" s="1"/>
  <c r="Q80" i="8"/>
  <c r="R80" i="8" s="1"/>
  <c r="T80" i="8" s="1"/>
  <c r="Q97" i="8"/>
  <c r="R97" i="8" s="1"/>
  <c r="U97" i="8" s="1"/>
  <c r="Q10" i="8"/>
  <c r="R10" i="8" s="1"/>
  <c r="T10" i="8" s="1"/>
  <c r="Q13" i="8"/>
  <c r="R13" i="8" s="1"/>
  <c r="U13" i="8" s="1"/>
  <c r="Q22" i="8"/>
  <c r="R22" i="8" s="1"/>
  <c r="U22" i="8" s="1"/>
  <c r="Q44" i="8"/>
  <c r="R44" i="8" s="1"/>
  <c r="L4" i="8"/>
  <c r="Q37" i="8"/>
  <c r="R37" i="8" s="1"/>
  <c r="U37" i="8" s="1"/>
  <c r="Q49" i="8"/>
  <c r="R49" i="8" s="1"/>
  <c r="S49" i="8" s="1"/>
  <c r="Q61" i="8"/>
  <c r="R61" i="8" s="1"/>
  <c r="U61" i="8" s="1"/>
  <c r="Q11" i="8"/>
  <c r="R11" i="8" s="1"/>
  <c r="U11" i="8" s="1"/>
  <c r="Q14" i="8"/>
  <c r="R14" i="8" s="1"/>
  <c r="U14" i="8" s="1"/>
  <c r="Q35" i="8"/>
  <c r="R35" i="8" s="1"/>
  <c r="S35" i="8" s="1"/>
  <c r="Q101" i="8"/>
  <c r="R101" i="8" s="1"/>
  <c r="T101" i="8" s="1"/>
  <c r="Q106" i="8"/>
  <c r="R106" i="8" s="1"/>
  <c r="U106" i="8" s="1"/>
  <c r="Q57" i="8"/>
  <c r="R57" i="8" s="1"/>
  <c r="U57" i="8" s="1"/>
  <c r="Q36" i="8"/>
  <c r="R36" i="8" s="1"/>
  <c r="S36" i="8" s="1"/>
  <c r="Q48" i="8"/>
  <c r="R48" i="8" s="1"/>
  <c r="T65" i="8"/>
  <c r="Q107" i="8"/>
  <c r="R107" i="8" s="1"/>
  <c r="S107" i="8" s="1"/>
  <c r="Q34" i="8"/>
  <c r="R34" i="8" s="1"/>
  <c r="U34" i="8" s="1"/>
  <c r="Q46" i="8"/>
  <c r="R46" i="8" s="1"/>
  <c r="U46" i="8" s="1"/>
  <c r="Q58" i="8"/>
  <c r="R58" i="8" s="1"/>
  <c r="U58" i="8" s="1"/>
  <c r="Q70" i="8"/>
  <c r="R70" i="8" s="1"/>
  <c r="U70" i="8" s="1"/>
  <c r="Q79" i="8"/>
  <c r="R79" i="8" s="1"/>
  <c r="U79" i="8" s="1"/>
  <c r="Q93" i="8"/>
  <c r="R93" i="8" s="1"/>
  <c r="U93" i="8" s="1"/>
  <c r="Q50" i="8"/>
  <c r="R50" i="8" s="1"/>
  <c r="S50" i="8" s="1"/>
  <c r="S104" i="8"/>
  <c r="Q92" i="8"/>
  <c r="R92" i="8" s="1"/>
  <c r="S92" i="8" s="1"/>
  <c r="T37" i="8"/>
  <c r="Q41" i="8"/>
  <c r="R41" i="8" s="1"/>
  <c r="S41" i="8" s="1"/>
  <c r="T18" i="8"/>
  <c r="Q23" i="8"/>
  <c r="R23" i="8" s="1"/>
  <c r="S23" i="8" s="1"/>
  <c r="U73" i="8"/>
  <c r="Q86" i="8"/>
  <c r="R86" i="8" s="1"/>
  <c r="T86" i="8" s="1"/>
  <c r="Q95" i="8"/>
  <c r="R95" i="8" s="1"/>
  <c r="U95" i="8" s="1"/>
  <c r="S9" i="8"/>
  <c r="Q16" i="8"/>
  <c r="R16" i="8" s="1"/>
  <c r="U16" i="8" s="1"/>
  <c r="S21" i="8"/>
  <c r="Q59" i="8"/>
  <c r="R59" i="8" s="1"/>
  <c r="S59" i="8" s="1"/>
  <c r="Q108" i="8"/>
  <c r="R108" i="8" s="1"/>
  <c r="S108" i="8" s="1"/>
  <c r="T53" i="8"/>
  <c r="S72" i="8"/>
  <c r="Q76" i="8"/>
  <c r="R76" i="8" s="1"/>
  <c r="T76" i="8" s="1"/>
  <c r="Q38" i="8"/>
  <c r="R38" i="8" s="1"/>
  <c r="U38" i="8" s="1"/>
  <c r="T104" i="8"/>
  <c r="Q30" i="8"/>
  <c r="R30" i="8" s="1"/>
  <c r="U30" i="8" s="1"/>
  <c r="Q32" i="8"/>
  <c r="R32" i="8" s="1"/>
  <c r="U32" i="8" s="1"/>
  <c r="T83" i="8"/>
  <c r="S37" i="8"/>
  <c r="S15" i="8"/>
  <c r="S73" i="8"/>
  <c r="S53" i="8"/>
  <c r="Q39" i="8"/>
  <c r="R39" i="8" s="1"/>
  <c r="Q90" i="8"/>
  <c r="R90" i="8" s="1"/>
  <c r="U90" i="8" s="1"/>
  <c r="U18" i="8"/>
  <c r="Q52" i="8"/>
  <c r="R52" i="8" s="1"/>
  <c r="S52" i="8" s="1"/>
  <c r="Q88" i="8"/>
  <c r="R88" i="8" s="1"/>
  <c r="U88" i="8" s="1"/>
  <c r="U17" i="8"/>
  <c r="U94" i="8"/>
  <c r="T94" i="8"/>
  <c r="U48" i="8"/>
  <c r="S48" i="8"/>
  <c r="E4" i="8"/>
  <c r="U65" i="8"/>
  <c r="S65" i="8"/>
  <c r="U44" i="8"/>
  <c r="T44" i="8"/>
  <c r="U74" i="8"/>
  <c r="T74" i="8"/>
  <c r="S74" i="8"/>
  <c r="S109" i="8"/>
  <c r="U109" i="8"/>
  <c r="U75" i="8"/>
  <c r="S75" i="8"/>
  <c r="S102" i="8"/>
  <c r="S64" i="8"/>
  <c r="T64" i="8"/>
  <c r="S44" i="8"/>
  <c r="T91" i="8"/>
  <c r="T98" i="8"/>
  <c r="T5" i="8"/>
  <c r="F5" i="8" s="1"/>
  <c r="T7" i="8"/>
  <c r="T17" i="8"/>
  <c r="T19" i="8"/>
  <c r="T26" i="8"/>
  <c r="S20" i="8"/>
  <c r="S18" i="8"/>
  <c r="T57" i="8"/>
  <c r="U64" i="8"/>
  <c r="T77" i="8"/>
  <c r="S17" i="8"/>
  <c r="U83" i="8"/>
  <c r="U84" i="8"/>
  <c r="S84" i="8"/>
  <c r="U15" i="8"/>
  <c r="S19" i="8"/>
  <c r="T47" i="8"/>
  <c r="U56" i="8"/>
  <c r="T56" i="8"/>
  <c r="S56" i="8"/>
  <c r="S57" i="8"/>
  <c r="U21" i="8"/>
  <c r="T22" i="8"/>
  <c r="T20" i="8"/>
  <c r="U29" i="8"/>
  <c r="S29" i="8"/>
  <c r="U72" i="8"/>
  <c r="T75" i="8"/>
  <c r="U23" i="8"/>
  <c r="Q33" i="8"/>
  <c r="R33" i="8" s="1"/>
  <c r="Q69" i="8"/>
  <c r="R69" i="8" s="1"/>
  <c r="T69" i="8" s="1"/>
  <c r="Q105" i="8"/>
  <c r="R105" i="8" s="1"/>
  <c r="S91" i="8"/>
  <c r="Q24" i="8"/>
  <c r="R24" i="8" s="1"/>
  <c r="T24" i="8" s="1"/>
  <c r="S40" i="8"/>
  <c r="Q60" i="8"/>
  <c r="R60" i="8" s="1"/>
  <c r="Q96" i="8"/>
  <c r="R96" i="8" s="1"/>
  <c r="S25" i="8"/>
  <c r="Q45" i="8"/>
  <c r="R45" i="8" s="1"/>
  <c r="Q81" i="8"/>
  <c r="R81" i="8" s="1"/>
  <c r="T81" i="8" s="1"/>
  <c r="T102" i="8"/>
  <c r="U107" i="8"/>
  <c r="S82" i="8"/>
  <c r="Q51" i="8"/>
  <c r="R51" i="8" s="1"/>
  <c r="T72" i="8"/>
  <c r="U77" i="8"/>
  <c r="Q87" i="8"/>
  <c r="R87" i="8" s="1"/>
  <c r="T87" i="8" s="1"/>
  <c r="T25" i="8"/>
  <c r="T35" i="8"/>
  <c r="U40" i="8"/>
  <c r="Q42" i="8"/>
  <c r="R42" i="8" s="1"/>
  <c r="S58" i="8"/>
  <c r="Q78" i="8"/>
  <c r="R78" i="8" s="1"/>
  <c r="T78" i="8" s="1"/>
  <c r="S94" i="8"/>
  <c r="U104" i="8"/>
  <c r="T107" i="8"/>
  <c r="Q27" i="8"/>
  <c r="R27" i="8" s="1"/>
  <c r="T27" i="8" s="1"/>
  <c r="T48" i="8"/>
  <c r="U53" i="8"/>
  <c r="Q63" i="8"/>
  <c r="R63" i="8" s="1"/>
  <c r="T84" i="8"/>
  <c r="Q99" i="8"/>
  <c r="R99" i="8" s="1"/>
  <c r="T62" i="8" l="1"/>
  <c r="S62" i="8"/>
  <c r="U71" i="8"/>
  <c r="T16" i="8"/>
  <c r="U43" i="8"/>
  <c r="U10" i="8"/>
  <c r="S43" i="8"/>
  <c r="T58" i="8"/>
  <c r="T103" i="8"/>
  <c r="S103" i="8"/>
  <c r="S97" i="8"/>
  <c r="T97" i="8"/>
  <c r="T89" i="8"/>
  <c r="U89" i="8"/>
  <c r="T13" i="8"/>
  <c r="U9" i="8"/>
  <c r="U7" i="8"/>
  <c r="S8" i="8"/>
  <c r="T8" i="8"/>
  <c r="U6" i="8"/>
  <c r="G6" i="8" s="1"/>
  <c r="G7" i="8" s="1"/>
  <c r="G8" i="8" s="1"/>
  <c r="S5" i="8"/>
  <c r="D5" i="8" s="1"/>
  <c r="E5" i="8" s="1"/>
  <c r="S22" i="8"/>
  <c r="S66" i="8"/>
  <c r="U66" i="8"/>
  <c r="U101" i="8"/>
  <c r="S13" i="8"/>
  <c r="T52" i="8"/>
  <c r="U55" i="8"/>
  <c r="S101" i="8"/>
  <c r="U52" i="8"/>
  <c r="T46" i="8"/>
  <c r="U28" i="8"/>
  <c r="S67" i="8"/>
  <c r="S46" i="8"/>
  <c r="T28" i="8"/>
  <c r="U100" i="8"/>
  <c r="T41" i="8"/>
  <c r="T100" i="8"/>
  <c r="T106" i="8"/>
  <c r="S10" i="8"/>
  <c r="S68" i="8"/>
  <c r="S6" i="8"/>
  <c r="U26" i="8"/>
  <c r="U41" i="8"/>
  <c r="S88" i="8"/>
  <c r="U80" i="8"/>
  <c r="U47" i="8"/>
  <c r="J5" i="8"/>
  <c r="K5" i="8" s="1"/>
  <c r="L5" i="8" s="1"/>
  <c r="S106" i="8"/>
  <c r="U68" i="8"/>
  <c r="E40" i="11"/>
  <c r="D41" i="11"/>
  <c r="J38" i="11"/>
  <c r="K38" i="11" s="1"/>
  <c r="L38" i="11" s="1"/>
  <c r="F39" i="11"/>
  <c r="T34" i="8"/>
  <c r="U35" i="8"/>
  <c r="S34" i="8"/>
  <c r="T71" i="8"/>
  <c r="T30" i="8"/>
  <c r="T67" i="8"/>
  <c r="T92" i="8"/>
  <c r="S80" i="8"/>
  <c r="E38" i="10"/>
  <c r="D39" i="10"/>
  <c r="F40" i="10"/>
  <c r="J39" i="10"/>
  <c r="K39" i="10" s="1"/>
  <c r="L39" i="10" s="1"/>
  <c r="T55" i="8"/>
  <c r="T31" i="8"/>
  <c r="T82" i="8"/>
  <c r="S31" i="8"/>
  <c r="S86" i="8"/>
  <c r="U86" i="8"/>
  <c r="T11" i="8"/>
  <c r="T108" i="8"/>
  <c r="U12" i="8"/>
  <c r="S11" i="8"/>
  <c r="U85" i="8"/>
  <c r="S85" i="8"/>
  <c r="U54" i="8"/>
  <c r="T12" i="8"/>
  <c r="U76" i="8"/>
  <c r="T54" i="8"/>
  <c r="S76" i="8"/>
  <c r="S98" i="8"/>
  <c r="U36" i="8"/>
  <c r="S30" i="8"/>
  <c r="S14" i="8"/>
  <c r="T90" i="8"/>
  <c r="T36" i="8"/>
  <c r="S90" i="8"/>
  <c r="T88" i="8"/>
  <c r="T14" i="8"/>
  <c r="T61" i="8"/>
  <c r="T93" i="8"/>
  <c r="S79" i="8"/>
  <c r="S93" i="8"/>
  <c r="T79" i="8"/>
  <c r="T49" i="8"/>
  <c r="T70" i="8"/>
  <c r="U50" i="8"/>
  <c r="U59" i="8"/>
  <c r="S70" i="8"/>
  <c r="S16" i="8"/>
  <c r="U49" i="8"/>
  <c r="S95" i="8"/>
  <c r="U108" i="8"/>
  <c r="T50" i="8"/>
  <c r="S61" i="8"/>
  <c r="I5" i="8"/>
  <c r="T95" i="8"/>
  <c r="U92" i="8"/>
  <c r="T38" i="8"/>
  <c r="H5" i="8"/>
  <c r="H6" i="8" s="1"/>
  <c r="H7" i="8" s="1"/>
  <c r="S38" i="8"/>
  <c r="S32" i="8"/>
  <c r="T32" i="8"/>
  <c r="U39" i="8"/>
  <c r="S39" i="8"/>
  <c r="T23" i="8"/>
  <c r="T39" i="8"/>
  <c r="T59" i="8"/>
  <c r="S96" i="8"/>
  <c r="U96" i="8"/>
  <c r="T96" i="8"/>
  <c r="U51" i="8"/>
  <c r="S51" i="8"/>
  <c r="T51" i="8"/>
  <c r="U33" i="8"/>
  <c r="S33" i="8"/>
  <c r="T33" i="8"/>
  <c r="U81" i="8"/>
  <c r="S81" i="8"/>
  <c r="U27" i="8"/>
  <c r="S27" i="8"/>
  <c r="S42" i="8"/>
  <c r="U42" i="8"/>
  <c r="T99" i="8"/>
  <c r="U99" i="8"/>
  <c r="S99" i="8"/>
  <c r="U87" i="8"/>
  <c r="S87" i="8"/>
  <c r="U45" i="8"/>
  <c r="S45" i="8"/>
  <c r="S60" i="8"/>
  <c r="U60" i="8"/>
  <c r="U105" i="8"/>
  <c r="S105" i="8"/>
  <c r="S78" i="8"/>
  <c r="U78" i="8"/>
  <c r="T45" i="8"/>
  <c r="T63" i="8"/>
  <c r="U63" i="8"/>
  <c r="S63" i="8"/>
  <c r="S24" i="8"/>
  <c r="U24" i="8"/>
  <c r="U69" i="8"/>
  <c r="S69" i="8"/>
  <c r="T60" i="8"/>
  <c r="F6" i="8"/>
  <c r="T105" i="8"/>
  <c r="T42" i="8"/>
  <c r="I6" i="8" l="1"/>
  <c r="I7" i="8" s="1"/>
  <c r="I8" i="8" s="1"/>
  <c r="J6" i="8"/>
  <c r="K6" i="8" s="1"/>
  <c r="L6" i="8" s="1"/>
  <c r="G9" i="8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I9" i="8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D6" i="8"/>
  <c r="E6" i="8" s="1"/>
  <c r="H8" i="8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J39" i="11"/>
  <c r="K39" i="11" s="1"/>
  <c r="L39" i="11" s="1"/>
  <c r="F40" i="11"/>
  <c r="E41" i="11"/>
  <c r="D42" i="11"/>
  <c r="J40" i="10"/>
  <c r="K40" i="10" s="1"/>
  <c r="L40" i="10" s="1"/>
  <c r="F41" i="10"/>
  <c r="E39" i="10"/>
  <c r="D40" i="10"/>
  <c r="F7" i="8"/>
  <c r="D7" i="8" l="1"/>
  <c r="E7" i="8" s="1"/>
  <c r="D8" i="8"/>
  <c r="E8" i="8" s="1"/>
  <c r="E42" i="11"/>
  <c r="D43" i="11"/>
  <c r="J40" i="11"/>
  <c r="K40" i="11" s="1"/>
  <c r="L40" i="11" s="1"/>
  <c r="F41" i="11"/>
  <c r="E40" i="10"/>
  <c r="D41" i="10"/>
  <c r="F42" i="10"/>
  <c r="J41" i="10"/>
  <c r="K41" i="10" s="1"/>
  <c r="L41" i="10" s="1"/>
  <c r="J7" i="8"/>
  <c r="K7" i="8" s="1"/>
  <c r="L7" i="8" s="1"/>
  <c r="F8" i="8"/>
  <c r="D9" i="8" l="1"/>
  <c r="J41" i="11"/>
  <c r="K41" i="11" s="1"/>
  <c r="L41" i="11" s="1"/>
  <c r="F42" i="11"/>
  <c r="E43" i="11"/>
  <c r="D44" i="11"/>
  <c r="F43" i="10"/>
  <c r="J42" i="10"/>
  <c r="K42" i="10" s="1"/>
  <c r="L42" i="10" s="1"/>
  <c r="E41" i="10"/>
  <c r="D42" i="10"/>
  <c r="E9" i="8"/>
  <c r="D10" i="8"/>
  <c r="J8" i="8"/>
  <c r="K8" i="8" s="1"/>
  <c r="L8" i="8" s="1"/>
  <c r="F9" i="8"/>
  <c r="E44" i="11" l="1"/>
  <c r="D45" i="11"/>
  <c r="J42" i="11"/>
  <c r="K42" i="11" s="1"/>
  <c r="L42" i="11" s="1"/>
  <c r="F43" i="11"/>
  <c r="E42" i="10"/>
  <c r="D43" i="10"/>
  <c r="F44" i="10"/>
  <c r="J43" i="10"/>
  <c r="K43" i="10" s="1"/>
  <c r="L43" i="10" s="1"/>
  <c r="J9" i="8"/>
  <c r="K9" i="8" s="1"/>
  <c r="L9" i="8" s="1"/>
  <c r="F10" i="8"/>
  <c r="E10" i="8"/>
  <c r="D11" i="8"/>
  <c r="J43" i="11" l="1"/>
  <c r="K43" i="11" s="1"/>
  <c r="L43" i="11" s="1"/>
  <c r="F44" i="11"/>
  <c r="D46" i="11"/>
  <c r="E45" i="11"/>
  <c r="E43" i="10"/>
  <c r="D44" i="10"/>
  <c r="J44" i="10"/>
  <c r="K44" i="10" s="1"/>
  <c r="L44" i="10" s="1"/>
  <c r="F45" i="10"/>
  <c r="E11" i="8"/>
  <c r="D12" i="8"/>
  <c r="J10" i="8"/>
  <c r="K10" i="8" s="1"/>
  <c r="L10" i="8" s="1"/>
  <c r="F11" i="8"/>
  <c r="E46" i="11" l="1"/>
  <c r="D47" i="11"/>
  <c r="J44" i="11"/>
  <c r="K44" i="11" s="1"/>
  <c r="L44" i="11" s="1"/>
  <c r="F45" i="11"/>
  <c r="J45" i="10"/>
  <c r="K45" i="10" s="1"/>
  <c r="L45" i="10" s="1"/>
  <c r="F46" i="10"/>
  <c r="E44" i="10"/>
  <c r="D45" i="10"/>
  <c r="J11" i="8"/>
  <c r="K11" i="8" s="1"/>
  <c r="L11" i="8" s="1"/>
  <c r="F12" i="8"/>
  <c r="E12" i="8"/>
  <c r="D13" i="8"/>
  <c r="J45" i="11" l="1"/>
  <c r="K45" i="11" s="1"/>
  <c r="L45" i="11" s="1"/>
  <c r="F46" i="11"/>
  <c r="E47" i="11"/>
  <c r="D48" i="11"/>
  <c r="E45" i="10"/>
  <c r="D46" i="10"/>
  <c r="J46" i="10"/>
  <c r="K46" i="10" s="1"/>
  <c r="L46" i="10" s="1"/>
  <c r="F47" i="10"/>
  <c r="E13" i="8"/>
  <c r="D14" i="8"/>
  <c r="J12" i="8"/>
  <c r="K12" i="8" s="1"/>
  <c r="L12" i="8" s="1"/>
  <c r="F13" i="8"/>
  <c r="D49" i="11" l="1"/>
  <c r="E48" i="11"/>
  <c r="J46" i="11"/>
  <c r="K46" i="11" s="1"/>
  <c r="L46" i="11" s="1"/>
  <c r="F47" i="11"/>
  <c r="F48" i="10"/>
  <c r="J47" i="10"/>
  <c r="K47" i="10" s="1"/>
  <c r="L47" i="10" s="1"/>
  <c r="E46" i="10"/>
  <c r="D47" i="10"/>
  <c r="J13" i="8"/>
  <c r="K13" i="8" s="1"/>
  <c r="L13" i="8" s="1"/>
  <c r="F14" i="8"/>
  <c r="E14" i="8"/>
  <c r="D15" i="8"/>
  <c r="J47" i="11" l="1"/>
  <c r="K47" i="11" s="1"/>
  <c r="L47" i="11" s="1"/>
  <c r="F48" i="11"/>
  <c r="E49" i="11"/>
  <c r="D50" i="11"/>
  <c r="E47" i="10"/>
  <c r="D48" i="10"/>
  <c r="F49" i="10"/>
  <c r="J48" i="10"/>
  <c r="K48" i="10" s="1"/>
  <c r="L48" i="10" s="1"/>
  <c r="E15" i="8"/>
  <c r="D16" i="8"/>
  <c r="J14" i="8"/>
  <c r="K14" i="8" s="1"/>
  <c r="L14" i="8" s="1"/>
  <c r="F15" i="8"/>
  <c r="E50" i="11" l="1"/>
  <c r="D51" i="11"/>
  <c r="J48" i="11"/>
  <c r="K48" i="11" s="1"/>
  <c r="L48" i="11" s="1"/>
  <c r="F49" i="11"/>
  <c r="E48" i="10"/>
  <c r="D49" i="10"/>
  <c r="F50" i="10"/>
  <c r="J49" i="10"/>
  <c r="K49" i="10" s="1"/>
  <c r="L49" i="10" s="1"/>
  <c r="J15" i="8"/>
  <c r="K15" i="8" s="1"/>
  <c r="L15" i="8" s="1"/>
  <c r="F16" i="8"/>
  <c r="E16" i="8"/>
  <c r="D17" i="8"/>
  <c r="J49" i="11" l="1"/>
  <c r="K49" i="11" s="1"/>
  <c r="L49" i="11" s="1"/>
  <c r="F50" i="11"/>
  <c r="D52" i="11"/>
  <c r="E51" i="11"/>
  <c r="F51" i="10"/>
  <c r="J50" i="10"/>
  <c r="K50" i="10" s="1"/>
  <c r="L50" i="10" s="1"/>
  <c r="E49" i="10"/>
  <c r="D50" i="10"/>
  <c r="E17" i="8"/>
  <c r="D18" i="8"/>
  <c r="J16" i="8"/>
  <c r="K16" i="8" s="1"/>
  <c r="L16" i="8" s="1"/>
  <c r="F17" i="8"/>
  <c r="E52" i="11" l="1"/>
  <c r="D53" i="11"/>
  <c r="J50" i="11"/>
  <c r="K50" i="11" s="1"/>
  <c r="L50" i="11" s="1"/>
  <c r="F51" i="11"/>
  <c r="E50" i="10"/>
  <c r="D51" i="10"/>
  <c r="J51" i="10"/>
  <c r="K51" i="10" s="1"/>
  <c r="L51" i="10" s="1"/>
  <c r="F52" i="10"/>
  <c r="J17" i="8"/>
  <c r="K17" i="8" s="1"/>
  <c r="L17" i="8" s="1"/>
  <c r="F18" i="8"/>
  <c r="E18" i="8"/>
  <c r="D19" i="8"/>
  <c r="J51" i="11" l="1"/>
  <c r="K51" i="11" s="1"/>
  <c r="L51" i="11" s="1"/>
  <c r="F52" i="11"/>
  <c r="E53" i="11"/>
  <c r="D54" i="11"/>
  <c r="J52" i="10"/>
  <c r="K52" i="10" s="1"/>
  <c r="L52" i="10" s="1"/>
  <c r="F53" i="10"/>
  <c r="E51" i="10"/>
  <c r="D52" i="10"/>
  <c r="E19" i="8"/>
  <c r="D20" i="8"/>
  <c r="J18" i="8"/>
  <c r="K18" i="8" s="1"/>
  <c r="L18" i="8" s="1"/>
  <c r="F19" i="8"/>
  <c r="E54" i="11" l="1"/>
  <c r="D55" i="11"/>
  <c r="J52" i="11"/>
  <c r="K52" i="11" s="1"/>
  <c r="L52" i="11" s="1"/>
  <c r="F53" i="11"/>
  <c r="E52" i="10"/>
  <c r="D53" i="10"/>
  <c r="J53" i="10"/>
  <c r="K53" i="10" s="1"/>
  <c r="L53" i="10" s="1"/>
  <c r="F54" i="10"/>
  <c r="J19" i="8"/>
  <c r="K19" i="8" s="1"/>
  <c r="L19" i="8" s="1"/>
  <c r="F20" i="8"/>
  <c r="E20" i="8"/>
  <c r="D21" i="8"/>
  <c r="J53" i="11" l="1"/>
  <c r="K53" i="11" s="1"/>
  <c r="L53" i="11" s="1"/>
  <c r="F54" i="11"/>
  <c r="D56" i="11"/>
  <c r="E55" i="11"/>
  <c r="J54" i="10"/>
  <c r="K54" i="10" s="1"/>
  <c r="L54" i="10" s="1"/>
  <c r="F55" i="10"/>
  <c r="E53" i="10"/>
  <c r="D54" i="10"/>
  <c r="J20" i="8"/>
  <c r="K20" i="8" s="1"/>
  <c r="L20" i="8" s="1"/>
  <c r="F21" i="8"/>
  <c r="E21" i="8"/>
  <c r="D22" i="8"/>
  <c r="E56" i="11" l="1"/>
  <c r="D57" i="11"/>
  <c r="J54" i="11"/>
  <c r="K54" i="11" s="1"/>
  <c r="L54" i="11" s="1"/>
  <c r="F55" i="11"/>
  <c r="E54" i="10"/>
  <c r="D55" i="10"/>
  <c r="F56" i="10"/>
  <c r="J55" i="10"/>
  <c r="K55" i="10" s="1"/>
  <c r="L55" i="10" s="1"/>
  <c r="J21" i="8"/>
  <c r="K21" i="8" s="1"/>
  <c r="L21" i="8" s="1"/>
  <c r="F22" i="8"/>
  <c r="E22" i="8"/>
  <c r="D23" i="8"/>
  <c r="J55" i="11" l="1"/>
  <c r="K55" i="11" s="1"/>
  <c r="L55" i="11" s="1"/>
  <c r="F56" i="11"/>
  <c r="E57" i="11"/>
  <c r="D58" i="11"/>
  <c r="J56" i="10"/>
  <c r="K56" i="10" s="1"/>
  <c r="L56" i="10" s="1"/>
  <c r="F57" i="10"/>
  <c r="E55" i="10"/>
  <c r="D56" i="10"/>
  <c r="E23" i="8"/>
  <c r="D24" i="8"/>
  <c r="J22" i="8"/>
  <c r="K22" i="8" s="1"/>
  <c r="L22" i="8" s="1"/>
  <c r="F23" i="8"/>
  <c r="E58" i="11" l="1"/>
  <c r="D59" i="11"/>
  <c r="J56" i="11"/>
  <c r="K56" i="11" s="1"/>
  <c r="L56" i="11" s="1"/>
  <c r="F57" i="11"/>
  <c r="E56" i="10"/>
  <c r="D57" i="10"/>
  <c r="F58" i="10"/>
  <c r="J57" i="10"/>
  <c r="K57" i="10" s="1"/>
  <c r="L57" i="10" s="1"/>
  <c r="J23" i="8"/>
  <c r="K23" i="8" s="1"/>
  <c r="L23" i="8" s="1"/>
  <c r="F24" i="8"/>
  <c r="E24" i="8"/>
  <c r="D25" i="8"/>
  <c r="J57" i="11" l="1"/>
  <c r="K57" i="11" s="1"/>
  <c r="L57" i="11" s="1"/>
  <c r="F58" i="11"/>
  <c r="E59" i="11"/>
  <c r="D60" i="11"/>
  <c r="E57" i="10"/>
  <c r="D58" i="10"/>
  <c r="F59" i="10"/>
  <c r="J58" i="10"/>
  <c r="K58" i="10" s="1"/>
  <c r="L58" i="10" s="1"/>
  <c r="J24" i="8"/>
  <c r="K24" i="8" s="1"/>
  <c r="L24" i="8" s="1"/>
  <c r="F25" i="8"/>
  <c r="E25" i="8"/>
  <c r="D26" i="8"/>
  <c r="J58" i="11" l="1"/>
  <c r="K58" i="11" s="1"/>
  <c r="L58" i="11" s="1"/>
  <c r="F59" i="11"/>
  <c r="E60" i="11"/>
  <c r="D61" i="11"/>
  <c r="D59" i="10"/>
  <c r="E58" i="10"/>
  <c r="J59" i="10"/>
  <c r="K59" i="10" s="1"/>
  <c r="L59" i="10" s="1"/>
  <c r="F60" i="10"/>
  <c r="E26" i="8"/>
  <c r="D27" i="8"/>
  <c r="J25" i="8"/>
  <c r="K25" i="8" s="1"/>
  <c r="L25" i="8" s="1"/>
  <c r="F26" i="8"/>
  <c r="J59" i="11" l="1"/>
  <c r="K59" i="11" s="1"/>
  <c r="L59" i="11" s="1"/>
  <c r="F60" i="11"/>
  <c r="E61" i="11"/>
  <c r="D62" i="11"/>
  <c r="J60" i="10"/>
  <c r="K60" i="10" s="1"/>
  <c r="L60" i="10" s="1"/>
  <c r="F61" i="10"/>
  <c r="E59" i="10"/>
  <c r="D60" i="10"/>
  <c r="J26" i="8"/>
  <c r="K26" i="8" s="1"/>
  <c r="L26" i="8" s="1"/>
  <c r="F27" i="8"/>
  <c r="E27" i="8"/>
  <c r="D28" i="8"/>
  <c r="E62" i="11" l="1"/>
  <c r="D63" i="11"/>
  <c r="J60" i="11"/>
  <c r="K60" i="11" s="1"/>
  <c r="L60" i="11" s="1"/>
  <c r="F61" i="11"/>
  <c r="E60" i="10"/>
  <c r="D61" i="10"/>
  <c r="J61" i="10"/>
  <c r="K61" i="10" s="1"/>
  <c r="L61" i="10" s="1"/>
  <c r="F62" i="10"/>
  <c r="E28" i="8"/>
  <c r="D29" i="8"/>
  <c r="J27" i="8"/>
  <c r="K27" i="8" s="1"/>
  <c r="L27" i="8" s="1"/>
  <c r="F28" i="8"/>
  <c r="J61" i="11" l="1"/>
  <c r="K61" i="11" s="1"/>
  <c r="L61" i="11" s="1"/>
  <c r="F62" i="11"/>
  <c r="D64" i="11"/>
  <c r="E63" i="11"/>
  <c r="F63" i="10"/>
  <c r="J62" i="10"/>
  <c r="K62" i="10" s="1"/>
  <c r="L62" i="10" s="1"/>
  <c r="E61" i="10"/>
  <c r="D62" i="10"/>
  <c r="J28" i="8"/>
  <c r="K28" i="8" s="1"/>
  <c r="L28" i="8" s="1"/>
  <c r="F29" i="8"/>
  <c r="E29" i="8"/>
  <c r="D30" i="8"/>
  <c r="E64" i="11" l="1"/>
  <c r="D65" i="11"/>
  <c r="J62" i="11"/>
  <c r="K62" i="11" s="1"/>
  <c r="L62" i="11" s="1"/>
  <c r="F63" i="11"/>
  <c r="E62" i="10"/>
  <c r="D63" i="10"/>
  <c r="F64" i="10"/>
  <c r="J63" i="10"/>
  <c r="K63" i="10" s="1"/>
  <c r="L63" i="10" s="1"/>
  <c r="E30" i="8"/>
  <c r="D31" i="8"/>
  <c r="J29" i="8"/>
  <c r="K29" i="8" s="1"/>
  <c r="L29" i="8" s="1"/>
  <c r="F30" i="8"/>
  <c r="J63" i="11" l="1"/>
  <c r="K63" i="11" s="1"/>
  <c r="L63" i="11" s="1"/>
  <c r="F64" i="11"/>
  <c r="E65" i="11"/>
  <c r="D66" i="11"/>
  <c r="J64" i="10"/>
  <c r="K64" i="10" s="1"/>
  <c r="L64" i="10" s="1"/>
  <c r="F65" i="10"/>
  <c r="E63" i="10"/>
  <c r="D64" i="10"/>
  <c r="J30" i="8"/>
  <c r="K30" i="8" s="1"/>
  <c r="L30" i="8" s="1"/>
  <c r="F31" i="8"/>
  <c r="D32" i="8"/>
  <c r="E31" i="8"/>
  <c r="D67" i="11" l="1"/>
  <c r="E66" i="11"/>
  <c r="J64" i="11"/>
  <c r="K64" i="11" s="1"/>
  <c r="L64" i="11" s="1"/>
  <c r="F65" i="11"/>
  <c r="E64" i="10"/>
  <c r="D65" i="10"/>
  <c r="J65" i="10"/>
  <c r="K65" i="10" s="1"/>
  <c r="L65" i="10" s="1"/>
  <c r="F66" i="10"/>
  <c r="E32" i="8"/>
  <c r="D33" i="8"/>
  <c r="J31" i="8"/>
  <c r="K31" i="8" s="1"/>
  <c r="L31" i="8" s="1"/>
  <c r="F32" i="8"/>
  <c r="J65" i="11" l="1"/>
  <c r="K65" i="11" s="1"/>
  <c r="L65" i="11" s="1"/>
  <c r="F66" i="11"/>
  <c r="E67" i="11"/>
  <c r="P9" i="4" s="1"/>
  <c r="D68" i="11"/>
  <c r="F67" i="10"/>
  <c r="J66" i="10"/>
  <c r="K66" i="10" s="1"/>
  <c r="L66" i="10" s="1"/>
  <c r="E65" i="10"/>
  <c r="D66" i="10"/>
  <c r="J32" i="8"/>
  <c r="K32" i="8" s="1"/>
  <c r="L32" i="8" s="1"/>
  <c r="F33" i="8"/>
  <c r="E33" i="8"/>
  <c r="D34" i="8"/>
  <c r="J66" i="11" l="1"/>
  <c r="K66" i="11" s="1"/>
  <c r="L66" i="11" s="1"/>
  <c r="F67" i="11"/>
  <c r="E68" i="11"/>
  <c r="D67" i="10"/>
  <c r="E66" i="10"/>
  <c r="J67" i="10"/>
  <c r="K67" i="10" s="1"/>
  <c r="L67" i="10" s="1"/>
  <c r="E34" i="8"/>
  <c r="D35" i="8"/>
  <c r="J33" i="8"/>
  <c r="K33" i="8" s="1"/>
  <c r="L33" i="8" s="1"/>
  <c r="F34" i="8"/>
  <c r="J67" i="11" l="1"/>
  <c r="K67" i="11" s="1"/>
  <c r="L67" i="11" s="1"/>
  <c r="F68" i="11"/>
  <c r="E67" i="10"/>
  <c r="J34" i="8"/>
  <c r="K34" i="8" s="1"/>
  <c r="L34" i="8" s="1"/>
  <c r="F35" i="8"/>
  <c r="E35" i="8"/>
  <c r="D36" i="8"/>
  <c r="J68" i="11" l="1"/>
  <c r="K68" i="11" s="1"/>
  <c r="L68" i="11" s="1"/>
  <c r="D37" i="8"/>
  <c r="E36" i="8"/>
  <c r="J35" i="8"/>
  <c r="K35" i="8" s="1"/>
  <c r="L35" i="8" s="1"/>
  <c r="F36" i="8"/>
  <c r="J36" i="8" l="1"/>
  <c r="K36" i="8" s="1"/>
  <c r="L36" i="8" s="1"/>
  <c r="F37" i="8"/>
  <c r="E37" i="8"/>
  <c r="D38" i="8"/>
  <c r="D39" i="8" l="1"/>
  <c r="E38" i="8"/>
  <c r="J37" i="8"/>
  <c r="K37" i="8" s="1"/>
  <c r="L37" i="8" s="1"/>
  <c r="F38" i="8"/>
  <c r="J38" i="8" l="1"/>
  <c r="K38" i="8" s="1"/>
  <c r="L38" i="8" s="1"/>
  <c r="F39" i="8"/>
  <c r="E39" i="8"/>
  <c r="D40" i="8"/>
  <c r="D41" i="8" l="1"/>
  <c r="E40" i="8"/>
  <c r="J39" i="8"/>
  <c r="K39" i="8" s="1"/>
  <c r="L39" i="8" s="1"/>
  <c r="F40" i="8"/>
  <c r="J40" i="8" l="1"/>
  <c r="K40" i="8" s="1"/>
  <c r="L40" i="8" s="1"/>
  <c r="F41" i="8"/>
  <c r="E41" i="8"/>
  <c r="D42" i="8"/>
  <c r="E42" i="8" l="1"/>
  <c r="D43" i="8"/>
  <c r="J41" i="8"/>
  <c r="K41" i="8" s="1"/>
  <c r="L41" i="8" s="1"/>
  <c r="F42" i="8"/>
  <c r="J42" i="8" l="1"/>
  <c r="K42" i="8" s="1"/>
  <c r="L42" i="8" s="1"/>
  <c r="F43" i="8"/>
  <c r="E43" i="8"/>
  <c r="D44" i="8"/>
  <c r="J43" i="8" l="1"/>
  <c r="K43" i="8" s="1"/>
  <c r="L43" i="8" s="1"/>
  <c r="F44" i="8"/>
  <c r="E44" i="8"/>
  <c r="D45" i="8"/>
  <c r="E45" i="8" l="1"/>
  <c r="D46" i="8"/>
  <c r="J44" i="8"/>
  <c r="K44" i="8" s="1"/>
  <c r="L44" i="8" s="1"/>
  <c r="F45" i="8"/>
  <c r="J45" i="8" l="1"/>
  <c r="K45" i="8" s="1"/>
  <c r="L45" i="8" s="1"/>
  <c r="F46" i="8"/>
  <c r="E46" i="8"/>
  <c r="D47" i="8"/>
  <c r="E47" i="8" l="1"/>
  <c r="D48" i="8"/>
  <c r="J46" i="8"/>
  <c r="K46" i="8" s="1"/>
  <c r="L46" i="8" s="1"/>
  <c r="F47" i="8"/>
  <c r="J47" i="8" l="1"/>
  <c r="K47" i="8" s="1"/>
  <c r="L47" i="8" s="1"/>
  <c r="F48" i="8"/>
  <c r="E48" i="8"/>
  <c r="D49" i="8"/>
  <c r="E49" i="8" l="1"/>
  <c r="D50" i="8"/>
  <c r="J48" i="8"/>
  <c r="K48" i="8" s="1"/>
  <c r="L48" i="8" s="1"/>
  <c r="F49" i="8"/>
  <c r="J49" i="8" l="1"/>
  <c r="K49" i="8" s="1"/>
  <c r="L49" i="8" s="1"/>
  <c r="F50" i="8"/>
  <c r="E50" i="8"/>
  <c r="D51" i="8"/>
  <c r="E51" i="8" l="1"/>
  <c r="D52" i="8"/>
  <c r="J50" i="8"/>
  <c r="K50" i="8" s="1"/>
  <c r="L50" i="8" s="1"/>
  <c r="F51" i="8"/>
  <c r="J51" i="8" l="1"/>
  <c r="K51" i="8" s="1"/>
  <c r="L51" i="8" s="1"/>
  <c r="F52" i="8"/>
  <c r="E52" i="8"/>
  <c r="D53" i="8"/>
  <c r="E53" i="8" l="1"/>
  <c r="D54" i="8"/>
  <c r="J52" i="8"/>
  <c r="K52" i="8" s="1"/>
  <c r="L52" i="8" s="1"/>
  <c r="F53" i="8"/>
  <c r="J53" i="8" l="1"/>
  <c r="K53" i="8" s="1"/>
  <c r="L53" i="8" s="1"/>
  <c r="F54" i="8"/>
  <c r="E54" i="8"/>
  <c r="D55" i="8"/>
  <c r="E55" i="8" l="1"/>
  <c r="D56" i="8"/>
  <c r="J54" i="8"/>
  <c r="K54" i="8" s="1"/>
  <c r="L54" i="8" s="1"/>
  <c r="F55" i="8"/>
  <c r="J55" i="8" l="1"/>
  <c r="K55" i="8" s="1"/>
  <c r="L55" i="8" s="1"/>
  <c r="F56" i="8"/>
  <c r="E56" i="8"/>
  <c r="D57" i="8"/>
  <c r="E57" i="8" l="1"/>
  <c r="D58" i="8"/>
  <c r="J56" i="8"/>
  <c r="K56" i="8" s="1"/>
  <c r="L56" i="8" s="1"/>
  <c r="F57" i="8"/>
  <c r="J57" i="8" l="1"/>
  <c r="K57" i="8" s="1"/>
  <c r="L57" i="8" s="1"/>
  <c r="F58" i="8"/>
  <c r="D59" i="8"/>
  <c r="E58" i="8"/>
  <c r="E59" i="8" l="1"/>
  <c r="D60" i="8"/>
  <c r="J58" i="8"/>
  <c r="K58" i="8" s="1"/>
  <c r="L58" i="8" s="1"/>
  <c r="F59" i="8"/>
  <c r="J59" i="8" l="1"/>
  <c r="K59" i="8" s="1"/>
  <c r="L59" i="8" s="1"/>
  <c r="F60" i="8"/>
  <c r="E60" i="8"/>
  <c r="D61" i="8"/>
  <c r="E61" i="8" l="1"/>
  <c r="D62" i="8"/>
  <c r="J60" i="8"/>
  <c r="K60" i="8" s="1"/>
  <c r="L60" i="8" s="1"/>
  <c r="F61" i="8"/>
  <c r="J61" i="8" l="1"/>
  <c r="K61" i="8" s="1"/>
  <c r="L61" i="8" s="1"/>
  <c r="F62" i="8"/>
  <c r="E62" i="8"/>
  <c r="D63" i="8"/>
  <c r="E63" i="8" l="1"/>
  <c r="D64" i="8"/>
  <c r="J62" i="8"/>
  <c r="K62" i="8" s="1"/>
  <c r="L62" i="8" s="1"/>
  <c r="F63" i="8"/>
  <c r="J63" i="8" l="1"/>
  <c r="K63" i="8" s="1"/>
  <c r="L63" i="8" s="1"/>
  <c r="F64" i="8"/>
  <c r="E64" i="8"/>
  <c r="D65" i="8"/>
  <c r="J64" i="8" l="1"/>
  <c r="K64" i="8" s="1"/>
  <c r="L64" i="8" s="1"/>
  <c r="F65" i="8"/>
  <c r="E65" i="8"/>
  <c r="D66" i="8"/>
  <c r="E66" i="8" l="1"/>
  <c r="D67" i="8"/>
  <c r="J65" i="8"/>
  <c r="K65" i="8" s="1"/>
  <c r="L65" i="8" s="1"/>
  <c r="F66" i="8"/>
  <c r="J66" i="8" l="1"/>
  <c r="K66" i="8" s="1"/>
  <c r="L66" i="8" s="1"/>
  <c r="F67" i="8"/>
  <c r="E67" i="8"/>
  <c r="D68" i="8"/>
  <c r="E68" i="8" l="1"/>
  <c r="D69" i="8"/>
  <c r="J67" i="8"/>
  <c r="K67" i="8" s="1"/>
  <c r="L67" i="8" s="1"/>
  <c r="F68" i="8"/>
  <c r="J68" i="8" l="1"/>
  <c r="K68" i="8" s="1"/>
  <c r="L68" i="8" s="1"/>
  <c r="F69" i="8"/>
  <c r="E69" i="8"/>
  <c r="D70" i="8"/>
  <c r="E70" i="8" l="1"/>
  <c r="D71" i="8"/>
  <c r="J69" i="8"/>
  <c r="K69" i="8" s="1"/>
  <c r="L69" i="8" s="1"/>
  <c r="F70" i="8"/>
  <c r="J70" i="8" l="1"/>
  <c r="K70" i="8" s="1"/>
  <c r="L70" i="8" s="1"/>
  <c r="F71" i="8"/>
  <c r="D72" i="8"/>
  <c r="E71" i="8"/>
  <c r="D73" i="8" l="1"/>
  <c r="E72" i="8"/>
  <c r="J71" i="8"/>
  <c r="K71" i="8" s="1"/>
  <c r="L71" i="8" s="1"/>
  <c r="F72" i="8"/>
  <c r="E73" i="8" l="1"/>
  <c r="D74" i="8"/>
  <c r="J72" i="8"/>
  <c r="K72" i="8" s="1"/>
  <c r="L72" i="8" s="1"/>
  <c r="F73" i="8"/>
  <c r="J73" i="8" l="1"/>
  <c r="K73" i="8" s="1"/>
  <c r="L73" i="8" s="1"/>
  <c r="F74" i="8"/>
  <c r="E74" i="8"/>
  <c r="D75" i="8"/>
  <c r="E75" i="8" l="1"/>
  <c r="D76" i="8"/>
  <c r="J74" i="8"/>
  <c r="K74" i="8" s="1"/>
  <c r="L74" i="8" s="1"/>
  <c r="F75" i="8"/>
  <c r="J75" i="8" l="1"/>
  <c r="K75" i="8" s="1"/>
  <c r="L75" i="8" s="1"/>
  <c r="F76" i="8"/>
  <c r="D77" i="8"/>
  <c r="E76" i="8"/>
  <c r="E77" i="8" l="1"/>
  <c r="D78" i="8"/>
  <c r="J76" i="8"/>
  <c r="K76" i="8" s="1"/>
  <c r="L76" i="8" s="1"/>
  <c r="F77" i="8"/>
  <c r="J77" i="8" l="1"/>
  <c r="K77" i="8" s="1"/>
  <c r="L77" i="8" s="1"/>
  <c r="F78" i="8"/>
  <c r="E78" i="8"/>
  <c r="D79" i="8"/>
  <c r="E79" i="8" l="1"/>
  <c r="D80" i="8"/>
  <c r="J78" i="8"/>
  <c r="K78" i="8" s="1"/>
  <c r="L78" i="8" s="1"/>
  <c r="F79" i="8"/>
  <c r="J79" i="8" l="1"/>
  <c r="K79" i="8" s="1"/>
  <c r="L79" i="8" s="1"/>
  <c r="F80" i="8"/>
  <c r="E80" i="8"/>
  <c r="D81" i="8"/>
  <c r="E81" i="8" l="1"/>
  <c r="D82" i="8"/>
  <c r="J80" i="8"/>
  <c r="K80" i="8" s="1"/>
  <c r="L80" i="8" s="1"/>
  <c r="F81" i="8"/>
  <c r="J81" i="8" l="1"/>
  <c r="K81" i="8" s="1"/>
  <c r="L81" i="8" s="1"/>
  <c r="F82" i="8"/>
  <c r="E82" i="8"/>
  <c r="D83" i="8"/>
  <c r="E83" i="8" l="1"/>
  <c r="D84" i="8"/>
  <c r="J82" i="8"/>
  <c r="K82" i="8" s="1"/>
  <c r="L82" i="8" s="1"/>
  <c r="F83" i="8"/>
  <c r="J83" i="8" l="1"/>
  <c r="K83" i="8" s="1"/>
  <c r="L83" i="8" s="1"/>
  <c r="F84" i="8"/>
  <c r="E84" i="8"/>
  <c r="D85" i="8"/>
  <c r="E85" i="8" l="1"/>
  <c r="D86" i="8"/>
  <c r="J84" i="8"/>
  <c r="K84" i="8" s="1"/>
  <c r="L84" i="8" s="1"/>
  <c r="F85" i="8"/>
  <c r="J85" i="8" l="1"/>
  <c r="K85" i="8" s="1"/>
  <c r="L85" i="8" s="1"/>
  <c r="F86" i="8"/>
  <c r="E86" i="8"/>
  <c r="D87" i="8"/>
  <c r="E87" i="8" l="1"/>
  <c r="D88" i="8"/>
  <c r="J86" i="8"/>
  <c r="K86" i="8" s="1"/>
  <c r="L86" i="8" s="1"/>
  <c r="F87" i="8"/>
  <c r="J87" i="8" l="1"/>
  <c r="K87" i="8" s="1"/>
  <c r="L87" i="8" s="1"/>
  <c r="F88" i="8"/>
  <c r="D89" i="8"/>
  <c r="E88" i="8"/>
  <c r="O9" i="4" l="1"/>
  <c r="O12" i="4" s="1"/>
  <c r="E89" i="8"/>
  <c r="D90" i="8"/>
  <c r="J88" i="8"/>
  <c r="K88" i="8" s="1"/>
  <c r="L88" i="8" s="1"/>
  <c r="F89" i="8"/>
  <c r="J89" i="8" l="1"/>
  <c r="K89" i="8" s="1"/>
  <c r="L89" i="8" s="1"/>
  <c r="F90" i="8"/>
  <c r="E90" i="8"/>
  <c r="D91" i="8"/>
  <c r="E91" i="8" l="1"/>
  <c r="D92" i="8"/>
  <c r="J90" i="8"/>
  <c r="K90" i="8" s="1"/>
  <c r="L90" i="8" s="1"/>
  <c r="F91" i="8"/>
  <c r="J91" i="8" l="1"/>
  <c r="K91" i="8" s="1"/>
  <c r="L91" i="8" s="1"/>
  <c r="F92" i="8"/>
  <c r="D93" i="8"/>
  <c r="E92" i="8"/>
  <c r="E93" i="8" l="1"/>
  <c r="D94" i="8"/>
  <c r="J92" i="8"/>
  <c r="K92" i="8" s="1"/>
  <c r="L92" i="8" s="1"/>
  <c r="F93" i="8"/>
  <c r="J93" i="8" l="1"/>
  <c r="K93" i="8" s="1"/>
  <c r="L93" i="8" s="1"/>
  <c r="F94" i="8"/>
  <c r="E94" i="8"/>
  <c r="D95" i="8"/>
  <c r="E95" i="8" l="1"/>
  <c r="D96" i="8"/>
  <c r="J94" i="8"/>
  <c r="K94" i="8" s="1"/>
  <c r="L94" i="8" s="1"/>
  <c r="F95" i="8"/>
  <c r="J95" i="8" l="1"/>
  <c r="K95" i="8" s="1"/>
  <c r="L95" i="8" s="1"/>
  <c r="F96" i="8"/>
  <c r="E96" i="8"/>
  <c r="D97" i="8"/>
  <c r="D98" i="8" l="1"/>
  <c r="E97" i="8"/>
  <c r="J96" i="8"/>
  <c r="K96" i="8" s="1"/>
  <c r="L96" i="8" s="1"/>
  <c r="F97" i="8"/>
  <c r="J97" i="8" l="1"/>
  <c r="K97" i="8" s="1"/>
  <c r="L97" i="8" s="1"/>
  <c r="F98" i="8"/>
  <c r="E98" i="8"/>
  <c r="D99" i="8"/>
  <c r="E99" i="8" l="1"/>
  <c r="D100" i="8"/>
  <c r="J98" i="8"/>
  <c r="K98" i="8" s="1"/>
  <c r="L98" i="8" s="1"/>
  <c r="F99" i="8"/>
  <c r="J99" i="8" l="1"/>
  <c r="K99" i="8" s="1"/>
  <c r="L99" i="8" s="1"/>
  <c r="F100" i="8"/>
  <c r="E100" i="8"/>
  <c r="D101" i="8"/>
  <c r="E101" i="8" l="1"/>
  <c r="D102" i="8"/>
  <c r="J100" i="8"/>
  <c r="K100" i="8" s="1"/>
  <c r="L100" i="8" s="1"/>
  <c r="F101" i="8"/>
  <c r="J101" i="8" l="1"/>
  <c r="K101" i="8" s="1"/>
  <c r="L101" i="8" s="1"/>
  <c r="F102" i="8"/>
  <c r="E102" i="8"/>
  <c r="D103" i="8"/>
  <c r="E103" i="8" l="1"/>
  <c r="D104" i="8"/>
  <c r="J102" i="8"/>
  <c r="K102" i="8" s="1"/>
  <c r="L102" i="8" s="1"/>
  <c r="F103" i="8"/>
  <c r="J103" i="8" l="1"/>
  <c r="K103" i="8" s="1"/>
  <c r="L103" i="8" s="1"/>
  <c r="F104" i="8"/>
  <c r="E104" i="8"/>
  <c r="D105" i="8"/>
  <c r="E105" i="8" l="1"/>
  <c r="D106" i="8"/>
  <c r="J104" i="8"/>
  <c r="K104" i="8" s="1"/>
  <c r="L104" i="8" s="1"/>
  <c r="F105" i="8"/>
  <c r="J105" i="8" l="1"/>
  <c r="K105" i="8" s="1"/>
  <c r="L105" i="8" s="1"/>
  <c r="F106" i="8"/>
  <c r="E106" i="8"/>
  <c r="D107" i="8"/>
  <c r="D108" i="8" l="1"/>
  <c r="E107" i="8"/>
  <c r="J106" i="8"/>
  <c r="K106" i="8" s="1"/>
  <c r="L106" i="8" s="1"/>
  <c r="F107" i="8"/>
  <c r="J107" i="8" l="1"/>
  <c r="K107" i="8" s="1"/>
  <c r="L107" i="8" s="1"/>
  <c r="F108" i="8"/>
  <c r="E108" i="8"/>
  <c r="D109" i="8"/>
  <c r="D110" i="8" s="1"/>
  <c r="E110" i="8" l="1"/>
  <c r="D111" i="8"/>
  <c r="E109" i="8"/>
  <c r="J108" i="8"/>
  <c r="K108" i="8" s="1"/>
  <c r="L108" i="8" s="1"/>
  <c r="F109" i="8"/>
  <c r="F110" i="8" s="1"/>
  <c r="F111" i="8" l="1"/>
  <c r="J110" i="8"/>
  <c r="K110" i="8" s="1"/>
  <c r="L110" i="8" s="1"/>
  <c r="E111" i="8"/>
  <c r="D112" i="8"/>
  <c r="J109" i="8"/>
  <c r="K109" i="8" s="1"/>
  <c r="L109" i="8" s="1"/>
  <c r="E112" i="8" l="1"/>
  <c r="D113" i="8"/>
  <c r="F112" i="8"/>
  <c r="J111" i="8"/>
  <c r="K111" i="8" s="1"/>
  <c r="L111" i="8" s="1"/>
  <c r="Q11" i="4"/>
  <c r="Q9" i="4"/>
  <c r="E113" i="8" l="1"/>
  <c r="D114" i="8"/>
  <c r="J112" i="8"/>
  <c r="K112" i="8" s="1"/>
  <c r="L112" i="8" s="1"/>
  <c r="F113" i="8"/>
  <c r="Q12" i="4"/>
  <c r="A19" i="2"/>
  <c r="B19" i="2"/>
  <c r="C19" i="2"/>
  <c r="E19" i="2"/>
  <c r="F19" i="2"/>
  <c r="L19" i="2"/>
  <c r="A20" i="2"/>
  <c r="B20" i="2"/>
  <c r="C20" i="2"/>
  <c r="E20" i="2"/>
  <c r="F20" i="2"/>
  <c r="L20" i="2"/>
  <c r="N11" i="1"/>
  <c r="O11" i="1"/>
  <c r="P11" i="1"/>
  <c r="AJ11" i="1"/>
  <c r="AR11" i="1" s="1"/>
  <c r="AK11" i="1"/>
  <c r="AL11" i="1"/>
  <c r="F114" i="8" l="1"/>
  <c r="J113" i="8"/>
  <c r="K113" i="8" s="1"/>
  <c r="L113" i="8" s="1"/>
  <c r="E114" i="8"/>
  <c r="D115" i="8"/>
  <c r="AM11" i="1"/>
  <c r="AN11" i="1" s="1"/>
  <c r="AP11" i="1" s="1"/>
  <c r="H20" i="2"/>
  <c r="H19" i="2"/>
  <c r="G20" i="2"/>
  <c r="G19" i="2"/>
  <c r="Q11" i="1"/>
  <c r="R11" i="1" s="1"/>
  <c r="T11" i="1" s="1"/>
  <c r="D116" i="8" l="1"/>
  <c r="E115" i="8"/>
  <c r="J114" i="8"/>
  <c r="K114" i="8" s="1"/>
  <c r="L114" i="8" s="1"/>
  <c r="F115" i="8"/>
  <c r="AO11" i="1"/>
  <c r="AQ11" i="1"/>
  <c r="S11" i="1"/>
  <c r="U11" i="1"/>
  <c r="J115" i="8" l="1"/>
  <c r="K115" i="8" s="1"/>
  <c r="L115" i="8" s="1"/>
  <c r="F116" i="8"/>
  <c r="E116" i="8"/>
  <c r="D117" i="8"/>
  <c r="D20" i="2"/>
  <c r="D19" i="2"/>
  <c r="D118" i="8" l="1"/>
  <c r="E117" i="8"/>
  <c r="J116" i="8"/>
  <c r="K116" i="8" s="1"/>
  <c r="L116" i="8" s="1"/>
  <c r="F117" i="8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3" i="5"/>
  <c r="E4" i="5"/>
  <c r="E5" i="5"/>
  <c r="E6" i="5"/>
  <c r="E7" i="5"/>
  <c r="E8" i="5"/>
  <c r="E9" i="5"/>
  <c r="E2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2" i="5"/>
  <c r="J117" i="8" l="1"/>
  <c r="K117" i="8" s="1"/>
  <c r="L117" i="8" s="1"/>
  <c r="F118" i="8"/>
  <c r="E118" i="8"/>
  <c r="D119" i="8"/>
  <c r="L18" i="2"/>
  <c r="D120" i="8" l="1"/>
  <c r="E119" i="8"/>
  <c r="J118" i="8"/>
  <c r="K118" i="8" s="1"/>
  <c r="L118" i="8" s="1"/>
  <c r="F119" i="8"/>
  <c r="O2" i="3"/>
  <c r="J119" i="8" l="1"/>
  <c r="K119" i="8" s="1"/>
  <c r="L119" i="8" s="1"/>
  <c r="F120" i="8"/>
  <c r="D121" i="8"/>
  <c r="E120" i="8"/>
  <c r="O1" i="3"/>
  <c r="Q2" i="3"/>
  <c r="F18" i="2"/>
  <c r="E18" i="2"/>
  <c r="C18" i="2"/>
  <c r="D18" i="2" s="1"/>
  <c r="B18" i="2"/>
  <c r="A18" i="2"/>
  <c r="E121" i="8" l="1"/>
  <c r="D122" i="8"/>
  <c r="J120" i="8"/>
  <c r="K120" i="8" s="1"/>
  <c r="L120" i="8" s="1"/>
  <c r="F121" i="8"/>
  <c r="G18" i="2"/>
  <c r="H18" i="2"/>
  <c r="J121" i="8" l="1"/>
  <c r="K121" i="8" s="1"/>
  <c r="L121" i="8" s="1"/>
  <c r="F122" i="8"/>
  <c r="E122" i="8"/>
  <c r="D123" i="8"/>
  <c r="AJ9" i="1"/>
  <c r="AR9" i="1" s="1"/>
  <c r="E123" i="8" l="1"/>
  <c r="D124" i="8"/>
  <c r="J122" i="8"/>
  <c r="K122" i="8" s="1"/>
  <c r="L122" i="8" s="1"/>
  <c r="F123" i="8"/>
  <c r="AA8" i="1"/>
  <c r="J123" i="8" l="1"/>
  <c r="K123" i="8" s="1"/>
  <c r="L123" i="8" s="1"/>
  <c r="F124" i="8"/>
  <c r="E124" i="8"/>
  <c r="D125" i="8"/>
  <c r="N10" i="1"/>
  <c r="N9" i="1"/>
  <c r="O10" i="1"/>
  <c r="P10" i="1"/>
  <c r="AK9" i="1"/>
  <c r="AL9" i="1"/>
  <c r="AJ10" i="1"/>
  <c r="AR10" i="1" s="1"/>
  <c r="AK10" i="1"/>
  <c r="AL10" i="1"/>
  <c r="J8" i="1"/>
  <c r="K8" i="1" s="1"/>
  <c r="L8" i="1" s="1"/>
  <c r="AU8" i="1"/>
  <c r="AD8" i="1"/>
  <c r="AE8" i="1"/>
  <c r="E8" i="1"/>
  <c r="E125" i="8" l="1"/>
  <c r="D126" i="8"/>
  <c r="J124" i="8"/>
  <c r="K124" i="8" s="1"/>
  <c r="L124" i="8" s="1"/>
  <c r="F125" i="8"/>
  <c r="AV8" i="1"/>
  <c r="AM9" i="1"/>
  <c r="AN9" i="1" s="1"/>
  <c r="AO9" i="1" s="1"/>
  <c r="Z9" i="1" s="1"/>
  <c r="AA9" i="1" s="1"/>
  <c r="Q10" i="1"/>
  <c r="R10" i="1" s="1"/>
  <c r="U10" i="1" s="1"/>
  <c r="AT8" i="1"/>
  <c r="AM10" i="1"/>
  <c r="AN10" i="1" s="1"/>
  <c r="AP10" i="1" s="1"/>
  <c r="J125" i="8" l="1"/>
  <c r="K125" i="8" s="1"/>
  <c r="L125" i="8" s="1"/>
  <c r="F126" i="8"/>
  <c r="E126" i="8"/>
  <c r="D127" i="8"/>
  <c r="T10" i="1"/>
  <c r="AQ10" i="1"/>
  <c r="AQ9" i="1"/>
  <c r="AP9" i="1"/>
  <c r="S10" i="1"/>
  <c r="AO10" i="1"/>
  <c r="Z10" i="1" s="1"/>
  <c r="J126" i="8" l="1"/>
  <c r="K126" i="8" s="1"/>
  <c r="L126" i="8" s="1"/>
  <c r="F127" i="8"/>
  <c r="E127" i="8"/>
  <c r="D128" i="8"/>
  <c r="AC9" i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E9" i="1"/>
  <c r="AA10" i="1"/>
  <c r="Z11" i="1"/>
  <c r="Z12" i="1" s="1"/>
  <c r="AC93" i="1" l="1"/>
  <c r="AC94" i="1" s="1"/>
  <c r="AC95" i="1" s="1"/>
  <c r="AC96" i="1" s="1"/>
  <c r="AC97" i="1" s="1"/>
  <c r="AC98" i="1" s="1"/>
  <c r="AC99" i="1" s="1"/>
  <c r="J127" i="8"/>
  <c r="K127" i="8" s="1"/>
  <c r="L127" i="8" s="1"/>
  <c r="F128" i="8"/>
  <c r="E128" i="8"/>
  <c r="D129" i="8"/>
  <c r="AA12" i="1"/>
  <c r="Z13" i="1"/>
  <c r="AA11" i="1"/>
  <c r="AF8" i="1"/>
  <c r="AG8" i="1" s="1"/>
  <c r="AH8" i="1" s="1"/>
  <c r="P9" i="1"/>
  <c r="O9" i="1"/>
  <c r="AC100" i="1" l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E129" i="8"/>
  <c r="J128" i="8"/>
  <c r="K128" i="8" s="1"/>
  <c r="L128" i="8" s="1"/>
  <c r="F129" i="8"/>
  <c r="AA13" i="1"/>
  <c r="Z14" i="1"/>
  <c r="Q9" i="1"/>
  <c r="R9" i="1" s="1"/>
  <c r="S9" i="1" s="1"/>
  <c r="D9" i="1" s="1"/>
  <c r="E9" i="1" s="1"/>
  <c r="J129" i="8" l="1"/>
  <c r="K129" i="8" s="1"/>
  <c r="L129" i="8" s="1"/>
  <c r="AA14" i="1"/>
  <c r="Z15" i="1"/>
  <c r="U9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T9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AU9" i="1"/>
  <c r="AE10" i="1"/>
  <c r="AE11" i="1" s="1"/>
  <c r="AE12" i="1" s="1"/>
  <c r="AB9" i="1"/>
  <c r="AF9" i="1" s="1"/>
  <c r="AG9" i="1" s="1"/>
  <c r="AH9" i="1" s="1"/>
  <c r="AD9" i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D10" i="1"/>
  <c r="I26" i="1" l="1"/>
  <c r="AE13" i="1"/>
  <c r="AT12" i="1"/>
  <c r="I21" i="2" s="1"/>
  <c r="AA15" i="1"/>
  <c r="Z16" i="1"/>
  <c r="E10" i="1"/>
  <c r="D11" i="1"/>
  <c r="D12" i="1" s="1"/>
  <c r="AV12" i="1" s="1"/>
  <c r="K21" i="2" s="1"/>
  <c r="AT11" i="1"/>
  <c r="I20" i="2" s="1"/>
  <c r="J18" i="2"/>
  <c r="AT10" i="1"/>
  <c r="I19" i="2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F9" i="1"/>
  <c r="AB10" i="1"/>
  <c r="AU10" i="1"/>
  <c r="J19" i="2" s="1"/>
  <c r="AV10" i="1"/>
  <c r="K19" i="2" s="1"/>
  <c r="AT9" i="1"/>
  <c r="I18" i="2" s="1"/>
  <c r="AV9" i="1"/>
  <c r="K18" i="2" s="1"/>
  <c r="G121" i="1" l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D13" i="1"/>
  <c r="E12" i="1"/>
  <c r="AU12" i="1"/>
  <c r="J21" i="2" s="1"/>
  <c r="I27" i="1"/>
  <c r="AA16" i="1"/>
  <c r="Z17" i="1"/>
  <c r="AE14" i="1"/>
  <c r="AT13" i="1"/>
  <c r="I22" i="2" s="1"/>
  <c r="AV13" i="1"/>
  <c r="K22" i="2" s="1"/>
  <c r="AV11" i="1"/>
  <c r="K20" i="2" s="1"/>
  <c r="AF10" i="1"/>
  <c r="AG10" i="1" s="1"/>
  <c r="AH10" i="1" s="1"/>
  <c r="AB11" i="1"/>
  <c r="AB12" i="1" s="1"/>
  <c r="E11" i="1"/>
  <c r="AU11" i="1"/>
  <c r="J20" i="2" s="1"/>
  <c r="P7" i="3"/>
  <c r="J9" i="1"/>
  <c r="K9" i="1" s="1"/>
  <c r="L9" i="1" s="1"/>
  <c r="F10" i="1"/>
  <c r="F11" i="1" s="1"/>
  <c r="F12" i="1" s="1"/>
  <c r="G153" i="1" l="1"/>
  <c r="G154" i="1" s="1"/>
  <c r="G155" i="1" s="1"/>
  <c r="J12" i="1"/>
  <c r="K12" i="1" s="1"/>
  <c r="L12" i="1" s="1"/>
  <c r="F13" i="1"/>
  <c r="I28" i="1"/>
  <c r="D14" i="1"/>
  <c r="E13" i="1"/>
  <c r="AU13" i="1"/>
  <c r="J22" i="2" s="1"/>
  <c r="AF12" i="1"/>
  <c r="AG12" i="1" s="1"/>
  <c r="AH12" i="1" s="1"/>
  <c r="AB13" i="1"/>
  <c r="AE15" i="1"/>
  <c r="AT14" i="1"/>
  <c r="I23" i="2" s="1"/>
  <c r="AA17" i="1"/>
  <c r="Z18" i="1"/>
  <c r="AF11" i="1"/>
  <c r="AG11" i="1" s="1"/>
  <c r="AH11" i="1" s="1"/>
  <c r="J11" i="1"/>
  <c r="K11" i="1" s="1"/>
  <c r="L11" i="1" s="1"/>
  <c r="J10" i="1"/>
  <c r="K10" i="1" s="1"/>
  <c r="L10" i="1" s="1"/>
  <c r="G156" i="1" l="1"/>
  <c r="G157" i="1" s="1"/>
  <c r="G158" i="1" s="1"/>
  <c r="G159" i="1" s="1"/>
  <c r="D15" i="1"/>
  <c r="AV15" i="1" s="1"/>
  <c r="K24" i="2" s="1"/>
  <c r="E14" i="1"/>
  <c r="AU14" i="1"/>
  <c r="J23" i="2" s="1"/>
  <c r="J13" i="1"/>
  <c r="K13" i="1" s="1"/>
  <c r="L13" i="1" s="1"/>
  <c r="F14" i="1"/>
  <c r="AV14" i="1"/>
  <c r="K23" i="2" s="1"/>
  <c r="I29" i="1"/>
  <c r="AA18" i="1"/>
  <c r="Z19" i="1"/>
  <c r="AE16" i="1"/>
  <c r="AT15" i="1"/>
  <c r="I24" i="2" s="1"/>
  <c r="AF13" i="1"/>
  <c r="AG13" i="1" s="1"/>
  <c r="AH13" i="1" s="1"/>
  <c r="AB14" i="1"/>
  <c r="O7" i="3"/>
  <c r="I30" i="1" l="1"/>
  <c r="J14" i="1"/>
  <c r="K14" i="1" s="1"/>
  <c r="L14" i="1" s="1"/>
  <c r="F15" i="1"/>
  <c r="D16" i="1"/>
  <c r="E15" i="1"/>
  <c r="AU15" i="1"/>
  <c r="J24" i="2" s="1"/>
  <c r="AB15" i="1"/>
  <c r="AF14" i="1"/>
  <c r="AG14" i="1" s="1"/>
  <c r="AH14" i="1" s="1"/>
  <c r="AE17" i="1"/>
  <c r="AT16" i="1"/>
  <c r="I25" i="2" s="1"/>
  <c r="AA19" i="1"/>
  <c r="Z20" i="1"/>
  <c r="D17" i="1" l="1"/>
  <c r="E16" i="1"/>
  <c r="AU16" i="1"/>
  <c r="J25" i="2" s="1"/>
  <c r="J15" i="1"/>
  <c r="K15" i="1" s="1"/>
  <c r="L15" i="1" s="1"/>
  <c r="F16" i="1"/>
  <c r="AV16" i="1"/>
  <c r="K25" i="2" s="1"/>
  <c r="I31" i="1"/>
  <c r="AA20" i="1"/>
  <c r="Z21" i="1"/>
  <c r="AE18" i="1"/>
  <c r="AT17" i="1"/>
  <c r="I26" i="2" s="1"/>
  <c r="AV17" i="1"/>
  <c r="K26" i="2" s="1"/>
  <c r="AF15" i="1"/>
  <c r="AG15" i="1" s="1"/>
  <c r="AH15" i="1" s="1"/>
  <c r="AB16" i="1"/>
  <c r="I32" i="1" l="1"/>
  <c r="J16" i="1"/>
  <c r="K16" i="1" s="1"/>
  <c r="L16" i="1" s="1"/>
  <c r="F17" i="1"/>
  <c r="D18" i="1"/>
  <c r="E17" i="1"/>
  <c r="AU17" i="1"/>
  <c r="J26" i="2" s="1"/>
  <c r="AF16" i="1"/>
  <c r="AG16" i="1" s="1"/>
  <c r="AH16" i="1" s="1"/>
  <c r="AB17" i="1"/>
  <c r="AE19" i="1"/>
  <c r="AT18" i="1"/>
  <c r="I27" i="2" s="1"/>
  <c r="Z22" i="1"/>
  <c r="AA21" i="1"/>
  <c r="D19" i="1" l="1"/>
  <c r="E18" i="1"/>
  <c r="AU18" i="1"/>
  <c r="J27" i="2" s="1"/>
  <c r="AV18" i="1"/>
  <c r="K27" i="2" s="1"/>
  <c r="J17" i="1"/>
  <c r="K17" i="1" s="1"/>
  <c r="L17" i="1" s="1"/>
  <c r="F18" i="1"/>
  <c r="I33" i="1"/>
  <c r="AA22" i="1"/>
  <c r="Z23" i="1"/>
  <c r="AE20" i="1"/>
  <c r="AT19" i="1"/>
  <c r="I28" i="2" s="1"/>
  <c r="AV19" i="1"/>
  <c r="K28" i="2" s="1"/>
  <c r="AF17" i="1"/>
  <c r="AG17" i="1" s="1"/>
  <c r="AH17" i="1" s="1"/>
  <c r="AB18" i="1"/>
  <c r="I34" i="1" l="1"/>
  <c r="J18" i="1"/>
  <c r="K18" i="1" s="1"/>
  <c r="L18" i="1" s="1"/>
  <c r="F19" i="1"/>
  <c r="D20" i="1"/>
  <c r="E19" i="1"/>
  <c r="AU19" i="1"/>
  <c r="J28" i="2" s="1"/>
  <c r="AF18" i="1"/>
  <c r="AG18" i="1" s="1"/>
  <c r="AH18" i="1" s="1"/>
  <c r="AB19" i="1"/>
  <c r="AE21" i="1"/>
  <c r="AT20" i="1"/>
  <c r="I29" i="2" s="1"/>
  <c r="AA23" i="1"/>
  <c r="Z24" i="1"/>
  <c r="Z25" i="1" s="1"/>
  <c r="D21" i="1" l="1"/>
  <c r="E20" i="1"/>
  <c r="AU20" i="1"/>
  <c r="J29" i="2" s="1"/>
  <c r="AV20" i="1"/>
  <c r="K29" i="2" s="1"/>
  <c r="F20" i="1"/>
  <c r="J19" i="1"/>
  <c r="K19" i="1" s="1"/>
  <c r="L19" i="1" s="1"/>
  <c r="AA25" i="1"/>
  <c r="Z26" i="1"/>
  <c r="I35" i="1"/>
  <c r="AE22" i="1"/>
  <c r="AV21" i="1"/>
  <c r="K30" i="2" s="1"/>
  <c r="AT21" i="1"/>
  <c r="I30" i="2" s="1"/>
  <c r="AF19" i="1"/>
  <c r="AG19" i="1" s="1"/>
  <c r="AH19" i="1" s="1"/>
  <c r="AB20" i="1"/>
  <c r="AA24" i="1"/>
  <c r="I36" i="1" l="1"/>
  <c r="J20" i="1"/>
  <c r="K20" i="1" s="1"/>
  <c r="L20" i="1" s="1"/>
  <c r="F21" i="1"/>
  <c r="AA26" i="1"/>
  <c r="Z27" i="1"/>
  <c r="D22" i="1"/>
  <c r="AV22" i="1" s="1"/>
  <c r="K31" i="2" s="1"/>
  <c r="E21" i="1"/>
  <c r="AU21" i="1"/>
  <c r="J30" i="2" s="1"/>
  <c r="AF20" i="1"/>
  <c r="AG20" i="1" s="1"/>
  <c r="AH20" i="1" s="1"/>
  <c r="AB21" i="1"/>
  <c r="AE23" i="1"/>
  <c r="AT22" i="1"/>
  <c r="I31" i="2" s="1"/>
  <c r="F22" i="1" l="1"/>
  <c r="J21" i="1"/>
  <c r="K21" i="1" s="1"/>
  <c r="L21" i="1" s="1"/>
  <c r="D23" i="1"/>
  <c r="AV23" i="1" s="1"/>
  <c r="K32" i="2" s="1"/>
  <c r="E22" i="1"/>
  <c r="AU22" i="1"/>
  <c r="J31" i="2" s="1"/>
  <c r="AA27" i="1"/>
  <c r="Z28" i="1"/>
  <c r="I37" i="1"/>
  <c r="AB22" i="1"/>
  <c r="AF21" i="1"/>
  <c r="AG21" i="1" s="1"/>
  <c r="AH21" i="1" s="1"/>
  <c r="AE24" i="1"/>
  <c r="AE25" i="1" s="1"/>
  <c r="AT23" i="1"/>
  <c r="I32" i="2" s="1"/>
  <c r="AE26" i="1" l="1"/>
  <c r="AT25" i="1"/>
  <c r="I34" i="2" s="1"/>
  <c r="I38" i="1"/>
  <c r="AA28" i="1"/>
  <c r="Z29" i="1"/>
  <c r="D24" i="1"/>
  <c r="E23" i="1"/>
  <c r="AU23" i="1"/>
  <c r="J32" i="2" s="1"/>
  <c r="J22" i="1"/>
  <c r="K22" i="1" s="1"/>
  <c r="L22" i="1" s="1"/>
  <c r="F23" i="1"/>
  <c r="AT24" i="1"/>
  <c r="AF22" i="1"/>
  <c r="AG22" i="1" s="1"/>
  <c r="AH22" i="1" s="1"/>
  <c r="AB23" i="1"/>
  <c r="D25" i="1" l="1"/>
  <c r="E24" i="1"/>
  <c r="AU24" i="1"/>
  <c r="Z30" i="1"/>
  <c r="AA29" i="1"/>
  <c r="AV24" i="1"/>
  <c r="K33" i="2" s="1"/>
  <c r="I33" i="2"/>
  <c r="I39" i="1"/>
  <c r="F24" i="1"/>
  <c r="J23" i="1"/>
  <c r="K23" i="1" s="1"/>
  <c r="L23" i="1" s="1"/>
  <c r="AE27" i="1"/>
  <c r="AT26" i="1"/>
  <c r="I35" i="2" s="1"/>
  <c r="AF23" i="1"/>
  <c r="AG23" i="1" s="1"/>
  <c r="AH23" i="1" s="1"/>
  <c r="AB24" i="1"/>
  <c r="AB25" i="1" s="1"/>
  <c r="J24" i="1" l="1"/>
  <c r="K24" i="1" s="1"/>
  <c r="L24" i="1" s="1"/>
  <c r="F25" i="1"/>
  <c r="I40" i="1"/>
  <c r="J33" i="2"/>
  <c r="AE28" i="1"/>
  <c r="AT27" i="1"/>
  <c r="I36" i="2" s="1"/>
  <c r="AB26" i="1"/>
  <c r="AF25" i="1"/>
  <c r="AG25" i="1" s="1"/>
  <c r="AH25" i="1" s="1"/>
  <c r="Z31" i="1"/>
  <c r="AA30" i="1"/>
  <c r="AU25" i="1"/>
  <c r="J34" i="2" s="1"/>
  <c r="D26" i="1"/>
  <c r="E25" i="1"/>
  <c r="AV25" i="1"/>
  <c r="K34" i="2" s="1"/>
  <c r="AF24" i="1"/>
  <c r="AG24" i="1" s="1"/>
  <c r="AH24" i="1" s="1"/>
  <c r="AB27" i="1" l="1"/>
  <c r="AF26" i="1"/>
  <c r="AG26" i="1" s="1"/>
  <c r="AH26" i="1" s="1"/>
  <c r="I41" i="1"/>
  <c r="J25" i="1"/>
  <c r="K25" i="1" s="1"/>
  <c r="L25" i="1" s="1"/>
  <c r="F26" i="1"/>
  <c r="AE29" i="1"/>
  <c r="AT28" i="1"/>
  <c r="I37" i="2" s="1"/>
  <c r="D27" i="1"/>
  <c r="AU26" i="1"/>
  <c r="J35" i="2" s="1"/>
  <c r="E26" i="1"/>
  <c r="AV26" i="1"/>
  <c r="K35" i="2" s="1"/>
  <c r="Z32" i="1"/>
  <c r="AA31" i="1"/>
  <c r="D28" i="1" l="1"/>
  <c r="AU27" i="1"/>
  <c r="J36" i="2" s="1"/>
  <c r="E27" i="1"/>
  <c r="AV27" i="1"/>
  <c r="K36" i="2" s="1"/>
  <c r="I42" i="1"/>
  <c r="Z33" i="1"/>
  <c r="AA32" i="1"/>
  <c r="AE30" i="1"/>
  <c r="AT29" i="1"/>
  <c r="I38" i="2" s="1"/>
  <c r="F27" i="1"/>
  <c r="J26" i="1"/>
  <c r="K26" i="1" s="1"/>
  <c r="L26" i="1" s="1"/>
  <c r="AF27" i="1"/>
  <c r="AG27" i="1" s="1"/>
  <c r="AH27" i="1" s="1"/>
  <c r="AB28" i="1"/>
  <c r="AA33" i="1" l="1"/>
  <c r="Z34" i="1"/>
  <c r="AB29" i="1"/>
  <c r="AF28" i="1"/>
  <c r="AG28" i="1" s="1"/>
  <c r="AH28" i="1" s="1"/>
  <c r="AE31" i="1"/>
  <c r="AT30" i="1"/>
  <c r="I39" i="2" s="1"/>
  <c r="I43" i="1"/>
  <c r="J27" i="1"/>
  <c r="K27" i="1" s="1"/>
  <c r="L27" i="1" s="1"/>
  <c r="F28" i="1"/>
  <c r="AU28" i="1"/>
  <c r="J37" i="2" s="1"/>
  <c r="D29" i="1"/>
  <c r="E28" i="1"/>
  <c r="AV28" i="1"/>
  <c r="K37" i="2" s="1"/>
  <c r="I44" i="1" l="1"/>
  <c r="J28" i="1"/>
  <c r="K28" i="1" s="1"/>
  <c r="L28" i="1" s="1"/>
  <c r="F29" i="1"/>
  <c r="AE32" i="1"/>
  <c r="AT31" i="1"/>
  <c r="I40" i="2" s="1"/>
  <c r="Z35" i="1"/>
  <c r="AA34" i="1"/>
  <c r="AF29" i="1"/>
  <c r="AG29" i="1" s="1"/>
  <c r="AH29" i="1" s="1"/>
  <c r="AB30" i="1"/>
  <c r="D30" i="1"/>
  <c r="AU29" i="1"/>
  <c r="J38" i="2" s="1"/>
  <c r="E29" i="1"/>
  <c r="AV29" i="1"/>
  <c r="K38" i="2" s="1"/>
  <c r="AE33" i="1" l="1"/>
  <c r="AT32" i="1"/>
  <c r="I41" i="2" s="1"/>
  <c r="J29" i="1"/>
  <c r="K29" i="1" s="1"/>
  <c r="L29" i="1" s="1"/>
  <c r="F30" i="1"/>
  <c r="AB31" i="1"/>
  <c r="AF30" i="1"/>
  <c r="AG30" i="1" s="1"/>
  <c r="AH30" i="1" s="1"/>
  <c r="AA35" i="1"/>
  <c r="Z36" i="1"/>
  <c r="AU30" i="1"/>
  <c r="J39" i="2" s="1"/>
  <c r="D31" i="1"/>
  <c r="E30" i="1"/>
  <c r="AV30" i="1"/>
  <c r="K39" i="2" s="1"/>
  <c r="I45" i="1"/>
  <c r="D32" i="1" l="1"/>
  <c r="AU31" i="1"/>
  <c r="J40" i="2" s="1"/>
  <c r="E31" i="1"/>
  <c r="AV31" i="1"/>
  <c r="K40" i="2" s="1"/>
  <c r="AA36" i="1"/>
  <c r="Z37" i="1"/>
  <c r="AF31" i="1"/>
  <c r="AG31" i="1" s="1"/>
  <c r="AH31" i="1" s="1"/>
  <c r="AB32" i="1"/>
  <c r="J30" i="1"/>
  <c r="K30" i="1" s="1"/>
  <c r="L30" i="1" s="1"/>
  <c r="F31" i="1"/>
  <c r="I46" i="1"/>
  <c r="AE34" i="1"/>
  <c r="AT33" i="1"/>
  <c r="I42" i="2" s="1"/>
  <c r="J31" i="1" l="1"/>
  <c r="K31" i="1" s="1"/>
  <c r="L31" i="1" s="1"/>
  <c r="F32" i="1"/>
  <c r="AF32" i="1"/>
  <c r="AG32" i="1" s="1"/>
  <c r="AH32" i="1" s="1"/>
  <c r="AB33" i="1"/>
  <c r="AA37" i="1"/>
  <c r="Z38" i="1"/>
  <c r="I47" i="1"/>
  <c r="AE35" i="1"/>
  <c r="AT34" i="1"/>
  <c r="I43" i="2" s="1"/>
  <c r="AU32" i="1"/>
  <c r="J41" i="2" s="1"/>
  <c r="E32" i="1"/>
  <c r="D33" i="1"/>
  <c r="AV32" i="1"/>
  <c r="K41" i="2" s="1"/>
  <c r="AF33" i="1" l="1"/>
  <c r="AG33" i="1" s="1"/>
  <c r="AH33" i="1" s="1"/>
  <c r="AB34" i="1"/>
  <c r="D34" i="1"/>
  <c r="E33" i="1"/>
  <c r="AU33" i="1"/>
  <c r="J42" i="2" s="1"/>
  <c r="AV33" i="1"/>
  <c r="K42" i="2" s="1"/>
  <c r="F33" i="1"/>
  <c r="J32" i="1"/>
  <c r="K32" i="1" s="1"/>
  <c r="L32" i="1" s="1"/>
  <c r="AE36" i="1"/>
  <c r="AT35" i="1"/>
  <c r="I44" i="2" s="1"/>
  <c r="I48" i="1"/>
  <c r="AA38" i="1"/>
  <c r="Z39" i="1"/>
  <c r="AE37" i="1" l="1"/>
  <c r="AT36" i="1"/>
  <c r="I45" i="2" s="1"/>
  <c r="J33" i="1"/>
  <c r="K33" i="1" s="1"/>
  <c r="L33" i="1" s="1"/>
  <c r="F34" i="1"/>
  <c r="AU34" i="1"/>
  <c r="J43" i="2" s="1"/>
  <c r="E34" i="1"/>
  <c r="D35" i="1"/>
  <c r="AV34" i="1"/>
  <c r="K43" i="2" s="1"/>
  <c r="I49" i="1"/>
  <c r="Z40" i="1"/>
  <c r="AA39" i="1"/>
  <c r="AB35" i="1"/>
  <c r="AF34" i="1"/>
  <c r="AG34" i="1" s="1"/>
  <c r="AH34" i="1" s="1"/>
  <c r="E35" i="1" l="1"/>
  <c r="AU35" i="1"/>
  <c r="J44" i="2" s="1"/>
  <c r="D36" i="1"/>
  <c r="AV35" i="1"/>
  <c r="K44" i="2" s="1"/>
  <c r="J34" i="1"/>
  <c r="K34" i="1" s="1"/>
  <c r="L34" i="1" s="1"/>
  <c r="F35" i="1"/>
  <c r="AF35" i="1"/>
  <c r="AG35" i="1" s="1"/>
  <c r="AH35" i="1" s="1"/>
  <c r="AB36" i="1"/>
  <c r="I50" i="1"/>
  <c r="Z41" i="1"/>
  <c r="AA40" i="1"/>
  <c r="AE38" i="1"/>
  <c r="AT37" i="1"/>
  <c r="I46" i="2" s="1"/>
  <c r="I51" i="1" l="1"/>
  <c r="AA41" i="1"/>
  <c r="Z42" i="1"/>
  <c r="F36" i="1"/>
  <c r="J35" i="1"/>
  <c r="K35" i="1" s="1"/>
  <c r="L35" i="1" s="1"/>
  <c r="AE39" i="1"/>
  <c r="AT38" i="1"/>
  <c r="I47" i="2" s="1"/>
  <c r="AF36" i="1"/>
  <c r="AG36" i="1" s="1"/>
  <c r="AH36" i="1" s="1"/>
  <c r="AB37" i="1"/>
  <c r="AU36" i="1"/>
  <c r="J45" i="2" s="1"/>
  <c r="E36" i="1"/>
  <c r="D37" i="1"/>
  <c r="AV36" i="1"/>
  <c r="K45" i="2" s="1"/>
  <c r="AF37" i="1" l="1"/>
  <c r="AG37" i="1" s="1"/>
  <c r="AH37" i="1" s="1"/>
  <c r="AB38" i="1"/>
  <c r="J36" i="1"/>
  <c r="K36" i="1" s="1"/>
  <c r="L36" i="1" s="1"/>
  <c r="F37" i="1"/>
  <c r="AU37" i="1"/>
  <c r="J46" i="2" s="1"/>
  <c r="E37" i="1"/>
  <c r="D38" i="1"/>
  <c r="AV37" i="1"/>
  <c r="K46" i="2" s="1"/>
  <c r="AE40" i="1"/>
  <c r="AT39" i="1"/>
  <c r="I48" i="2" s="1"/>
  <c r="I52" i="1"/>
  <c r="Z43" i="1"/>
  <c r="AA42" i="1"/>
  <c r="AE41" i="1" l="1"/>
  <c r="AT40" i="1"/>
  <c r="I49" i="2" s="1"/>
  <c r="E38" i="1"/>
  <c r="AU38" i="1"/>
  <c r="J47" i="2" s="1"/>
  <c r="D39" i="1"/>
  <c r="AV38" i="1"/>
  <c r="K47" i="2" s="1"/>
  <c r="J37" i="1"/>
  <c r="K37" i="1" s="1"/>
  <c r="L37" i="1" s="1"/>
  <c r="F38" i="1"/>
  <c r="AA43" i="1"/>
  <c r="Z44" i="1"/>
  <c r="AF38" i="1"/>
  <c r="AG38" i="1" s="1"/>
  <c r="AH38" i="1" s="1"/>
  <c r="AB39" i="1"/>
  <c r="I53" i="1"/>
  <c r="E39" i="1" l="1"/>
  <c r="D40" i="1"/>
  <c r="AU39" i="1"/>
  <c r="J48" i="2" s="1"/>
  <c r="AV39" i="1"/>
  <c r="K48" i="2" s="1"/>
  <c r="I54" i="1"/>
  <c r="I55" i="1" s="1"/>
  <c r="AA44" i="1"/>
  <c r="Z45" i="1"/>
  <c r="J38" i="1"/>
  <c r="K38" i="1" s="1"/>
  <c r="L38" i="1" s="1"/>
  <c r="F39" i="1"/>
  <c r="AF39" i="1"/>
  <c r="AG39" i="1" s="1"/>
  <c r="AH39" i="1" s="1"/>
  <c r="AB40" i="1"/>
  <c r="AE42" i="1"/>
  <c r="AT41" i="1"/>
  <c r="I50" i="2" s="1"/>
  <c r="I56" i="1" l="1"/>
  <c r="J39" i="1"/>
  <c r="K39" i="1" s="1"/>
  <c r="L39" i="1" s="1"/>
  <c r="F40" i="1"/>
  <c r="AE43" i="1"/>
  <c r="AT42" i="1"/>
  <c r="I51" i="2" s="1"/>
  <c r="AA45" i="1"/>
  <c r="Z46" i="1"/>
  <c r="E40" i="1"/>
  <c r="AU40" i="1"/>
  <c r="J49" i="2" s="1"/>
  <c r="D41" i="1"/>
  <c r="AV40" i="1"/>
  <c r="K49" i="2" s="1"/>
  <c r="AF40" i="1"/>
  <c r="AG40" i="1" s="1"/>
  <c r="AH40" i="1" s="1"/>
  <c r="AB41" i="1"/>
  <c r="I57" i="1" l="1"/>
  <c r="AA46" i="1"/>
  <c r="Z47" i="1"/>
  <c r="E41" i="1"/>
  <c r="AU41" i="1"/>
  <c r="J50" i="2" s="1"/>
  <c r="D42" i="1"/>
  <c r="AV41" i="1"/>
  <c r="K50" i="2" s="1"/>
  <c r="AB42" i="1"/>
  <c r="AF41" i="1"/>
  <c r="AG41" i="1" s="1"/>
  <c r="AH41" i="1" s="1"/>
  <c r="J40" i="1"/>
  <c r="K40" i="1" s="1"/>
  <c r="L40" i="1" s="1"/>
  <c r="F41" i="1"/>
  <c r="AE44" i="1"/>
  <c r="AT43" i="1"/>
  <c r="I52" i="2" s="1"/>
  <c r="I58" i="1" l="1"/>
  <c r="AA47" i="1"/>
  <c r="Z48" i="1"/>
  <c r="AE45" i="1"/>
  <c r="AT44" i="1"/>
  <c r="I53" i="2" s="1"/>
  <c r="J41" i="1"/>
  <c r="K41" i="1" s="1"/>
  <c r="L41" i="1" s="1"/>
  <c r="F42" i="1"/>
  <c r="AB43" i="1"/>
  <c r="AF42" i="1"/>
  <c r="AG42" i="1" s="1"/>
  <c r="AH42" i="1" s="1"/>
  <c r="AU42" i="1"/>
  <c r="J51" i="2" s="1"/>
  <c r="D43" i="1"/>
  <c r="E42" i="1"/>
  <c r="AV42" i="1"/>
  <c r="K51" i="2" s="1"/>
  <c r="I59" i="1" l="1"/>
  <c r="I60" i="1" s="1"/>
  <c r="E43" i="1"/>
  <c r="D44" i="1"/>
  <c r="AU43" i="1"/>
  <c r="J52" i="2" s="1"/>
  <c r="AV43" i="1"/>
  <c r="K52" i="2" s="1"/>
  <c r="AF43" i="1"/>
  <c r="AG43" i="1" s="1"/>
  <c r="AH43" i="1" s="1"/>
  <c r="AB44" i="1"/>
  <c r="AE46" i="1"/>
  <c r="AT45" i="1"/>
  <c r="I54" i="2" s="1"/>
  <c r="J42" i="1"/>
  <c r="K42" i="1" s="1"/>
  <c r="L42" i="1" s="1"/>
  <c r="F43" i="1"/>
  <c r="AA48" i="1"/>
  <c r="Z49" i="1"/>
  <c r="I61" i="1" l="1"/>
  <c r="J43" i="1"/>
  <c r="K43" i="1" s="1"/>
  <c r="L43" i="1" s="1"/>
  <c r="F44" i="1"/>
  <c r="AE47" i="1"/>
  <c r="AT46" i="1"/>
  <c r="I55" i="2" s="1"/>
  <c r="AB45" i="1"/>
  <c r="AF44" i="1"/>
  <c r="AG44" i="1" s="1"/>
  <c r="AH44" i="1" s="1"/>
  <c r="AU44" i="1"/>
  <c r="J53" i="2" s="1"/>
  <c r="D45" i="1"/>
  <c r="E44" i="1"/>
  <c r="AV44" i="1"/>
  <c r="K53" i="2" s="1"/>
  <c r="AA49" i="1"/>
  <c r="Z50" i="1"/>
  <c r="I62" i="1" l="1"/>
  <c r="E45" i="1"/>
  <c r="AU45" i="1"/>
  <c r="J54" i="2" s="1"/>
  <c r="D46" i="1"/>
  <c r="AV45" i="1"/>
  <c r="K54" i="2" s="1"/>
  <c r="AB46" i="1"/>
  <c r="AF45" i="1"/>
  <c r="AG45" i="1" s="1"/>
  <c r="AH45" i="1" s="1"/>
  <c r="AE48" i="1"/>
  <c r="AT47" i="1"/>
  <c r="I56" i="2" s="1"/>
  <c r="J44" i="1"/>
  <c r="K44" i="1" s="1"/>
  <c r="L44" i="1" s="1"/>
  <c r="F45" i="1"/>
  <c r="Z51" i="1"/>
  <c r="AA50" i="1"/>
  <c r="I63" i="1" l="1"/>
  <c r="AB47" i="1"/>
  <c r="AF46" i="1"/>
  <c r="AG46" i="1" s="1"/>
  <c r="AH46" i="1" s="1"/>
  <c r="J45" i="1"/>
  <c r="K45" i="1" s="1"/>
  <c r="L45" i="1" s="1"/>
  <c r="F46" i="1"/>
  <c r="AE49" i="1"/>
  <c r="AT48" i="1"/>
  <c r="I57" i="2" s="1"/>
  <c r="Z52" i="1"/>
  <c r="AA51" i="1"/>
  <c r="AU46" i="1"/>
  <c r="J55" i="2" s="1"/>
  <c r="D47" i="1"/>
  <c r="E46" i="1"/>
  <c r="AV46" i="1"/>
  <c r="K55" i="2" s="1"/>
  <c r="I64" i="1" l="1"/>
  <c r="I65" i="1" s="1"/>
  <c r="J46" i="1"/>
  <c r="K46" i="1" s="1"/>
  <c r="L46" i="1" s="1"/>
  <c r="F47" i="1"/>
  <c r="D48" i="1"/>
  <c r="E47" i="1"/>
  <c r="AU47" i="1"/>
  <c r="J56" i="2" s="1"/>
  <c r="AV47" i="1"/>
  <c r="K56" i="2" s="1"/>
  <c r="Z53" i="1"/>
  <c r="AA52" i="1"/>
  <c r="AE50" i="1"/>
  <c r="AT49" i="1"/>
  <c r="AF47" i="1"/>
  <c r="AG47" i="1" s="1"/>
  <c r="AH47" i="1" s="1"/>
  <c r="AB48" i="1"/>
  <c r="I66" i="1" l="1"/>
  <c r="Z54" i="1"/>
  <c r="AA53" i="1"/>
  <c r="I58" i="2"/>
  <c r="D49" i="1"/>
  <c r="AU48" i="1"/>
  <c r="J57" i="2" s="1"/>
  <c r="E48" i="1"/>
  <c r="AV48" i="1"/>
  <c r="K57" i="2" s="1"/>
  <c r="AE51" i="1"/>
  <c r="AT50" i="1"/>
  <c r="I59" i="2" s="1"/>
  <c r="J47" i="1"/>
  <c r="K47" i="1" s="1"/>
  <c r="L47" i="1" s="1"/>
  <c r="F48" i="1"/>
  <c r="AF48" i="1"/>
  <c r="AG48" i="1" s="1"/>
  <c r="AH48" i="1" s="1"/>
  <c r="AB49" i="1"/>
  <c r="I67" i="1" l="1"/>
  <c r="AA54" i="1"/>
  <c r="Z55" i="1"/>
  <c r="AE52" i="1"/>
  <c r="AT51" i="1"/>
  <c r="I60" i="2" s="1"/>
  <c r="D50" i="1"/>
  <c r="AU49" i="1"/>
  <c r="E49" i="1"/>
  <c r="AV49" i="1"/>
  <c r="K58" i="2" s="1"/>
  <c r="AF49" i="1"/>
  <c r="AG49" i="1" s="1"/>
  <c r="AH49" i="1" s="1"/>
  <c r="AB50" i="1"/>
  <c r="J48" i="1"/>
  <c r="K48" i="1" s="1"/>
  <c r="L48" i="1" s="1"/>
  <c r="F49" i="1"/>
  <c r="I68" i="1" l="1"/>
  <c r="Z56" i="1"/>
  <c r="AA55" i="1"/>
  <c r="J49" i="1"/>
  <c r="K49" i="1" s="1"/>
  <c r="L49" i="1" s="1"/>
  <c r="F50" i="1"/>
  <c r="AF50" i="1"/>
  <c r="AG50" i="1" s="1"/>
  <c r="AH50" i="1" s="1"/>
  <c r="AB51" i="1"/>
  <c r="AU50" i="1"/>
  <c r="J59" i="2" s="1"/>
  <c r="D51" i="1"/>
  <c r="E50" i="1"/>
  <c r="AV50" i="1"/>
  <c r="K59" i="2" s="1"/>
  <c r="J58" i="2"/>
  <c r="AE53" i="1"/>
  <c r="AT52" i="1"/>
  <c r="I61" i="2" s="1"/>
  <c r="I69" i="1" l="1"/>
  <c r="Z57" i="1"/>
  <c r="AA56" i="1"/>
  <c r="J50" i="1"/>
  <c r="K50" i="1" s="1"/>
  <c r="L50" i="1" s="1"/>
  <c r="F51" i="1"/>
  <c r="AU51" i="1"/>
  <c r="J60" i="2" s="1"/>
  <c r="D52" i="1"/>
  <c r="E51" i="1"/>
  <c r="AV51" i="1"/>
  <c r="K60" i="2" s="1"/>
  <c r="AF51" i="1"/>
  <c r="AG51" i="1" s="1"/>
  <c r="AH51" i="1" s="1"/>
  <c r="AB52" i="1"/>
  <c r="AE54" i="1"/>
  <c r="AE55" i="1" s="1"/>
  <c r="AT53" i="1"/>
  <c r="I62" i="2" s="1"/>
  <c r="I70" i="1" l="1"/>
  <c r="AE56" i="1"/>
  <c r="AT55" i="1"/>
  <c r="I64" i="2" s="1"/>
  <c r="Z58" i="1"/>
  <c r="AA57" i="1"/>
  <c r="AT54" i="1"/>
  <c r="I63" i="2" s="1"/>
  <c r="AF52" i="1"/>
  <c r="AG52" i="1" s="1"/>
  <c r="AH52" i="1" s="1"/>
  <c r="AB53" i="1"/>
  <c r="J51" i="1"/>
  <c r="K51" i="1" s="1"/>
  <c r="L51" i="1" s="1"/>
  <c r="F52" i="1"/>
  <c r="AU52" i="1"/>
  <c r="J61" i="2" s="1"/>
  <c r="D53" i="1"/>
  <c r="E52" i="1"/>
  <c r="AV52" i="1"/>
  <c r="K61" i="2" s="1"/>
  <c r="I71" i="1" l="1"/>
  <c r="I72" i="1" s="1"/>
  <c r="Z59" i="1"/>
  <c r="AA58" i="1"/>
  <c r="AE57" i="1"/>
  <c r="AT56" i="1"/>
  <c r="I65" i="2" s="1"/>
  <c r="AU53" i="1"/>
  <c r="J62" i="2" s="1"/>
  <c r="D54" i="1"/>
  <c r="D55" i="1" s="1"/>
  <c r="E53" i="1"/>
  <c r="AV53" i="1"/>
  <c r="K62" i="2" s="1"/>
  <c r="J52" i="1"/>
  <c r="K52" i="1" s="1"/>
  <c r="L52" i="1" s="1"/>
  <c r="F53" i="1"/>
  <c r="AF53" i="1"/>
  <c r="AG53" i="1" s="1"/>
  <c r="AH53" i="1" s="1"/>
  <c r="AB54" i="1"/>
  <c r="AB55" i="1" s="1"/>
  <c r="I73" i="1" l="1"/>
  <c r="AA59" i="1"/>
  <c r="Z60" i="1"/>
  <c r="AU55" i="1"/>
  <c r="J64" i="2" s="1"/>
  <c r="D56" i="1"/>
  <c r="E55" i="1"/>
  <c r="AV55" i="1"/>
  <c r="K64" i="2" s="1"/>
  <c r="AE58" i="1"/>
  <c r="AT57" i="1"/>
  <c r="I66" i="2" s="1"/>
  <c r="AF55" i="1"/>
  <c r="AG55" i="1" s="1"/>
  <c r="AH55" i="1" s="1"/>
  <c r="AB56" i="1"/>
  <c r="AF54" i="1"/>
  <c r="AG54" i="1" s="1"/>
  <c r="AH54" i="1" s="1"/>
  <c r="J53" i="1"/>
  <c r="K53" i="1" s="1"/>
  <c r="L53" i="1" s="1"/>
  <c r="F54" i="1"/>
  <c r="AU54" i="1"/>
  <c r="J63" i="2" s="1"/>
  <c r="E54" i="1"/>
  <c r="AV54" i="1"/>
  <c r="K63" i="2" s="1"/>
  <c r="I74" i="1" l="1"/>
  <c r="Z61" i="1"/>
  <c r="AA60" i="1"/>
  <c r="AF56" i="1"/>
  <c r="AG56" i="1" s="1"/>
  <c r="AH56" i="1" s="1"/>
  <c r="AB57" i="1"/>
  <c r="AE59" i="1"/>
  <c r="AE60" i="1" s="1"/>
  <c r="AT58" i="1"/>
  <c r="I67" i="2" s="1"/>
  <c r="AU56" i="1"/>
  <c r="J65" i="2" s="1"/>
  <c r="D57" i="1"/>
  <c r="E56" i="1"/>
  <c r="AV56" i="1"/>
  <c r="K65" i="2" s="1"/>
  <c r="J54" i="1"/>
  <c r="K54" i="1" s="1"/>
  <c r="L54" i="1" s="1"/>
  <c r="F55" i="1"/>
  <c r="I75" i="1" l="1"/>
  <c r="AE61" i="1"/>
  <c r="AT60" i="1"/>
  <c r="I69" i="2" s="1"/>
  <c r="Z62" i="1"/>
  <c r="AA61" i="1"/>
  <c r="J55" i="1"/>
  <c r="K55" i="1" s="1"/>
  <c r="L55" i="1" s="1"/>
  <c r="F56" i="1"/>
  <c r="AU57" i="1"/>
  <c r="J66" i="2" s="1"/>
  <c r="D58" i="1"/>
  <c r="E57" i="1"/>
  <c r="AV57" i="1"/>
  <c r="K66" i="2" s="1"/>
  <c r="AT59" i="1"/>
  <c r="I68" i="2" s="1"/>
  <c r="AF57" i="1"/>
  <c r="AG57" i="1" s="1"/>
  <c r="AH57" i="1" s="1"/>
  <c r="AB58" i="1"/>
  <c r="I76" i="1" l="1"/>
  <c r="Z63" i="1"/>
  <c r="AA62" i="1"/>
  <c r="AE62" i="1"/>
  <c r="AT61" i="1"/>
  <c r="I70" i="2" s="1"/>
  <c r="AF58" i="1"/>
  <c r="AG58" i="1" s="1"/>
  <c r="AH58" i="1" s="1"/>
  <c r="AB59" i="1"/>
  <c r="AB60" i="1" s="1"/>
  <c r="AU58" i="1"/>
  <c r="J67" i="2" s="1"/>
  <c r="D59" i="1"/>
  <c r="D60" i="1" s="1"/>
  <c r="E58" i="1"/>
  <c r="AV58" i="1"/>
  <c r="K67" i="2" s="1"/>
  <c r="J56" i="1"/>
  <c r="K56" i="1" s="1"/>
  <c r="L56" i="1" s="1"/>
  <c r="F57" i="1"/>
  <c r="I77" i="1" l="1"/>
  <c r="AF60" i="1"/>
  <c r="AG60" i="1" s="1"/>
  <c r="AH60" i="1" s="1"/>
  <c r="AB61" i="1"/>
  <c r="AE63" i="1"/>
  <c r="AT62" i="1"/>
  <c r="I71" i="2" s="1"/>
  <c r="AU60" i="1"/>
  <c r="J69" i="2" s="1"/>
  <c r="D61" i="1"/>
  <c r="E60" i="1"/>
  <c r="AV60" i="1"/>
  <c r="K69" i="2" s="1"/>
  <c r="Z64" i="1"/>
  <c r="Z65" i="1" s="1"/>
  <c r="AA63" i="1"/>
  <c r="AF59" i="1"/>
  <c r="AG59" i="1" s="1"/>
  <c r="AH59" i="1" s="1"/>
  <c r="J57" i="1"/>
  <c r="K57" i="1" s="1"/>
  <c r="L57" i="1" s="1"/>
  <c r="F58" i="1"/>
  <c r="AU59" i="1"/>
  <c r="J68" i="2" s="1"/>
  <c r="E59" i="1"/>
  <c r="AV59" i="1"/>
  <c r="K68" i="2" s="1"/>
  <c r="I78" i="1" l="1"/>
  <c r="AA65" i="1"/>
  <c r="Z66" i="1"/>
  <c r="AA64" i="1"/>
  <c r="AU61" i="1"/>
  <c r="J70" i="2" s="1"/>
  <c r="D62" i="1"/>
  <c r="E61" i="1"/>
  <c r="AV61" i="1"/>
  <c r="K70" i="2" s="1"/>
  <c r="AE64" i="1"/>
  <c r="AE65" i="1" s="1"/>
  <c r="AT63" i="1"/>
  <c r="I72" i="2" s="1"/>
  <c r="AF61" i="1"/>
  <c r="AG61" i="1" s="1"/>
  <c r="AH61" i="1" s="1"/>
  <c r="AB62" i="1"/>
  <c r="J58" i="1"/>
  <c r="K58" i="1" s="1"/>
  <c r="L58" i="1" s="1"/>
  <c r="F59" i="1"/>
  <c r="I79" i="1" l="1"/>
  <c r="AE66" i="1"/>
  <c r="AT65" i="1"/>
  <c r="I74" i="2" s="1"/>
  <c r="AA66" i="1"/>
  <c r="Z67" i="1"/>
  <c r="AU62" i="1"/>
  <c r="J71" i="2" s="1"/>
  <c r="D63" i="1"/>
  <c r="E62" i="1"/>
  <c r="AV62" i="1"/>
  <c r="K71" i="2" s="1"/>
  <c r="AT64" i="1"/>
  <c r="I73" i="2" s="1"/>
  <c r="J59" i="1"/>
  <c r="K59" i="1" s="1"/>
  <c r="L59" i="1" s="1"/>
  <c r="F60" i="1"/>
  <c r="AF62" i="1"/>
  <c r="AG62" i="1" s="1"/>
  <c r="AH62" i="1" s="1"/>
  <c r="AB63" i="1"/>
  <c r="I80" i="1" l="1"/>
  <c r="AA67" i="1"/>
  <c r="Z68" i="1"/>
  <c r="AE67" i="1"/>
  <c r="AT66" i="1"/>
  <c r="I75" i="2" s="1"/>
  <c r="AF63" i="1"/>
  <c r="AG63" i="1" s="1"/>
  <c r="AH63" i="1" s="1"/>
  <c r="AB64" i="1"/>
  <c r="AB65" i="1" s="1"/>
  <c r="J60" i="1"/>
  <c r="K60" i="1" s="1"/>
  <c r="L60" i="1" s="1"/>
  <c r="F61" i="1"/>
  <c r="AU63" i="1"/>
  <c r="J72" i="2" s="1"/>
  <c r="D64" i="1"/>
  <c r="D65" i="1" s="1"/>
  <c r="E63" i="1"/>
  <c r="AV63" i="1"/>
  <c r="K72" i="2" s="1"/>
  <c r="I81" i="1" l="1"/>
  <c r="AU65" i="1"/>
  <c r="J74" i="2" s="1"/>
  <c r="D66" i="1"/>
  <c r="E65" i="1"/>
  <c r="AV65" i="1"/>
  <c r="K74" i="2" s="1"/>
  <c r="AE68" i="1"/>
  <c r="AT67" i="1"/>
  <c r="I76" i="2" s="1"/>
  <c r="AA68" i="1"/>
  <c r="Z69" i="1"/>
  <c r="AF65" i="1"/>
  <c r="AG65" i="1" s="1"/>
  <c r="AH65" i="1" s="1"/>
  <c r="AB66" i="1"/>
  <c r="AU64" i="1"/>
  <c r="J73" i="2" s="1"/>
  <c r="E64" i="1"/>
  <c r="AV64" i="1"/>
  <c r="K73" i="2" s="1"/>
  <c r="J61" i="1"/>
  <c r="K61" i="1" s="1"/>
  <c r="L61" i="1" s="1"/>
  <c r="F62" i="1"/>
  <c r="AF64" i="1"/>
  <c r="AG64" i="1" s="1"/>
  <c r="AH64" i="1" s="1"/>
  <c r="I82" i="1" l="1"/>
  <c r="AF66" i="1"/>
  <c r="AG66" i="1" s="1"/>
  <c r="AH66" i="1" s="1"/>
  <c r="AB67" i="1"/>
  <c r="AE69" i="1"/>
  <c r="AT68" i="1"/>
  <c r="I77" i="2" s="1"/>
  <c r="D67" i="1"/>
  <c r="AU66" i="1"/>
  <c r="J75" i="2" s="1"/>
  <c r="E66" i="1"/>
  <c r="AV66" i="1"/>
  <c r="K75" i="2" s="1"/>
  <c r="Z70" i="1"/>
  <c r="AA69" i="1"/>
  <c r="J62" i="1"/>
  <c r="K62" i="1" s="1"/>
  <c r="L62" i="1" s="1"/>
  <c r="F63" i="1"/>
  <c r="I83" i="1" l="1"/>
  <c r="AU67" i="1"/>
  <c r="J76" i="2" s="1"/>
  <c r="D68" i="1"/>
  <c r="E67" i="1"/>
  <c r="AV67" i="1"/>
  <c r="K76" i="2" s="1"/>
  <c r="AE70" i="1"/>
  <c r="AT69" i="1"/>
  <c r="I78" i="2" s="1"/>
  <c r="Z71" i="1"/>
  <c r="Z72" i="1" s="1"/>
  <c r="AA70" i="1"/>
  <c r="AF67" i="1"/>
  <c r="AG67" i="1" s="1"/>
  <c r="AH67" i="1" s="1"/>
  <c r="AB68" i="1"/>
  <c r="J63" i="1"/>
  <c r="K63" i="1" s="1"/>
  <c r="L63" i="1" s="1"/>
  <c r="F64" i="1"/>
  <c r="AA72" i="1" l="1"/>
  <c r="Z73" i="1"/>
  <c r="I84" i="1"/>
  <c r="AA71" i="1"/>
  <c r="AE71" i="1"/>
  <c r="AE72" i="1" s="1"/>
  <c r="AT70" i="1"/>
  <c r="I79" i="2" s="1"/>
  <c r="AF68" i="1"/>
  <c r="AG68" i="1" s="1"/>
  <c r="AH68" i="1" s="1"/>
  <c r="AB69" i="1"/>
  <c r="AU68" i="1"/>
  <c r="J77" i="2" s="1"/>
  <c r="D69" i="1"/>
  <c r="E68" i="1"/>
  <c r="AV68" i="1"/>
  <c r="K77" i="2" s="1"/>
  <c r="F65" i="1"/>
  <c r="J64" i="1"/>
  <c r="K64" i="1" s="1"/>
  <c r="L64" i="1" s="1"/>
  <c r="AE73" i="1" l="1"/>
  <c r="AT72" i="1"/>
  <c r="I81" i="2" s="1"/>
  <c r="AA73" i="1"/>
  <c r="Z74" i="1"/>
  <c r="I85" i="1"/>
  <c r="D70" i="1"/>
  <c r="AU69" i="1"/>
  <c r="J78" i="2" s="1"/>
  <c r="E69" i="1"/>
  <c r="AV69" i="1"/>
  <c r="K78" i="2" s="1"/>
  <c r="AF69" i="1"/>
  <c r="AG69" i="1" s="1"/>
  <c r="AH69" i="1" s="1"/>
  <c r="AB70" i="1"/>
  <c r="AT71" i="1"/>
  <c r="J65" i="1"/>
  <c r="K65" i="1" s="1"/>
  <c r="L65" i="1" s="1"/>
  <c r="F66" i="1"/>
  <c r="I86" i="1" l="1"/>
  <c r="Z75" i="1"/>
  <c r="AA74" i="1"/>
  <c r="I80" i="2"/>
  <c r="AE74" i="1"/>
  <c r="AT73" i="1"/>
  <c r="I82" i="2" s="1"/>
  <c r="F67" i="1"/>
  <c r="J66" i="1"/>
  <c r="K66" i="1" s="1"/>
  <c r="L66" i="1" s="1"/>
  <c r="AB71" i="1"/>
  <c r="AB72" i="1" s="1"/>
  <c r="AF70" i="1"/>
  <c r="AG70" i="1" s="1"/>
  <c r="AH70" i="1" s="1"/>
  <c r="AU70" i="1"/>
  <c r="J79" i="2" s="1"/>
  <c r="D71" i="1"/>
  <c r="D72" i="1" s="1"/>
  <c r="E70" i="1"/>
  <c r="AV70" i="1"/>
  <c r="K79" i="2" s="1"/>
  <c r="AE75" i="1" l="1"/>
  <c r="AT74" i="1"/>
  <c r="I83" i="2" s="1"/>
  <c r="D73" i="1"/>
  <c r="AU72" i="1"/>
  <c r="J81" i="2" s="1"/>
  <c r="E72" i="1"/>
  <c r="AV72" i="1"/>
  <c r="K81" i="2" s="1"/>
  <c r="Z76" i="1"/>
  <c r="AA75" i="1"/>
  <c r="I87" i="1"/>
  <c r="AB73" i="1"/>
  <c r="AF72" i="1"/>
  <c r="AG72" i="1" s="1"/>
  <c r="AH72" i="1" s="1"/>
  <c r="AF71" i="1"/>
  <c r="AG71" i="1" s="1"/>
  <c r="AH71" i="1" s="1"/>
  <c r="AU71" i="1"/>
  <c r="E71" i="1"/>
  <c r="AV71" i="1"/>
  <c r="K80" i="2" s="1"/>
  <c r="J67" i="1"/>
  <c r="K67" i="1" s="1"/>
  <c r="L67" i="1" s="1"/>
  <c r="F68" i="1"/>
  <c r="Z77" i="1" l="1"/>
  <c r="AA76" i="1"/>
  <c r="D74" i="1"/>
  <c r="AU73" i="1"/>
  <c r="J82" i="2" s="1"/>
  <c r="E73" i="1"/>
  <c r="AV73" i="1"/>
  <c r="K82" i="2" s="1"/>
  <c r="I88" i="1"/>
  <c r="J80" i="2"/>
  <c r="AB74" i="1"/>
  <c r="AF73" i="1"/>
  <c r="AG73" i="1" s="1"/>
  <c r="AH73" i="1" s="1"/>
  <c r="AE76" i="1"/>
  <c r="AT75" i="1"/>
  <c r="I84" i="2" s="1"/>
  <c r="J68" i="1"/>
  <c r="K68" i="1" s="1"/>
  <c r="L68" i="1" s="1"/>
  <c r="F69" i="1"/>
  <c r="I89" i="1" l="1"/>
  <c r="AE77" i="1"/>
  <c r="AT76" i="1"/>
  <c r="I85" i="2" s="1"/>
  <c r="AU74" i="1"/>
  <c r="J83" i="2" s="1"/>
  <c r="D75" i="1"/>
  <c r="E74" i="1"/>
  <c r="AV74" i="1"/>
  <c r="K83" i="2" s="1"/>
  <c r="AB75" i="1"/>
  <c r="AF74" i="1"/>
  <c r="AG74" i="1" s="1"/>
  <c r="AH74" i="1" s="1"/>
  <c r="Z78" i="1"/>
  <c r="AA77" i="1"/>
  <c r="F70" i="1"/>
  <c r="J69" i="1"/>
  <c r="K69" i="1" s="1"/>
  <c r="L69" i="1" s="1"/>
  <c r="D76" i="1" l="1"/>
  <c r="E75" i="1"/>
  <c r="AU75" i="1"/>
  <c r="J84" i="2" s="1"/>
  <c r="AV75" i="1"/>
  <c r="K84" i="2" s="1"/>
  <c r="AF75" i="1"/>
  <c r="AG75" i="1" s="1"/>
  <c r="AH75" i="1" s="1"/>
  <c r="AB76" i="1"/>
  <c r="AE78" i="1"/>
  <c r="AT77" i="1"/>
  <c r="I86" i="2" s="1"/>
  <c r="I90" i="1"/>
  <c r="AA78" i="1"/>
  <c r="Z79" i="1"/>
  <c r="J70" i="1"/>
  <c r="K70" i="1" s="1"/>
  <c r="L70" i="1" s="1"/>
  <c r="F71" i="1"/>
  <c r="F72" i="1" s="1"/>
  <c r="AF76" i="1" l="1"/>
  <c r="AG76" i="1" s="1"/>
  <c r="AH76" i="1" s="1"/>
  <c r="AB77" i="1"/>
  <c r="AE79" i="1"/>
  <c r="AT78" i="1"/>
  <c r="I87" i="2" s="1"/>
  <c r="J72" i="1"/>
  <c r="K72" i="1" s="1"/>
  <c r="L72" i="1" s="1"/>
  <c r="F73" i="1"/>
  <c r="AA79" i="1"/>
  <c r="Z80" i="1"/>
  <c r="I91" i="1"/>
  <c r="AU76" i="1"/>
  <c r="J85" i="2" s="1"/>
  <c r="D77" i="1"/>
  <c r="E76" i="1"/>
  <c r="AV76" i="1"/>
  <c r="K85" i="2" s="1"/>
  <c r="J71" i="1"/>
  <c r="K71" i="1" s="1"/>
  <c r="L71" i="1" s="1"/>
  <c r="J73" i="1" l="1"/>
  <c r="K73" i="1" s="1"/>
  <c r="L73" i="1" s="1"/>
  <c r="F74" i="1"/>
  <c r="AA80" i="1"/>
  <c r="Z81" i="1"/>
  <c r="I92" i="1"/>
  <c r="AE80" i="1"/>
  <c r="AT79" i="1"/>
  <c r="I88" i="2" s="1"/>
  <c r="AU77" i="1"/>
  <c r="J86" i="2" s="1"/>
  <c r="D78" i="1"/>
  <c r="E77" i="1"/>
  <c r="AV77" i="1"/>
  <c r="K86" i="2" s="1"/>
  <c r="AF77" i="1"/>
  <c r="AG77" i="1" s="1"/>
  <c r="AH77" i="1" s="1"/>
  <c r="AB78" i="1"/>
  <c r="Z82" i="1" l="1"/>
  <c r="AA81" i="1"/>
  <c r="D79" i="1"/>
  <c r="AU78" i="1"/>
  <c r="J87" i="2" s="1"/>
  <c r="E78" i="1"/>
  <c r="AV78" i="1"/>
  <c r="K87" i="2" s="1"/>
  <c r="AF78" i="1"/>
  <c r="AG78" i="1" s="1"/>
  <c r="AH78" i="1" s="1"/>
  <c r="AB79" i="1"/>
  <c r="J74" i="1"/>
  <c r="K74" i="1" s="1"/>
  <c r="L74" i="1" s="1"/>
  <c r="F75" i="1"/>
  <c r="AE81" i="1"/>
  <c r="AT80" i="1"/>
  <c r="I89" i="2" s="1"/>
  <c r="I93" i="1"/>
  <c r="AE82" i="1" l="1"/>
  <c r="AT81" i="1"/>
  <c r="I90" i="2" s="1"/>
  <c r="D80" i="1"/>
  <c r="AU79" i="1"/>
  <c r="J88" i="2" s="1"/>
  <c r="E79" i="1"/>
  <c r="AV79" i="1"/>
  <c r="K88" i="2" s="1"/>
  <c r="AF79" i="1"/>
  <c r="AG79" i="1" s="1"/>
  <c r="AH79" i="1" s="1"/>
  <c r="AB80" i="1"/>
  <c r="I94" i="1"/>
  <c r="J75" i="1"/>
  <c r="K75" i="1" s="1"/>
  <c r="L75" i="1" s="1"/>
  <c r="F76" i="1"/>
  <c r="AA82" i="1"/>
  <c r="Z83" i="1"/>
  <c r="AU80" i="1" l="1"/>
  <c r="J89" i="2" s="1"/>
  <c r="D81" i="1"/>
  <c r="E80" i="1"/>
  <c r="AV80" i="1"/>
  <c r="K89" i="2" s="1"/>
  <c r="I95" i="1"/>
  <c r="AF80" i="1"/>
  <c r="AG80" i="1" s="1"/>
  <c r="AH80" i="1" s="1"/>
  <c r="AB81" i="1"/>
  <c r="J76" i="1"/>
  <c r="K76" i="1" s="1"/>
  <c r="L76" i="1" s="1"/>
  <c r="F77" i="1"/>
  <c r="AA83" i="1"/>
  <c r="Z84" i="1"/>
  <c r="AE83" i="1"/>
  <c r="AT82" i="1"/>
  <c r="I91" i="2" s="1"/>
  <c r="AF81" i="1" l="1"/>
  <c r="AG81" i="1" s="1"/>
  <c r="AH81" i="1" s="1"/>
  <c r="AB82" i="1"/>
  <c r="AE84" i="1"/>
  <c r="AT83" i="1"/>
  <c r="I92" i="2" s="1"/>
  <c r="AU81" i="1"/>
  <c r="J90" i="2" s="1"/>
  <c r="D82" i="1"/>
  <c r="E81" i="1"/>
  <c r="AV81" i="1"/>
  <c r="K90" i="2" s="1"/>
  <c r="F78" i="1"/>
  <c r="J77" i="1"/>
  <c r="K77" i="1" s="1"/>
  <c r="L77" i="1" s="1"/>
  <c r="I96" i="1"/>
  <c r="AA84" i="1"/>
  <c r="Z85" i="1"/>
  <c r="J78" i="1" l="1"/>
  <c r="K78" i="1" s="1"/>
  <c r="L78" i="1" s="1"/>
  <c r="F79" i="1"/>
  <c r="AE85" i="1"/>
  <c r="AT84" i="1"/>
  <c r="I93" i="2" s="1"/>
  <c r="AA85" i="1"/>
  <c r="Z86" i="1"/>
  <c r="AF82" i="1"/>
  <c r="AG82" i="1" s="1"/>
  <c r="AH82" i="1" s="1"/>
  <c r="AB83" i="1"/>
  <c r="D83" i="1"/>
  <c r="AU82" i="1"/>
  <c r="J91" i="2" s="1"/>
  <c r="E82" i="1"/>
  <c r="AV82" i="1"/>
  <c r="K91" i="2" s="1"/>
  <c r="I97" i="1"/>
  <c r="AB84" i="1" l="1"/>
  <c r="AF83" i="1"/>
  <c r="AG83" i="1" s="1"/>
  <c r="AH83" i="1" s="1"/>
  <c r="AE86" i="1"/>
  <c r="AT85" i="1"/>
  <c r="I94" i="2" s="1"/>
  <c r="I98" i="1"/>
  <c r="J79" i="1"/>
  <c r="K79" i="1" s="1"/>
  <c r="L79" i="1" s="1"/>
  <c r="F80" i="1"/>
  <c r="D84" i="1"/>
  <c r="AU83" i="1"/>
  <c r="J92" i="2" s="1"/>
  <c r="E83" i="1"/>
  <c r="AV83" i="1"/>
  <c r="K92" i="2" s="1"/>
  <c r="AA86" i="1"/>
  <c r="Z87" i="1"/>
  <c r="AE87" i="1" l="1"/>
  <c r="AT86" i="1"/>
  <c r="I95" i="2" s="1"/>
  <c r="J80" i="1"/>
  <c r="K80" i="1" s="1"/>
  <c r="L80" i="1" s="1"/>
  <c r="F81" i="1"/>
  <c r="D85" i="1"/>
  <c r="AU84" i="1"/>
  <c r="J93" i="2" s="1"/>
  <c r="E84" i="1"/>
  <c r="AV84" i="1"/>
  <c r="K93" i="2" s="1"/>
  <c r="I99" i="1"/>
  <c r="AA87" i="1"/>
  <c r="Z88" i="1"/>
  <c r="AF84" i="1"/>
  <c r="AG84" i="1" s="1"/>
  <c r="AH84" i="1" s="1"/>
  <c r="AB85" i="1"/>
  <c r="F82" i="1" l="1"/>
  <c r="J81" i="1"/>
  <c r="K81" i="1" s="1"/>
  <c r="L81" i="1" s="1"/>
  <c r="I100" i="1"/>
  <c r="D86" i="1"/>
  <c r="AU85" i="1"/>
  <c r="J94" i="2" s="1"/>
  <c r="E85" i="1"/>
  <c r="AV85" i="1"/>
  <c r="K94" i="2" s="1"/>
  <c r="AB86" i="1"/>
  <c r="AF85" i="1"/>
  <c r="AG85" i="1" s="1"/>
  <c r="AH85" i="1" s="1"/>
  <c r="AA88" i="1"/>
  <c r="Z89" i="1"/>
  <c r="AE88" i="1"/>
  <c r="AT87" i="1"/>
  <c r="I96" i="2" s="1"/>
  <c r="I101" i="1" l="1"/>
  <c r="AF86" i="1"/>
  <c r="AG86" i="1" s="1"/>
  <c r="AH86" i="1" s="1"/>
  <c r="AB87" i="1"/>
  <c r="D87" i="1"/>
  <c r="AU86" i="1"/>
  <c r="J95" i="2" s="1"/>
  <c r="E86" i="1"/>
  <c r="AV86" i="1"/>
  <c r="K95" i="2" s="1"/>
  <c r="AE89" i="1"/>
  <c r="AT88" i="1"/>
  <c r="I97" i="2" s="1"/>
  <c r="AA89" i="1"/>
  <c r="Z90" i="1"/>
  <c r="J82" i="1"/>
  <c r="K82" i="1" s="1"/>
  <c r="L82" i="1" s="1"/>
  <c r="F83" i="1"/>
  <c r="AE90" i="1" l="1"/>
  <c r="AT89" i="1"/>
  <c r="I98" i="2" s="1"/>
  <c r="D88" i="1"/>
  <c r="AU87" i="1"/>
  <c r="J96" i="2" s="1"/>
  <c r="E87" i="1"/>
  <c r="AV87" i="1"/>
  <c r="K96" i="2" s="1"/>
  <c r="AF87" i="1"/>
  <c r="AG87" i="1" s="1"/>
  <c r="AH87" i="1" s="1"/>
  <c r="AB88" i="1"/>
  <c r="F84" i="1"/>
  <c r="J83" i="1"/>
  <c r="K83" i="1" s="1"/>
  <c r="L83" i="1" s="1"/>
  <c r="AA90" i="1"/>
  <c r="Z91" i="1"/>
  <c r="I102" i="1"/>
  <c r="AF88" i="1" l="1"/>
  <c r="AG88" i="1" s="1"/>
  <c r="AH88" i="1" s="1"/>
  <c r="AB89" i="1"/>
  <c r="F85" i="1"/>
  <c r="J84" i="1"/>
  <c r="K84" i="1" s="1"/>
  <c r="L84" i="1" s="1"/>
  <c r="I103" i="1"/>
  <c r="D89" i="1"/>
  <c r="AU88" i="1"/>
  <c r="J97" i="2" s="1"/>
  <c r="E88" i="1"/>
  <c r="AV88" i="1"/>
  <c r="K97" i="2" s="1"/>
  <c r="AA91" i="1"/>
  <c r="Z92" i="1"/>
  <c r="AE91" i="1"/>
  <c r="AT90" i="1"/>
  <c r="I99" i="2" s="1"/>
  <c r="D90" i="1" l="1"/>
  <c r="AU89" i="1"/>
  <c r="J98" i="2" s="1"/>
  <c r="E89" i="1"/>
  <c r="AV89" i="1"/>
  <c r="K98" i="2" s="1"/>
  <c r="F86" i="1"/>
  <c r="J85" i="1"/>
  <c r="K85" i="1" s="1"/>
  <c r="L85" i="1" s="1"/>
  <c r="I104" i="1"/>
  <c r="AE92" i="1"/>
  <c r="AT91" i="1"/>
  <c r="I100" i="2" s="1"/>
  <c r="AF89" i="1"/>
  <c r="AG89" i="1" s="1"/>
  <c r="AH89" i="1" s="1"/>
  <c r="AB90" i="1"/>
  <c r="AA92" i="1"/>
  <c r="Z93" i="1"/>
  <c r="I105" i="1" l="1"/>
  <c r="F87" i="1"/>
  <c r="J86" i="1"/>
  <c r="K86" i="1" s="1"/>
  <c r="L86" i="1" s="1"/>
  <c r="AA93" i="1"/>
  <c r="Z94" i="1"/>
  <c r="AE93" i="1"/>
  <c r="AT92" i="1"/>
  <c r="I101" i="2" s="1"/>
  <c r="AF90" i="1"/>
  <c r="AG90" i="1" s="1"/>
  <c r="AH90" i="1" s="1"/>
  <c r="AB91" i="1"/>
  <c r="E90" i="1"/>
  <c r="D91" i="1"/>
  <c r="AU90" i="1"/>
  <c r="J99" i="2" s="1"/>
  <c r="AV90" i="1"/>
  <c r="K99" i="2" s="1"/>
  <c r="Z95" i="1" l="1"/>
  <c r="AA94" i="1"/>
  <c r="AF91" i="1"/>
  <c r="AG91" i="1" s="1"/>
  <c r="AH91" i="1" s="1"/>
  <c r="AB92" i="1"/>
  <c r="J87" i="1"/>
  <c r="K87" i="1" s="1"/>
  <c r="L87" i="1" s="1"/>
  <c r="F88" i="1"/>
  <c r="AE94" i="1"/>
  <c r="AT93" i="1"/>
  <c r="I102" i="2" s="1"/>
  <c r="I106" i="1"/>
  <c r="E91" i="1"/>
  <c r="D92" i="1"/>
  <c r="AU91" i="1"/>
  <c r="J100" i="2" s="1"/>
  <c r="AV91" i="1"/>
  <c r="K100" i="2" s="1"/>
  <c r="AE95" i="1" l="1"/>
  <c r="AT94" i="1"/>
  <c r="I103" i="2" s="1"/>
  <c r="AB93" i="1"/>
  <c r="AF92" i="1"/>
  <c r="AG92" i="1" s="1"/>
  <c r="AH92" i="1" s="1"/>
  <c r="I107" i="1"/>
  <c r="J88" i="1"/>
  <c r="K88" i="1" s="1"/>
  <c r="L88" i="1" s="1"/>
  <c r="F89" i="1"/>
  <c r="D93" i="1"/>
  <c r="AU92" i="1"/>
  <c r="J101" i="2" s="1"/>
  <c r="E92" i="1"/>
  <c r="AV92" i="1"/>
  <c r="K101" i="2" s="1"/>
  <c r="Z96" i="1"/>
  <c r="AA95" i="1"/>
  <c r="D94" i="1" l="1"/>
  <c r="AU93" i="1"/>
  <c r="J102" i="2" s="1"/>
  <c r="E93" i="1"/>
  <c r="AV93" i="1"/>
  <c r="K102" i="2" s="1"/>
  <c r="J89" i="1"/>
  <c r="K89" i="1" s="1"/>
  <c r="L89" i="1" s="1"/>
  <c r="F90" i="1"/>
  <c r="I108" i="1"/>
  <c r="Z97" i="1"/>
  <c r="AA96" i="1"/>
  <c r="AB94" i="1"/>
  <c r="AF93" i="1"/>
  <c r="AG93" i="1" s="1"/>
  <c r="AH93" i="1" s="1"/>
  <c r="AE96" i="1"/>
  <c r="AT95" i="1"/>
  <c r="I104" i="2" s="1"/>
  <c r="AB95" i="1" l="1"/>
  <c r="AF94" i="1"/>
  <c r="AG94" i="1" s="1"/>
  <c r="AH94" i="1" s="1"/>
  <c r="I109" i="1"/>
  <c r="F91" i="1"/>
  <c r="J90" i="1"/>
  <c r="K90" i="1" s="1"/>
  <c r="L90" i="1" s="1"/>
  <c r="AE97" i="1"/>
  <c r="AT96" i="1"/>
  <c r="I105" i="2" s="1"/>
  <c r="Z98" i="1"/>
  <c r="AA97" i="1"/>
  <c r="D95" i="1"/>
  <c r="E94" i="1"/>
  <c r="AU94" i="1"/>
  <c r="J103" i="2" s="1"/>
  <c r="AV94" i="1"/>
  <c r="K103" i="2" s="1"/>
  <c r="Z99" i="1" l="1"/>
  <c r="AA98" i="1"/>
  <c r="AE98" i="1"/>
  <c r="AT97" i="1"/>
  <c r="I106" i="2" s="1"/>
  <c r="I110" i="1"/>
  <c r="J91" i="1"/>
  <c r="K91" i="1" s="1"/>
  <c r="L91" i="1" s="1"/>
  <c r="F92" i="1"/>
  <c r="D96" i="1"/>
  <c r="E95" i="1"/>
  <c r="AU95" i="1"/>
  <c r="J104" i="2" s="1"/>
  <c r="AV95" i="1"/>
  <c r="K104" i="2" s="1"/>
  <c r="AB96" i="1"/>
  <c r="AF95" i="1"/>
  <c r="AG95" i="1" s="1"/>
  <c r="AH95" i="1" s="1"/>
  <c r="AU96" i="1" l="1"/>
  <c r="J105" i="2" s="1"/>
  <c r="D97" i="1"/>
  <c r="E96" i="1"/>
  <c r="AV96" i="1"/>
  <c r="K105" i="2" s="1"/>
  <c r="J92" i="1"/>
  <c r="K92" i="1" s="1"/>
  <c r="L92" i="1" s="1"/>
  <c r="F93" i="1"/>
  <c r="I111" i="1"/>
  <c r="AB97" i="1"/>
  <c r="AF96" i="1"/>
  <c r="AG96" i="1" s="1"/>
  <c r="AH96" i="1" s="1"/>
  <c r="AA99" i="1"/>
  <c r="Z100" i="1"/>
  <c r="AE99" i="1"/>
  <c r="AT98" i="1"/>
  <c r="I107" i="2" s="1"/>
  <c r="AB98" i="1" l="1"/>
  <c r="AF97" i="1"/>
  <c r="AG97" i="1" s="1"/>
  <c r="AH97" i="1" s="1"/>
  <c r="J93" i="1"/>
  <c r="K93" i="1" s="1"/>
  <c r="L93" i="1" s="1"/>
  <c r="F94" i="1"/>
  <c r="AE100" i="1"/>
  <c r="AT99" i="1"/>
  <c r="I108" i="2" s="1"/>
  <c r="D98" i="1"/>
  <c r="AU97" i="1"/>
  <c r="J106" i="2" s="1"/>
  <c r="E97" i="1"/>
  <c r="AV97" i="1"/>
  <c r="K106" i="2" s="1"/>
  <c r="I112" i="1"/>
  <c r="AA100" i="1"/>
  <c r="Z101" i="1"/>
  <c r="AE101" i="1" l="1"/>
  <c r="AT100" i="1"/>
  <c r="I109" i="2" s="1"/>
  <c r="I113" i="1"/>
  <c r="J94" i="1"/>
  <c r="K94" i="1" s="1"/>
  <c r="L94" i="1" s="1"/>
  <c r="F95" i="1"/>
  <c r="D99" i="1"/>
  <c r="E98" i="1"/>
  <c r="AU98" i="1"/>
  <c r="J107" i="2" s="1"/>
  <c r="AV98" i="1"/>
  <c r="K107" i="2" s="1"/>
  <c r="AA101" i="1"/>
  <c r="Z102" i="1"/>
  <c r="AB99" i="1"/>
  <c r="AF98" i="1"/>
  <c r="AG98" i="1" s="1"/>
  <c r="AH98" i="1" s="1"/>
  <c r="I114" i="1" l="1"/>
  <c r="D100" i="1"/>
  <c r="AU99" i="1"/>
  <c r="J108" i="2" s="1"/>
  <c r="E99" i="1"/>
  <c r="AV99" i="1"/>
  <c r="K108" i="2" s="1"/>
  <c r="J95" i="1"/>
  <c r="K95" i="1" s="1"/>
  <c r="L95" i="1" s="1"/>
  <c r="F96" i="1"/>
  <c r="AB100" i="1"/>
  <c r="AF99" i="1"/>
  <c r="AG99" i="1" s="1"/>
  <c r="AH99" i="1" s="1"/>
  <c r="Z103" i="1"/>
  <c r="AA102" i="1"/>
  <c r="AE102" i="1"/>
  <c r="AT101" i="1"/>
  <c r="I110" i="2" s="1"/>
  <c r="J96" i="1" l="1"/>
  <c r="K96" i="1" s="1"/>
  <c r="L96" i="1" s="1"/>
  <c r="F97" i="1"/>
  <c r="AF100" i="1"/>
  <c r="AG100" i="1" s="1"/>
  <c r="AH100" i="1" s="1"/>
  <c r="AB101" i="1"/>
  <c r="AU100" i="1"/>
  <c r="J109" i="2" s="1"/>
  <c r="D101" i="1"/>
  <c r="E100" i="1"/>
  <c r="AV100" i="1"/>
  <c r="K109" i="2" s="1"/>
  <c r="I115" i="1"/>
  <c r="Z104" i="1"/>
  <c r="AA103" i="1"/>
  <c r="AE103" i="1"/>
  <c r="AT102" i="1"/>
  <c r="I111" i="2" s="1"/>
  <c r="AF101" i="1" l="1"/>
  <c r="AG101" i="1" s="1"/>
  <c r="AH101" i="1" s="1"/>
  <c r="AB102" i="1"/>
  <c r="I116" i="1"/>
  <c r="D102" i="1"/>
  <c r="AU101" i="1"/>
  <c r="J110" i="2" s="1"/>
  <c r="E101" i="1"/>
  <c r="AV101" i="1"/>
  <c r="K110" i="2" s="1"/>
  <c r="Z105" i="1"/>
  <c r="AA104" i="1"/>
  <c r="AE104" i="1"/>
  <c r="AT103" i="1"/>
  <c r="I112" i="2" s="1"/>
  <c r="J97" i="1"/>
  <c r="K97" i="1" s="1"/>
  <c r="L97" i="1" s="1"/>
  <c r="F98" i="1"/>
  <c r="AE105" i="1" l="1"/>
  <c r="AT104" i="1"/>
  <c r="I113" i="2" s="1"/>
  <c r="D103" i="1"/>
  <c r="AU102" i="1"/>
  <c r="J111" i="2" s="1"/>
  <c r="E102" i="1"/>
  <c r="AV102" i="1"/>
  <c r="K111" i="2" s="1"/>
  <c r="I117" i="1"/>
  <c r="J98" i="1"/>
  <c r="K98" i="1" s="1"/>
  <c r="L98" i="1" s="1"/>
  <c r="F99" i="1"/>
  <c r="AA105" i="1"/>
  <c r="Z106" i="1"/>
  <c r="AF102" i="1"/>
  <c r="AG102" i="1" s="1"/>
  <c r="AH102" i="1" s="1"/>
  <c r="AB103" i="1"/>
  <c r="J99" i="1" l="1"/>
  <c r="K99" i="1" s="1"/>
  <c r="L99" i="1" s="1"/>
  <c r="F100" i="1"/>
  <c r="I118" i="1"/>
  <c r="AF103" i="1"/>
  <c r="AG103" i="1" s="1"/>
  <c r="AH103" i="1" s="1"/>
  <c r="AB104" i="1"/>
  <c r="AU103" i="1"/>
  <c r="J112" i="2" s="1"/>
  <c r="D104" i="1"/>
  <c r="E103" i="1"/>
  <c r="AV103" i="1"/>
  <c r="K112" i="2" s="1"/>
  <c r="AA106" i="1"/>
  <c r="Z107" i="1"/>
  <c r="AE106" i="1"/>
  <c r="AT105" i="1"/>
  <c r="I114" i="2" s="1"/>
  <c r="AB105" i="1" l="1"/>
  <c r="AF104" i="1"/>
  <c r="AG104" i="1" s="1"/>
  <c r="AH104" i="1" s="1"/>
  <c r="D105" i="1"/>
  <c r="AU104" i="1"/>
  <c r="J113" i="2" s="1"/>
  <c r="E104" i="1"/>
  <c r="AV104" i="1"/>
  <c r="K113" i="2" s="1"/>
  <c r="I119" i="1"/>
  <c r="AE107" i="1"/>
  <c r="AT106" i="1"/>
  <c r="I115" i="2" s="1"/>
  <c r="F101" i="1"/>
  <c r="J100" i="1"/>
  <c r="K100" i="1" s="1"/>
  <c r="L100" i="1" s="1"/>
  <c r="AA107" i="1"/>
  <c r="Z108" i="1"/>
  <c r="AE108" i="1" l="1"/>
  <c r="AT107" i="1"/>
  <c r="I116" i="2" s="1"/>
  <c r="I120" i="1"/>
  <c r="Z109" i="1"/>
  <c r="AA108" i="1"/>
  <c r="D106" i="1"/>
  <c r="AU105" i="1"/>
  <c r="J114" i="2" s="1"/>
  <c r="E105" i="1"/>
  <c r="AV105" i="1"/>
  <c r="K114" i="2" s="1"/>
  <c r="J101" i="1"/>
  <c r="K101" i="1" s="1"/>
  <c r="L101" i="1" s="1"/>
  <c r="F102" i="1"/>
  <c r="AF105" i="1"/>
  <c r="AG105" i="1" s="1"/>
  <c r="AH105" i="1" s="1"/>
  <c r="AB106" i="1"/>
  <c r="Z110" i="1" l="1"/>
  <c r="AA109" i="1"/>
  <c r="AB107" i="1"/>
  <c r="AF106" i="1"/>
  <c r="AG106" i="1" s="1"/>
  <c r="AH106" i="1" s="1"/>
  <c r="I121" i="1"/>
  <c r="AU106" i="1"/>
  <c r="J115" i="2" s="1"/>
  <c r="D107" i="1"/>
  <c r="E106" i="1"/>
  <c r="AV106" i="1"/>
  <c r="K115" i="2" s="1"/>
  <c r="J102" i="1"/>
  <c r="K102" i="1" s="1"/>
  <c r="L102" i="1" s="1"/>
  <c r="F103" i="1"/>
  <c r="AE109" i="1"/>
  <c r="AT108" i="1"/>
  <c r="I117" i="2" s="1"/>
  <c r="I122" i="1" l="1"/>
  <c r="D108" i="1"/>
  <c r="AU107" i="1"/>
  <c r="J116" i="2" s="1"/>
  <c r="E107" i="1"/>
  <c r="AV107" i="1"/>
  <c r="K116" i="2" s="1"/>
  <c r="AF107" i="1"/>
  <c r="AG107" i="1" s="1"/>
  <c r="AH107" i="1" s="1"/>
  <c r="AB108" i="1"/>
  <c r="AE110" i="1"/>
  <c r="AT109" i="1"/>
  <c r="I118" i="2" s="1"/>
  <c r="J103" i="1"/>
  <c r="K103" i="1" s="1"/>
  <c r="L103" i="1" s="1"/>
  <c r="F104" i="1"/>
  <c r="Z111" i="1"/>
  <c r="AA110" i="1"/>
  <c r="D109" i="1" l="1"/>
  <c r="E108" i="1"/>
  <c r="AU108" i="1"/>
  <c r="J117" i="2" s="1"/>
  <c r="AV108" i="1"/>
  <c r="K117" i="2" s="1"/>
  <c r="AE111" i="1"/>
  <c r="AT110" i="1"/>
  <c r="I119" i="2" s="1"/>
  <c r="AB109" i="1"/>
  <c r="AF108" i="1"/>
  <c r="AG108" i="1" s="1"/>
  <c r="AH108" i="1" s="1"/>
  <c r="Z112" i="1"/>
  <c r="AA111" i="1"/>
  <c r="J104" i="1"/>
  <c r="K104" i="1" s="1"/>
  <c r="L104" i="1" s="1"/>
  <c r="F105" i="1"/>
  <c r="I123" i="1"/>
  <c r="Z113" i="1" l="1"/>
  <c r="AA112" i="1"/>
  <c r="AE112" i="1"/>
  <c r="AT111" i="1"/>
  <c r="I120" i="2" s="1"/>
  <c r="AF109" i="1"/>
  <c r="AG109" i="1" s="1"/>
  <c r="AH109" i="1" s="1"/>
  <c r="AB110" i="1"/>
  <c r="I124" i="1"/>
  <c r="J105" i="1"/>
  <c r="K105" i="1" s="1"/>
  <c r="L105" i="1" s="1"/>
  <c r="F106" i="1"/>
  <c r="D110" i="1"/>
  <c r="AU109" i="1"/>
  <c r="J118" i="2" s="1"/>
  <c r="E109" i="1"/>
  <c r="AV109" i="1"/>
  <c r="K118" i="2" s="1"/>
  <c r="J106" i="1" l="1"/>
  <c r="K106" i="1" s="1"/>
  <c r="L106" i="1" s="1"/>
  <c r="F107" i="1"/>
  <c r="I125" i="1"/>
  <c r="AF110" i="1"/>
  <c r="AG110" i="1" s="1"/>
  <c r="AH110" i="1" s="1"/>
  <c r="AB111" i="1"/>
  <c r="AE113" i="1"/>
  <c r="AT112" i="1"/>
  <c r="I121" i="2" s="1"/>
  <c r="D111" i="1"/>
  <c r="AU110" i="1"/>
  <c r="J119" i="2" s="1"/>
  <c r="E110" i="1"/>
  <c r="AV110" i="1"/>
  <c r="K119" i="2" s="1"/>
  <c r="AA113" i="1"/>
  <c r="Z114" i="1"/>
  <c r="D112" i="1" l="1"/>
  <c r="AU111" i="1"/>
  <c r="J120" i="2" s="1"/>
  <c r="E111" i="1"/>
  <c r="AV111" i="1"/>
  <c r="K120" i="2" s="1"/>
  <c r="AF111" i="1"/>
  <c r="AG111" i="1" s="1"/>
  <c r="AH111" i="1" s="1"/>
  <c r="AB112" i="1"/>
  <c r="AE114" i="1"/>
  <c r="AT113" i="1"/>
  <c r="I122" i="2" s="1"/>
  <c r="AA114" i="1"/>
  <c r="Z115" i="1"/>
  <c r="I126" i="1"/>
  <c r="F108" i="1"/>
  <c r="J107" i="1"/>
  <c r="K107" i="1" s="1"/>
  <c r="L107" i="1" s="1"/>
  <c r="I127" i="1" l="1"/>
  <c r="Z116" i="1"/>
  <c r="AA115" i="1"/>
  <c r="J108" i="1"/>
  <c r="K108" i="1" s="1"/>
  <c r="L108" i="1" s="1"/>
  <c r="F109" i="1"/>
  <c r="AE115" i="1"/>
  <c r="AT114" i="1"/>
  <c r="I123" i="2" s="1"/>
  <c r="AF112" i="1"/>
  <c r="AG112" i="1" s="1"/>
  <c r="AH112" i="1" s="1"/>
  <c r="AB113" i="1"/>
  <c r="D113" i="1"/>
  <c r="AU112" i="1"/>
  <c r="J121" i="2" s="1"/>
  <c r="E112" i="1"/>
  <c r="AV112" i="1"/>
  <c r="K121" i="2" s="1"/>
  <c r="AB114" i="1" l="1"/>
  <c r="AF113" i="1"/>
  <c r="AG113" i="1" s="1"/>
  <c r="AH113" i="1" s="1"/>
  <c r="AE116" i="1"/>
  <c r="AT115" i="1"/>
  <c r="I124" i="2" s="1"/>
  <c r="J109" i="1"/>
  <c r="K109" i="1" s="1"/>
  <c r="L109" i="1" s="1"/>
  <c r="F110" i="1"/>
  <c r="AA116" i="1"/>
  <c r="Z117" i="1"/>
  <c r="D114" i="1"/>
  <c r="AU113" i="1"/>
  <c r="J122" i="2" s="1"/>
  <c r="E113" i="1"/>
  <c r="AV113" i="1"/>
  <c r="K122" i="2" s="1"/>
  <c r="I128" i="1"/>
  <c r="D115" i="1" l="1"/>
  <c r="AU114" i="1"/>
  <c r="J123" i="2" s="1"/>
  <c r="E114" i="1"/>
  <c r="AV114" i="1"/>
  <c r="K123" i="2" s="1"/>
  <c r="J110" i="1"/>
  <c r="K110" i="1" s="1"/>
  <c r="L110" i="1" s="1"/>
  <c r="F111" i="1"/>
  <c r="AA117" i="1"/>
  <c r="Z118" i="1"/>
  <c r="AE117" i="1"/>
  <c r="AT116" i="1"/>
  <c r="I125" i="2" s="1"/>
  <c r="I129" i="1"/>
  <c r="I130" i="1" s="1"/>
  <c r="I131" i="1" s="1"/>
  <c r="I132" i="1" s="1"/>
  <c r="I133" i="1" s="1"/>
  <c r="I134" i="1" s="1"/>
  <c r="I135" i="1" s="1"/>
  <c r="I136" i="1" s="1"/>
  <c r="I137" i="1" s="1"/>
  <c r="AB115" i="1"/>
  <c r="AF114" i="1"/>
  <c r="AG114" i="1" s="1"/>
  <c r="AH114" i="1" s="1"/>
  <c r="I138" i="1" l="1"/>
  <c r="AE118" i="1"/>
  <c r="AT117" i="1"/>
  <c r="I126" i="2" s="1"/>
  <c r="F112" i="1"/>
  <c r="J111" i="1"/>
  <c r="K111" i="1" s="1"/>
  <c r="L111" i="1" s="1"/>
  <c r="AA118" i="1"/>
  <c r="Z119" i="1"/>
  <c r="AF115" i="1"/>
  <c r="AG115" i="1" s="1"/>
  <c r="AH115" i="1" s="1"/>
  <c r="AB116" i="1"/>
  <c r="AU115" i="1"/>
  <c r="J124" i="2" s="1"/>
  <c r="D116" i="1"/>
  <c r="E115" i="1"/>
  <c r="AV115" i="1"/>
  <c r="K124" i="2" s="1"/>
  <c r="I139" i="1" l="1"/>
  <c r="AF116" i="1"/>
  <c r="AG116" i="1" s="1"/>
  <c r="AH116" i="1" s="1"/>
  <c r="AB117" i="1"/>
  <c r="J112" i="1"/>
  <c r="K112" i="1" s="1"/>
  <c r="L112" i="1" s="1"/>
  <c r="F113" i="1"/>
  <c r="AA119" i="1"/>
  <c r="Z120" i="1"/>
  <c r="D117" i="1"/>
  <c r="AU116" i="1"/>
  <c r="J125" i="2" s="1"/>
  <c r="E116" i="1"/>
  <c r="AV116" i="1"/>
  <c r="K125" i="2" s="1"/>
  <c r="AE119" i="1"/>
  <c r="AT118" i="1"/>
  <c r="I127" i="2" s="1"/>
  <c r="I140" i="1" l="1"/>
  <c r="AE120" i="1"/>
  <c r="AT119" i="1"/>
  <c r="I128" i="2" s="1"/>
  <c r="AA120" i="1"/>
  <c r="Z121" i="1"/>
  <c r="J113" i="1"/>
  <c r="K113" i="1" s="1"/>
  <c r="L113" i="1" s="1"/>
  <c r="F114" i="1"/>
  <c r="AF117" i="1"/>
  <c r="AG117" i="1" s="1"/>
  <c r="AH117" i="1" s="1"/>
  <c r="AB118" i="1"/>
  <c r="D118" i="1"/>
  <c r="AU117" i="1"/>
  <c r="J126" i="2" s="1"/>
  <c r="E117" i="1"/>
  <c r="AV117" i="1"/>
  <c r="K126" i="2" s="1"/>
  <c r="I141" i="1" l="1"/>
  <c r="D119" i="1"/>
  <c r="AU118" i="1"/>
  <c r="J127" i="2" s="1"/>
  <c r="E118" i="1"/>
  <c r="AV118" i="1"/>
  <c r="K127" i="2" s="1"/>
  <c r="AB119" i="1"/>
  <c r="AF118" i="1"/>
  <c r="AG118" i="1" s="1"/>
  <c r="AH118" i="1" s="1"/>
  <c r="F115" i="1"/>
  <c r="J114" i="1"/>
  <c r="K114" i="1" s="1"/>
  <c r="L114" i="1" s="1"/>
  <c r="AA121" i="1"/>
  <c r="Z122" i="1"/>
  <c r="AE121" i="1"/>
  <c r="AT120" i="1"/>
  <c r="I129" i="2" s="1"/>
  <c r="I142" i="1" l="1"/>
  <c r="AA122" i="1"/>
  <c r="Z123" i="1"/>
  <c r="AE122" i="1"/>
  <c r="AT121" i="1"/>
  <c r="I130" i="2" s="1"/>
  <c r="F116" i="1"/>
  <c r="J115" i="1"/>
  <c r="K115" i="1" s="1"/>
  <c r="L115" i="1" s="1"/>
  <c r="AF119" i="1"/>
  <c r="AG119" i="1" s="1"/>
  <c r="AH119" i="1" s="1"/>
  <c r="AB120" i="1"/>
  <c r="AU119" i="1"/>
  <c r="J128" i="2" s="1"/>
  <c r="D120" i="1"/>
  <c r="E119" i="1"/>
  <c r="AV119" i="1"/>
  <c r="K128" i="2" s="1"/>
  <c r="I143" i="1" l="1"/>
  <c r="D121" i="1"/>
  <c r="AU120" i="1"/>
  <c r="J129" i="2" s="1"/>
  <c r="E120" i="1"/>
  <c r="AV120" i="1"/>
  <c r="K129" i="2" s="1"/>
  <c r="J116" i="1"/>
  <c r="K116" i="1" s="1"/>
  <c r="L116" i="1" s="1"/>
  <c r="F117" i="1"/>
  <c r="AE123" i="1"/>
  <c r="AT122" i="1"/>
  <c r="I131" i="2" s="1"/>
  <c r="Z124" i="1"/>
  <c r="AA123" i="1"/>
  <c r="AF120" i="1"/>
  <c r="AG120" i="1" s="1"/>
  <c r="AH120" i="1" s="1"/>
  <c r="AB121" i="1"/>
  <c r="I144" i="1" l="1"/>
  <c r="Z125" i="1"/>
  <c r="AA124" i="1"/>
  <c r="F118" i="1"/>
  <c r="J117" i="1"/>
  <c r="K117" i="1" s="1"/>
  <c r="L117" i="1" s="1"/>
  <c r="AE124" i="1"/>
  <c r="AT123" i="1"/>
  <c r="I132" i="2" s="1"/>
  <c r="AB122" i="1"/>
  <c r="AF121" i="1"/>
  <c r="AG121" i="1" s="1"/>
  <c r="AH121" i="1" s="1"/>
  <c r="D122" i="1"/>
  <c r="AU121" i="1"/>
  <c r="J130" i="2" s="1"/>
  <c r="E121" i="1"/>
  <c r="AV121" i="1"/>
  <c r="K130" i="2" s="1"/>
  <c r="I145" i="1" l="1"/>
  <c r="AE125" i="1"/>
  <c r="AT124" i="1"/>
  <c r="I133" i="2" s="1"/>
  <c r="AU122" i="1"/>
  <c r="J131" i="2" s="1"/>
  <c r="D123" i="1"/>
  <c r="E122" i="1"/>
  <c r="AV122" i="1"/>
  <c r="K131" i="2" s="1"/>
  <c r="AB123" i="1"/>
  <c r="AF122" i="1"/>
  <c r="AG122" i="1" s="1"/>
  <c r="AH122" i="1" s="1"/>
  <c r="F119" i="1"/>
  <c r="J118" i="1"/>
  <c r="K118" i="1" s="1"/>
  <c r="L118" i="1" s="1"/>
  <c r="AA125" i="1"/>
  <c r="Z126" i="1"/>
  <c r="I146" i="1" l="1"/>
  <c r="I147" i="1" s="1"/>
  <c r="I148" i="1" s="1"/>
  <c r="I149" i="1" s="1"/>
  <c r="I150" i="1" s="1"/>
  <c r="I151" i="1" s="1"/>
  <c r="I152" i="1" s="1"/>
  <c r="I153" i="1" s="1"/>
  <c r="I154" i="1" s="1"/>
  <c r="I155" i="1" s="1"/>
  <c r="F120" i="1"/>
  <c r="J119" i="1"/>
  <c r="K119" i="1" s="1"/>
  <c r="L119" i="1" s="1"/>
  <c r="AF123" i="1"/>
  <c r="AG123" i="1" s="1"/>
  <c r="AH123" i="1" s="1"/>
  <c r="AB124" i="1"/>
  <c r="AU123" i="1"/>
  <c r="J132" i="2" s="1"/>
  <c r="D124" i="1"/>
  <c r="E123" i="1"/>
  <c r="AV123" i="1"/>
  <c r="K132" i="2" s="1"/>
  <c r="AA126" i="1"/>
  <c r="Z127" i="1"/>
  <c r="AE126" i="1"/>
  <c r="AT125" i="1"/>
  <c r="I134" i="2" s="1"/>
  <c r="I156" i="1" l="1"/>
  <c r="AE127" i="1"/>
  <c r="AT126" i="1"/>
  <c r="I135" i="2" s="1"/>
  <c r="AU124" i="1"/>
  <c r="J133" i="2" s="1"/>
  <c r="D125" i="1"/>
  <c r="E124" i="1"/>
  <c r="AV124" i="1"/>
  <c r="K133" i="2" s="1"/>
  <c r="AA127" i="1"/>
  <c r="Z128" i="1"/>
  <c r="AB125" i="1"/>
  <c r="AF124" i="1"/>
  <c r="AG124" i="1" s="1"/>
  <c r="AH124" i="1" s="1"/>
  <c r="F121" i="1"/>
  <c r="J120" i="1"/>
  <c r="K120" i="1" s="1"/>
  <c r="L120" i="1" s="1"/>
  <c r="I157" i="1" l="1"/>
  <c r="AF125" i="1"/>
  <c r="AG125" i="1" s="1"/>
  <c r="AH125" i="1" s="1"/>
  <c r="AB126" i="1"/>
  <c r="J121" i="1"/>
  <c r="K121" i="1" s="1"/>
  <c r="L121" i="1" s="1"/>
  <c r="F122" i="1"/>
  <c r="AA128" i="1"/>
  <c r="Z129" i="1"/>
  <c r="D126" i="1"/>
  <c r="AU125" i="1"/>
  <c r="J134" i="2" s="1"/>
  <c r="E125" i="1"/>
  <c r="AV125" i="1"/>
  <c r="K134" i="2" s="1"/>
  <c r="AE128" i="1"/>
  <c r="AT127" i="1"/>
  <c r="I136" i="2" s="1"/>
  <c r="I158" i="1" l="1"/>
  <c r="I159" i="1" s="1"/>
  <c r="AA129" i="1"/>
  <c r="Z130" i="1"/>
  <c r="J122" i="1"/>
  <c r="K122" i="1" s="1"/>
  <c r="L122" i="1" s="1"/>
  <c r="F123" i="1"/>
  <c r="AF126" i="1"/>
  <c r="AG126" i="1" s="1"/>
  <c r="AH126" i="1" s="1"/>
  <c r="AB127" i="1"/>
  <c r="AE129" i="1"/>
  <c r="AE130" i="1" s="1"/>
  <c r="AT128" i="1"/>
  <c r="I137" i="2" s="1"/>
  <c r="AU126" i="1"/>
  <c r="J135" i="2" s="1"/>
  <c r="D127" i="1"/>
  <c r="E126" i="1"/>
  <c r="AV126" i="1"/>
  <c r="K135" i="2" s="1"/>
  <c r="AE131" i="1" l="1"/>
  <c r="AT130" i="1"/>
  <c r="I139" i="2" s="1"/>
  <c r="AA130" i="1"/>
  <c r="Z131" i="1"/>
  <c r="J123" i="1"/>
  <c r="K123" i="1" s="1"/>
  <c r="L123" i="1" s="1"/>
  <c r="F124" i="1"/>
  <c r="D128" i="1"/>
  <c r="AU127" i="1"/>
  <c r="J136" i="2" s="1"/>
  <c r="E127" i="1"/>
  <c r="AV127" i="1"/>
  <c r="K136" i="2" s="1"/>
  <c r="AT129" i="1"/>
  <c r="I138" i="2" s="1"/>
  <c r="AF127" i="1"/>
  <c r="AG127" i="1" s="1"/>
  <c r="AH127" i="1" s="1"/>
  <c r="AB128" i="1"/>
  <c r="AA131" i="1" l="1"/>
  <c r="Z132" i="1"/>
  <c r="AE132" i="1"/>
  <c r="AT131" i="1"/>
  <c r="I140" i="2" s="1"/>
  <c r="D129" i="1"/>
  <c r="D130" i="1" s="1"/>
  <c r="AU128" i="1"/>
  <c r="J137" i="2" s="1"/>
  <c r="E128" i="1"/>
  <c r="AV128" i="1"/>
  <c r="K137" i="2" s="1"/>
  <c r="J124" i="1"/>
  <c r="K124" i="1" s="1"/>
  <c r="L124" i="1" s="1"/>
  <c r="F125" i="1"/>
  <c r="AF128" i="1"/>
  <c r="AG128" i="1" s="1"/>
  <c r="AH128" i="1" s="1"/>
  <c r="AB129" i="1"/>
  <c r="AB130" i="1" s="1"/>
  <c r="D131" i="1" l="1"/>
  <c r="E130" i="1"/>
  <c r="AV130" i="1"/>
  <c r="K139" i="2" s="1"/>
  <c r="AU130" i="1"/>
  <c r="J139" i="2" s="1"/>
  <c r="AE133" i="1"/>
  <c r="AT132" i="1"/>
  <c r="I141" i="2" s="1"/>
  <c r="AB131" i="1"/>
  <c r="AF130" i="1"/>
  <c r="AG130" i="1" s="1"/>
  <c r="AH130" i="1" s="1"/>
  <c r="Z133" i="1"/>
  <c r="AA132" i="1"/>
  <c r="AF129" i="1"/>
  <c r="AG129" i="1" s="1"/>
  <c r="AH129" i="1" s="1"/>
  <c r="J125" i="1"/>
  <c r="K125" i="1" s="1"/>
  <c r="L125" i="1" s="1"/>
  <c r="F126" i="1"/>
  <c r="AU129" i="1"/>
  <c r="J138" i="2" s="1"/>
  <c r="E129" i="1"/>
  <c r="AV129" i="1"/>
  <c r="K138" i="2" s="1"/>
  <c r="D132" i="1" l="1"/>
  <c r="E131" i="1"/>
  <c r="AV131" i="1"/>
  <c r="K140" i="2" s="1"/>
  <c r="AU131" i="1"/>
  <c r="J140" i="2" s="1"/>
  <c r="AA133" i="1"/>
  <c r="Z134" i="1"/>
  <c r="AF131" i="1"/>
  <c r="AG131" i="1" s="1"/>
  <c r="AH131" i="1" s="1"/>
  <c r="AB132" i="1"/>
  <c r="AE134" i="1"/>
  <c r="AT133" i="1"/>
  <c r="I142" i="2" s="1"/>
  <c r="F127" i="1"/>
  <c r="J126" i="1"/>
  <c r="K126" i="1" s="1"/>
  <c r="L126" i="1" s="1"/>
  <c r="D133" i="1" l="1"/>
  <c r="E132" i="1"/>
  <c r="AV132" i="1"/>
  <c r="K141" i="2" s="1"/>
  <c r="AU132" i="1"/>
  <c r="J141" i="2" s="1"/>
  <c r="AF132" i="1"/>
  <c r="AG132" i="1" s="1"/>
  <c r="AH132" i="1" s="1"/>
  <c r="AB133" i="1"/>
  <c r="AE135" i="1"/>
  <c r="AT134" i="1"/>
  <c r="I143" i="2" s="1"/>
  <c r="AA134" i="1"/>
  <c r="Z135" i="1"/>
  <c r="J127" i="1"/>
  <c r="K127" i="1" s="1"/>
  <c r="L127" i="1" s="1"/>
  <c r="F128" i="1"/>
  <c r="D134" i="1" l="1"/>
  <c r="E133" i="1"/>
  <c r="AV133" i="1"/>
  <c r="K142" i="2" s="1"/>
  <c r="AU133" i="1"/>
  <c r="J142" i="2" s="1"/>
  <c r="AE136" i="1"/>
  <c r="AE137" i="1" s="1"/>
  <c r="AT135" i="1"/>
  <c r="I144" i="2" s="1"/>
  <c r="AA135" i="1"/>
  <c r="Z136" i="1"/>
  <c r="Z137" i="1" s="1"/>
  <c r="AF133" i="1"/>
  <c r="AG133" i="1" s="1"/>
  <c r="AH133" i="1" s="1"/>
  <c r="AB134" i="1"/>
  <c r="J128" i="1"/>
  <c r="K128" i="1" s="1"/>
  <c r="L128" i="1" s="1"/>
  <c r="F129" i="1"/>
  <c r="F130" i="1" s="1"/>
  <c r="J130" i="1" l="1"/>
  <c r="K130" i="1" s="1"/>
  <c r="L130" i="1" s="1"/>
  <c r="F131" i="1"/>
  <c r="AA137" i="1"/>
  <c r="Z138" i="1"/>
  <c r="AE138" i="1"/>
  <c r="AT137" i="1"/>
  <c r="I146" i="2" s="1"/>
  <c r="D135" i="1"/>
  <c r="E134" i="1"/>
  <c r="AV134" i="1"/>
  <c r="K143" i="2" s="1"/>
  <c r="AU134" i="1"/>
  <c r="J143" i="2" s="1"/>
  <c r="AF134" i="1"/>
  <c r="AG134" i="1" s="1"/>
  <c r="AH134" i="1" s="1"/>
  <c r="AB135" i="1"/>
  <c r="AA136" i="1"/>
  <c r="AT136" i="1"/>
  <c r="I145" i="2" s="1"/>
  <c r="J129" i="1"/>
  <c r="K129" i="1" s="1"/>
  <c r="L129" i="1" s="1"/>
  <c r="D136" i="1" l="1"/>
  <c r="E135" i="1"/>
  <c r="AV135" i="1"/>
  <c r="K144" i="2" s="1"/>
  <c r="AU135" i="1"/>
  <c r="J144" i="2" s="1"/>
  <c r="AE139" i="1"/>
  <c r="AT138" i="1"/>
  <c r="I147" i="2" s="1"/>
  <c r="AA138" i="1"/>
  <c r="Z139" i="1"/>
  <c r="J131" i="1"/>
  <c r="K131" i="1" s="1"/>
  <c r="L131" i="1" s="1"/>
  <c r="F132" i="1"/>
  <c r="AF135" i="1"/>
  <c r="AG135" i="1" s="1"/>
  <c r="AH135" i="1" s="1"/>
  <c r="AB136" i="1"/>
  <c r="AB137" i="1" s="1"/>
  <c r="AE140" i="1" l="1"/>
  <c r="AT139" i="1"/>
  <c r="I148" i="2" s="1"/>
  <c r="AF137" i="1"/>
  <c r="AG137" i="1" s="1"/>
  <c r="AH137" i="1" s="1"/>
  <c r="AB138" i="1"/>
  <c r="Z140" i="1"/>
  <c r="AA139" i="1"/>
  <c r="J132" i="1"/>
  <c r="K132" i="1" s="1"/>
  <c r="L132" i="1" s="1"/>
  <c r="F133" i="1"/>
  <c r="D137" i="1"/>
  <c r="E136" i="1"/>
  <c r="AU136" i="1"/>
  <c r="J145" i="2" s="1"/>
  <c r="AV136" i="1"/>
  <c r="K145" i="2" s="1"/>
  <c r="AF136" i="1"/>
  <c r="AG136" i="1" s="1"/>
  <c r="AH136" i="1" s="1"/>
  <c r="AA140" i="1" l="1"/>
  <c r="Z141" i="1"/>
  <c r="AU137" i="1"/>
  <c r="J146" i="2" s="1"/>
  <c r="D138" i="1"/>
  <c r="E137" i="1"/>
  <c r="AV137" i="1"/>
  <c r="K146" i="2" s="1"/>
  <c r="F134" i="1"/>
  <c r="J133" i="1"/>
  <c r="K133" i="1" s="1"/>
  <c r="L133" i="1" s="1"/>
  <c r="AF138" i="1"/>
  <c r="AG138" i="1" s="1"/>
  <c r="AH138" i="1" s="1"/>
  <c r="AB139" i="1"/>
  <c r="AE141" i="1"/>
  <c r="AT140" i="1"/>
  <c r="I149" i="2" s="1"/>
  <c r="AB140" i="1" l="1"/>
  <c r="AF139" i="1"/>
  <c r="AG139" i="1" s="1"/>
  <c r="AH139" i="1" s="1"/>
  <c r="F135" i="1"/>
  <c r="J134" i="1"/>
  <c r="K134" i="1" s="1"/>
  <c r="L134" i="1" s="1"/>
  <c r="D139" i="1"/>
  <c r="AU138" i="1"/>
  <c r="J147" i="2" s="1"/>
  <c r="E138" i="1"/>
  <c r="AV138" i="1"/>
  <c r="K147" i="2" s="1"/>
  <c r="AA141" i="1"/>
  <c r="Z142" i="1"/>
  <c r="AE142" i="1"/>
  <c r="AT141" i="1"/>
  <c r="I150" i="2" s="1"/>
  <c r="AE143" i="1" l="1"/>
  <c r="AT142" i="1"/>
  <c r="I151" i="2" s="1"/>
  <c r="D140" i="1"/>
  <c r="E139" i="1"/>
  <c r="AU139" i="1"/>
  <c r="J148" i="2" s="1"/>
  <c r="AV139" i="1"/>
  <c r="K148" i="2" s="1"/>
  <c r="AA142" i="1"/>
  <c r="Z143" i="1"/>
  <c r="J135" i="1"/>
  <c r="K135" i="1" s="1"/>
  <c r="L135" i="1" s="1"/>
  <c r="F136" i="1"/>
  <c r="AF140" i="1"/>
  <c r="AG140" i="1" s="1"/>
  <c r="AH140" i="1" s="1"/>
  <c r="AB141" i="1"/>
  <c r="J136" i="1" l="1"/>
  <c r="K136" i="1" s="1"/>
  <c r="L136" i="1" s="1"/>
  <c r="F137" i="1"/>
  <c r="AA143" i="1"/>
  <c r="Z144" i="1"/>
  <c r="D141" i="1"/>
  <c r="AU140" i="1"/>
  <c r="J149" i="2" s="1"/>
  <c r="E140" i="1"/>
  <c r="AV140" i="1"/>
  <c r="K149" i="2" s="1"/>
  <c r="AF141" i="1"/>
  <c r="AG141" i="1" s="1"/>
  <c r="AH141" i="1" s="1"/>
  <c r="AB142" i="1"/>
  <c r="AE144" i="1"/>
  <c r="AT143" i="1"/>
  <c r="I152" i="2" s="1"/>
  <c r="AF142" i="1" l="1"/>
  <c r="AG142" i="1" s="1"/>
  <c r="AH142" i="1" s="1"/>
  <c r="AB143" i="1"/>
  <c r="AA144" i="1"/>
  <c r="Z145" i="1"/>
  <c r="D142" i="1"/>
  <c r="AU141" i="1"/>
  <c r="J150" i="2" s="1"/>
  <c r="E141" i="1"/>
  <c r="AV141" i="1"/>
  <c r="K150" i="2" s="1"/>
  <c r="J137" i="1"/>
  <c r="K137" i="1" s="1"/>
  <c r="L137" i="1" s="1"/>
  <c r="F138" i="1"/>
  <c r="AE145" i="1"/>
  <c r="AT144" i="1"/>
  <c r="I153" i="2" s="1"/>
  <c r="AA145" i="1" l="1"/>
  <c r="Z146" i="1"/>
  <c r="AE146" i="1"/>
  <c r="AE147" i="1" s="1"/>
  <c r="AT145" i="1"/>
  <c r="I154" i="2" s="1"/>
  <c r="J138" i="1"/>
  <c r="K138" i="1" s="1"/>
  <c r="L138" i="1" s="1"/>
  <c r="F139" i="1"/>
  <c r="D143" i="1"/>
  <c r="AU142" i="1"/>
  <c r="J151" i="2" s="1"/>
  <c r="E142" i="1"/>
  <c r="AV142" i="1"/>
  <c r="K151" i="2" s="1"/>
  <c r="AB144" i="1"/>
  <c r="AF143" i="1"/>
  <c r="AG143" i="1" s="1"/>
  <c r="AH143" i="1" s="1"/>
  <c r="AE148" i="1" l="1"/>
  <c r="AT147" i="1"/>
  <c r="I156" i="2" s="1"/>
  <c r="AA146" i="1"/>
  <c r="Z147" i="1"/>
  <c r="AB145" i="1"/>
  <c r="AF144" i="1"/>
  <c r="AG144" i="1" s="1"/>
  <c r="AH144" i="1" s="1"/>
  <c r="AU143" i="1"/>
  <c r="J152" i="2" s="1"/>
  <c r="D144" i="1"/>
  <c r="E143" i="1"/>
  <c r="AV143" i="1"/>
  <c r="K152" i="2" s="1"/>
  <c r="J139" i="1"/>
  <c r="K139" i="1" s="1"/>
  <c r="L139" i="1" s="1"/>
  <c r="F140" i="1"/>
  <c r="AT146" i="1"/>
  <c r="AA147" i="1" l="1"/>
  <c r="Z148" i="1"/>
  <c r="I155" i="2"/>
  <c r="AE149" i="1"/>
  <c r="AT148" i="1"/>
  <c r="I157" i="2" s="1"/>
  <c r="D145" i="1"/>
  <c r="AU144" i="1"/>
  <c r="J153" i="2" s="1"/>
  <c r="E144" i="1"/>
  <c r="AV144" i="1"/>
  <c r="K153" i="2" s="1"/>
  <c r="J140" i="1"/>
  <c r="K140" i="1" s="1"/>
  <c r="L140" i="1" s="1"/>
  <c r="F141" i="1"/>
  <c r="AF145" i="1"/>
  <c r="AG145" i="1" s="1"/>
  <c r="AH145" i="1" s="1"/>
  <c r="AB146" i="1"/>
  <c r="AB147" i="1" s="1"/>
  <c r="AE150" i="1" l="1"/>
  <c r="AT149" i="1"/>
  <c r="I158" i="2" s="1"/>
  <c r="AF147" i="1"/>
  <c r="AG147" i="1" s="1"/>
  <c r="AH147" i="1" s="1"/>
  <c r="AB148" i="1"/>
  <c r="AA148" i="1"/>
  <c r="Z149" i="1"/>
  <c r="AF146" i="1"/>
  <c r="AG146" i="1" s="1"/>
  <c r="AH146" i="1" s="1"/>
  <c r="J141" i="1"/>
  <c r="K141" i="1" s="1"/>
  <c r="L141" i="1" s="1"/>
  <c r="F142" i="1"/>
  <c r="D146" i="1"/>
  <c r="D147" i="1" s="1"/>
  <c r="AU145" i="1"/>
  <c r="J154" i="2" s="1"/>
  <c r="E145" i="1"/>
  <c r="AV145" i="1"/>
  <c r="K154" i="2" s="1"/>
  <c r="D148" i="1" l="1"/>
  <c r="E147" i="1"/>
  <c r="AU147" i="1"/>
  <c r="J156" i="2" s="1"/>
  <c r="AV147" i="1"/>
  <c r="K156" i="2" s="1"/>
  <c r="AB149" i="1"/>
  <c r="AF148" i="1"/>
  <c r="AG148" i="1" s="1"/>
  <c r="AH148" i="1" s="1"/>
  <c r="AA149" i="1"/>
  <c r="Z150" i="1"/>
  <c r="AE151" i="1"/>
  <c r="AT150" i="1"/>
  <c r="I159" i="2" s="1"/>
  <c r="AU146" i="1"/>
  <c r="E146" i="1"/>
  <c r="AV146" i="1"/>
  <c r="K155" i="2" s="1"/>
  <c r="J142" i="1"/>
  <c r="K142" i="1" s="1"/>
  <c r="L142" i="1" s="1"/>
  <c r="F143" i="1"/>
  <c r="D149" i="1" l="1"/>
  <c r="E148" i="1"/>
  <c r="AV148" i="1"/>
  <c r="K157" i="2" s="1"/>
  <c r="AU148" i="1"/>
  <c r="J157" i="2" s="1"/>
  <c r="AE152" i="1"/>
  <c r="AT151" i="1"/>
  <c r="I160" i="2" s="1"/>
  <c r="AA150" i="1"/>
  <c r="Z151" i="1"/>
  <c r="J155" i="2"/>
  <c r="AB150" i="1"/>
  <c r="AF149" i="1"/>
  <c r="AG149" i="1" s="1"/>
  <c r="AH149" i="1" s="1"/>
  <c r="F144" i="1"/>
  <c r="J143" i="1"/>
  <c r="K143" i="1" s="1"/>
  <c r="L143" i="1" s="1"/>
  <c r="D150" i="1" l="1"/>
  <c r="E149" i="1"/>
  <c r="AU149" i="1"/>
  <c r="J158" i="2" s="1"/>
  <c r="AV149" i="1"/>
  <c r="K158" i="2" s="1"/>
  <c r="AB151" i="1"/>
  <c r="AF150" i="1"/>
  <c r="AG150" i="1" s="1"/>
  <c r="AH150" i="1" s="1"/>
  <c r="AA151" i="1"/>
  <c r="Z152" i="1"/>
  <c r="AE153" i="1"/>
  <c r="AT152" i="1"/>
  <c r="I161" i="2" s="1"/>
  <c r="F145" i="1"/>
  <c r="J144" i="1"/>
  <c r="K144" i="1" s="1"/>
  <c r="L144" i="1" s="1"/>
  <c r="D151" i="1" l="1"/>
  <c r="E150" i="1"/>
  <c r="AV150" i="1"/>
  <c r="K159" i="2" s="1"/>
  <c r="AU150" i="1"/>
  <c r="J159" i="2" s="1"/>
  <c r="AE154" i="1"/>
  <c r="AE155" i="1" s="1"/>
  <c r="AT153" i="1"/>
  <c r="I162" i="2" s="1"/>
  <c r="AA152" i="1"/>
  <c r="Z153" i="1"/>
  <c r="AB152" i="1"/>
  <c r="AF151" i="1"/>
  <c r="AG151" i="1" s="1"/>
  <c r="AH151" i="1" s="1"/>
  <c r="F146" i="1"/>
  <c r="F147" i="1" s="1"/>
  <c r="J145" i="1"/>
  <c r="K145" i="1" s="1"/>
  <c r="L145" i="1" s="1"/>
  <c r="J147" i="1" l="1"/>
  <c r="K147" i="1" s="1"/>
  <c r="L147" i="1" s="1"/>
  <c r="F148" i="1"/>
  <c r="AE156" i="1"/>
  <c r="AT155" i="1"/>
  <c r="I164" i="2" s="1"/>
  <c r="D152" i="1"/>
  <c r="E151" i="1"/>
  <c r="AV151" i="1"/>
  <c r="K160" i="2" s="1"/>
  <c r="AU151" i="1"/>
  <c r="J160" i="2" s="1"/>
  <c r="AB153" i="1"/>
  <c r="AF152" i="1"/>
  <c r="AG152" i="1" s="1"/>
  <c r="AH152" i="1" s="1"/>
  <c r="AA153" i="1"/>
  <c r="Z154" i="1"/>
  <c r="Z155" i="1" s="1"/>
  <c r="AT154" i="1"/>
  <c r="J146" i="1"/>
  <c r="K146" i="1" s="1"/>
  <c r="L146" i="1" s="1"/>
  <c r="AE157" i="1" l="1"/>
  <c r="AT156" i="1"/>
  <c r="I165" i="2" s="1"/>
  <c r="D153" i="1"/>
  <c r="E152" i="1"/>
  <c r="AV152" i="1"/>
  <c r="K161" i="2" s="1"/>
  <c r="AU152" i="1"/>
  <c r="J161" i="2" s="1"/>
  <c r="J148" i="1"/>
  <c r="K148" i="1" s="1"/>
  <c r="L148" i="1" s="1"/>
  <c r="F149" i="1"/>
  <c r="AA155" i="1"/>
  <c r="Z156" i="1"/>
  <c r="I163" i="2"/>
  <c r="AA154" i="1"/>
  <c r="AF153" i="1"/>
  <c r="AG153" i="1" s="1"/>
  <c r="AH153" i="1" s="1"/>
  <c r="AB154" i="1"/>
  <c r="AB155" i="1" s="1"/>
  <c r="AA156" i="1" l="1"/>
  <c r="Z157" i="1"/>
  <c r="D154" i="1"/>
  <c r="E153" i="1"/>
  <c r="AU153" i="1"/>
  <c r="J162" i="2" s="1"/>
  <c r="AV153" i="1"/>
  <c r="K162" i="2" s="1"/>
  <c r="F150" i="1"/>
  <c r="J149" i="1"/>
  <c r="K149" i="1" s="1"/>
  <c r="L149" i="1" s="1"/>
  <c r="AF155" i="1"/>
  <c r="AG155" i="1" s="1"/>
  <c r="AH155" i="1" s="1"/>
  <c r="AB156" i="1"/>
  <c r="AE158" i="1"/>
  <c r="AE159" i="1" s="1"/>
  <c r="AT157" i="1"/>
  <c r="I166" i="2" s="1"/>
  <c r="AF154" i="1"/>
  <c r="AG154" i="1" s="1"/>
  <c r="AH154" i="1" s="1"/>
  <c r="AT159" i="1" l="1"/>
  <c r="AT158" i="1"/>
  <c r="AF156" i="1"/>
  <c r="AG156" i="1" s="1"/>
  <c r="AH156" i="1" s="1"/>
  <c r="AB157" i="1"/>
  <c r="J150" i="1"/>
  <c r="K150" i="1" s="1"/>
  <c r="L150" i="1" s="1"/>
  <c r="F151" i="1"/>
  <c r="D155" i="1"/>
  <c r="E154" i="1"/>
  <c r="AV154" i="1"/>
  <c r="K163" i="2" s="1"/>
  <c r="AU154" i="1"/>
  <c r="J163" i="2" s="1"/>
  <c r="Z158" i="1"/>
  <c r="AA157" i="1"/>
  <c r="AA158" i="1" l="1"/>
  <c r="Z159" i="1"/>
  <c r="AA159" i="1" s="1"/>
  <c r="P6" i="4"/>
  <c r="O3" i="4"/>
  <c r="Q3" i="4" s="1"/>
  <c r="O3" i="3"/>
  <c r="Q3" i="3" s="1"/>
  <c r="D156" i="1"/>
  <c r="AU155" i="1"/>
  <c r="J164" i="2" s="1"/>
  <c r="E155" i="1"/>
  <c r="AV155" i="1"/>
  <c r="K164" i="2" s="1"/>
  <c r="F152" i="1"/>
  <c r="J151" i="1"/>
  <c r="K151" i="1" s="1"/>
  <c r="L151" i="1" s="1"/>
  <c r="AF157" i="1"/>
  <c r="AG157" i="1" s="1"/>
  <c r="AH157" i="1" s="1"/>
  <c r="AB158" i="1"/>
  <c r="AB159" i="1" s="1"/>
  <c r="AF159" i="1" s="1"/>
  <c r="AG159" i="1" s="1"/>
  <c r="AH159" i="1" s="1"/>
  <c r="I167" i="2"/>
  <c r="O4" i="3"/>
  <c r="AF158" i="1" l="1"/>
  <c r="AG158" i="1" s="1"/>
  <c r="AH158" i="1" s="1"/>
  <c r="P6" i="3"/>
  <c r="F153" i="1"/>
  <c r="J152" i="1"/>
  <c r="K152" i="1" s="1"/>
  <c r="L152" i="1" s="1"/>
  <c r="D157" i="1"/>
  <c r="AU156" i="1"/>
  <c r="J165" i="2" s="1"/>
  <c r="E156" i="1"/>
  <c r="AV156" i="1"/>
  <c r="K165" i="2" s="1"/>
  <c r="D158" i="1" l="1"/>
  <c r="D159" i="1" s="1"/>
  <c r="E157" i="1"/>
  <c r="AV157" i="1"/>
  <c r="K166" i="2" s="1"/>
  <c r="AU157" i="1"/>
  <c r="J166" i="2" s="1"/>
  <c r="J153" i="1"/>
  <c r="K153" i="1" s="1"/>
  <c r="L153" i="1" s="1"/>
  <c r="F154" i="1"/>
  <c r="AU159" i="1" l="1"/>
  <c r="E159" i="1"/>
  <c r="AV159" i="1"/>
  <c r="J154" i="1"/>
  <c r="K154" i="1" s="1"/>
  <c r="L154" i="1" s="1"/>
  <c r="F155" i="1"/>
  <c r="AU158" i="1"/>
  <c r="E158" i="1"/>
  <c r="O6" i="4" s="1"/>
  <c r="Q6" i="4" s="1"/>
  <c r="AV158" i="1"/>
  <c r="K167" i="2" s="1"/>
  <c r="J167" i="2" l="1"/>
  <c r="O4" i="4"/>
  <c r="Q4" i="4" s="1"/>
  <c r="F156" i="1"/>
  <c r="J155" i="1"/>
  <c r="K155" i="1" s="1"/>
  <c r="L155" i="1" s="1"/>
  <c r="F157" i="1" l="1"/>
  <c r="J156" i="1"/>
  <c r="K156" i="1" s="1"/>
  <c r="L156" i="1" s="1"/>
  <c r="F158" i="1" l="1"/>
  <c r="F159" i="1" s="1"/>
  <c r="J159" i="1" s="1"/>
  <c r="K159" i="1" s="1"/>
  <c r="L159" i="1" s="1"/>
  <c r="J157" i="1"/>
  <c r="K157" i="1" s="1"/>
  <c r="L157" i="1" s="1"/>
  <c r="J158" i="1" l="1"/>
  <c r="K158" i="1" s="1"/>
  <c r="L158" i="1" s="1"/>
  <c r="O6" i="3"/>
  <c r="Q5" i="3" s="1"/>
  <c r="Q4" i="3" s="1"/>
</calcChain>
</file>

<file path=xl/sharedStrings.xml><?xml version="1.0" encoding="utf-8"?>
<sst xmlns="http://schemas.openxmlformats.org/spreadsheetml/2006/main" count="459" uniqueCount="144">
  <si>
    <t>Альтитуда</t>
  </si>
  <si>
    <t>MD</t>
  </si>
  <si>
    <t>INC</t>
  </si>
  <si>
    <t>AZ</t>
  </si>
  <si>
    <t>TVD</t>
  </si>
  <si>
    <t>TVDSS</t>
  </si>
  <si>
    <t>С/Ю</t>
  </si>
  <si>
    <t>З/В</t>
  </si>
  <si>
    <t>Y</t>
  </si>
  <si>
    <t>X</t>
  </si>
  <si>
    <t>ClsDisp</t>
  </si>
  <si>
    <t>ClsAz</t>
  </si>
  <si>
    <t>Vsectn</t>
  </si>
  <si>
    <t>dMD</t>
  </si>
  <si>
    <t>dInc</t>
  </si>
  <si>
    <t>dAzim</t>
  </si>
  <si>
    <t>BF</t>
  </si>
  <si>
    <t>b</t>
  </si>
  <si>
    <t>dTVD</t>
  </si>
  <si>
    <t>dN/S</t>
  </si>
  <si>
    <t>dE/W</t>
  </si>
  <si>
    <t>Отходы</t>
  </si>
  <si>
    <t>Азимут вертикальной секции</t>
  </si>
  <si>
    <t>Куст</t>
  </si>
  <si>
    <t>Скважина</t>
  </si>
  <si>
    <t>Прямоугольные кординаты</t>
  </si>
  <si>
    <t>Y (широта)</t>
  </si>
  <si>
    <t>по горизонтали</t>
  </si>
  <si>
    <t>по вертикали</t>
  </si>
  <si>
    <t>общий</t>
  </si>
  <si>
    <t>Месторождение</t>
  </si>
  <si>
    <t>Географические</t>
  </si>
  <si>
    <t>Геомагнитная модель:</t>
  </si>
  <si>
    <t>Дата геомагнитных данных</t>
  </si>
  <si>
    <t>Направление на Север</t>
  </si>
  <si>
    <t>Напряженность геомагнитного поля (Btotal) [нТл]:</t>
  </si>
  <si>
    <t>Магнитное наклонение (Dip) [град]:</t>
  </si>
  <si>
    <t>Угол схождения меридианов [град]:</t>
  </si>
  <si>
    <t>Напряженность гравитационного поля [G]</t>
  </si>
  <si>
    <t xml:space="preserve">Глубина 
по стволу (м) </t>
  </si>
  <si>
    <t>Скорректированные значения</t>
  </si>
  <si>
    <t>Траектория ННБ</t>
  </si>
  <si>
    <t>Разница</t>
  </si>
  <si>
    <t>Комментарии</t>
  </si>
  <si>
    <t>Зенитный
угол (град)</t>
  </si>
  <si>
    <t>∆ Зенитный угол (град)</t>
  </si>
  <si>
    <t>По
горизонтали (м)</t>
  </si>
  <si>
    <t>По 
вертикали (м)</t>
  </si>
  <si>
    <t>Общий (м)</t>
  </si>
  <si>
    <t>Месторождение:</t>
  </si>
  <si>
    <t>Куст:</t>
  </si>
  <si>
    <t>Скважина:</t>
  </si>
  <si>
    <t>Альтитуда точки отсчета:</t>
  </si>
  <si>
    <t>Система координат:</t>
  </si>
  <si>
    <t>Широта:</t>
  </si>
  <si>
    <t>Долгота:</t>
  </si>
  <si>
    <t>N/Y [м]:</t>
  </si>
  <si>
    <t>E/X [м]:</t>
  </si>
  <si>
    <t>Дата геомагнитных данных:</t>
  </si>
  <si>
    <t>Направление на север:</t>
  </si>
  <si>
    <t>(град)</t>
  </si>
  <si>
    <t xml:space="preserve">Азимут
Магнитный </t>
  </si>
  <si>
    <t>Азимут</t>
  </si>
  <si>
    <t xml:space="preserve">∆ Азимут </t>
  </si>
  <si>
    <t>IGiRGI</t>
  </si>
  <si>
    <t>Данные подрядчика по ННБ</t>
  </si>
  <si>
    <t xml:space="preserve">X   (долгота) </t>
  </si>
  <si>
    <t>DLS</t>
  </si>
  <si>
    <t>Поправки</t>
  </si>
  <si>
    <t>Bias X</t>
  </si>
  <si>
    <t>Bias Y</t>
  </si>
  <si>
    <t>Bias Z</t>
  </si>
  <si>
    <t>Scale X</t>
  </si>
  <si>
    <t xml:space="preserve">Scale Y </t>
  </si>
  <si>
    <t>Scale Z</t>
  </si>
  <si>
    <t>не трогать</t>
  </si>
  <si>
    <t>Общая поправка на магнитный азимут</t>
  </si>
  <si>
    <t>м</t>
  </si>
  <si>
    <t>ННБ</t>
  </si>
  <si>
    <t>Ю/С</t>
  </si>
  <si>
    <t>В/З</t>
  </si>
  <si>
    <t>Данные для комментария</t>
  </si>
  <si>
    <t>Отсутсвуют данные датчика акселерометра</t>
  </si>
  <si>
    <t>Отсутсвуют данные датчика магнитометра</t>
  </si>
  <si>
    <t>Некорректный замер. Интерполяция углов</t>
  </si>
  <si>
    <t>Некоректный замер. Интерполяция Азимутального угла</t>
  </si>
  <si>
    <t>Отсутсвуют данные осевых замеров. Интерполяция</t>
  </si>
  <si>
    <t>Отсутствуют данные замеров инклинометра. Взято значение подрядчика по ННБ</t>
  </si>
  <si>
    <t>Магнитное склонение:</t>
  </si>
  <si>
    <t>Азимут
вертикальной
секции</t>
  </si>
  <si>
    <t>Зенит</t>
  </si>
  <si>
    <t>/\ Incl</t>
  </si>
  <si>
    <t>/\ Azi</t>
  </si>
  <si>
    <t>Рейс</t>
  </si>
  <si>
    <t>Начало секции</t>
  </si>
  <si>
    <t>Крайний замер</t>
  </si>
  <si>
    <t>Кондуктор</t>
  </si>
  <si>
    <t>Транспортная секция</t>
  </si>
  <si>
    <t>Горизонтальная секция</t>
  </si>
  <si>
    <t>Боковой ствол 1</t>
  </si>
  <si>
    <t>Боковой ствол 2</t>
  </si>
  <si>
    <t>Боковой ствол 3</t>
  </si>
  <si>
    <t>широта                              (N)</t>
  </si>
  <si>
    <t>долгота                             (E )</t>
  </si>
  <si>
    <t>AZ ( как и в расчетах)</t>
  </si>
  <si>
    <t>Исключена из многоточечного анализа данных</t>
  </si>
  <si>
    <t>Pulkovo 1942 GK 13N</t>
  </si>
  <si>
    <t>динамика</t>
  </si>
  <si>
    <t>IGiRGI + Дин</t>
  </si>
  <si>
    <t>Смена КНБК</t>
  </si>
  <si>
    <t>Достигнут проектный забой</t>
  </si>
  <si>
    <t>Новый рейс</t>
  </si>
  <si>
    <t>Статические замеры</t>
  </si>
  <si>
    <t>Динамические замеры</t>
  </si>
  <si>
    <t>Y
 (широта)</t>
  </si>
  <si>
    <t xml:space="preserve">X
   (долгота) </t>
  </si>
  <si>
    <t>Секция</t>
  </si>
  <si>
    <t>Пилот 1</t>
  </si>
  <si>
    <t>Пилот 2</t>
  </si>
  <si>
    <t>Работа с файлом расчеты</t>
  </si>
  <si>
    <t>материнский ствол</t>
  </si>
  <si>
    <t>1. Нелья удалять никакие из уже имеющихся данных в таблице.</t>
  </si>
  <si>
    <t>3. При получении ошибки ДЕЛ/0 перепроверьте внесенные данные - значения  "сверху" и "снизу" не должно быть идентичным. Добавьте к значению + 0.0001 и ошибка должна пропасть.</t>
  </si>
  <si>
    <t xml:space="preserve">6. Наименование Листа плановой траетории должно соответсвовать наименованию файлу полученной траетории с актуальной датой </t>
  </si>
  <si>
    <t>7. В столбе секция указывается текущая секция находящаяся в бурении</t>
  </si>
  <si>
    <r>
      <t xml:space="preserve">8. При смене КНБК </t>
    </r>
    <r>
      <rPr>
        <b/>
        <sz val="11"/>
        <color theme="1"/>
        <rFont val="Calibri"/>
        <family val="2"/>
        <charset val="204"/>
        <scheme val="minor"/>
      </rPr>
      <t>первый замер снятый с новой КНБК</t>
    </r>
    <r>
      <rPr>
        <sz val="11"/>
        <color theme="1"/>
        <rFont val="Calibri"/>
        <family val="2"/>
        <charset val="204"/>
        <scheme val="minor"/>
      </rPr>
      <t xml:space="preserve"> помечается "Смена КНБК" в столбце секция</t>
    </r>
  </si>
  <si>
    <t>2. При неверном заполнении удаление на листе "Данные" осужествляется строками, где рабочую область составляют столбцы A,B,C; W,X,Y;AX,AY,AZ,BA,BB,BC; все остальные данные выбираются из раскрывающегося списка</t>
  </si>
  <si>
    <t>4. При некорректном отображении графиков проверьте также правильность указанных глубин. Особенно в плановой траектории</t>
  </si>
  <si>
    <t>Направление</t>
  </si>
  <si>
    <t>Магнитное склонение  [град]:</t>
  </si>
  <si>
    <t>Общая  поправка на магнитный азимут [град]:</t>
  </si>
  <si>
    <t>9. При работе с горизонтальной проекцией вызникает провлема с не верной стороной отхода, а именно ошибосное наименование "левее"/ "правее". В таком случае может помочь полное удаление фомулы в ячейке Q5 и после сохранения документа повторная вствка ее на место.</t>
  </si>
  <si>
    <t>10. При работе с горизонтальной проекцией если проблема не решилась с помощью п.9 следует частично из формулы в ячейке Q5 удалить выделенный интервал :</t>
  </si>
  <si>
    <t>5. При работе с данными динамическими инклинометра траектория ИГиРГИ заполняется на  IGIRGI_CI -исправленный</t>
  </si>
  <si>
    <t>P.S. Все замечания и предложения по файлу расчеты прошу направлять на почту I_Nosan@igirgi.su или доносить в личной беседе</t>
  </si>
  <si>
    <t>Ефремовское</t>
  </si>
  <si>
    <t>2158Г</t>
  </si>
  <si>
    <t>60° 29' 30.610"N</t>
  </si>
  <si>
    <t>73° 07' 31.300"E</t>
  </si>
  <si>
    <t>HDGM 2022</t>
  </si>
  <si>
    <t>SCC</t>
  </si>
  <si>
    <t>Картографический</t>
  </si>
  <si>
    <t>Гор400</t>
  </si>
  <si>
    <t>НИЗ ГНО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</si>
</sst>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"/>
    <numFmt numFmtId="166" formatCode="0.0"/>
    <numFmt numFmtId="167" formatCode="0.00000"/>
    <numFmt numFmtId="168" formatCode="0.00000000"/>
  </numFmts>
  <fonts count="2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Segoe UI"/>
      <family val="2"/>
      <charset val="204"/>
    </font>
    <font>
      <sz val="11"/>
      <color theme="1"/>
      <name val="Segoe UI"/>
      <family val="2"/>
      <charset val="204"/>
    </font>
    <font>
      <sz val="11"/>
      <name val="Segoe UI"/>
      <family val="2"/>
      <charset val="204"/>
    </font>
    <font>
      <sz val="11"/>
      <color theme="1"/>
      <name val="Franklin Gothic Demi Cond"/>
      <family val="2"/>
      <charset val="204"/>
    </font>
    <font>
      <b/>
      <sz val="11"/>
      <color theme="1"/>
      <name val="Franklin Gothic Demi Cond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name val="Calibri"/>
      <family val="2"/>
      <charset val="204"/>
      <scheme val="minor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indexed="18"/>
      <name val="Arial"/>
      <family val="2"/>
      <charset val="204"/>
    </font>
    <font>
      <b/>
      <sz val="16"/>
      <name val="Arial"/>
      <family val="2"/>
      <charset val="204"/>
    </font>
    <font>
      <b/>
      <sz val="12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name val="Arial"/>
      <family val="2"/>
      <charset val="204"/>
    </font>
    <font>
      <sz val="11"/>
      <color indexed="8"/>
      <name val="Calibri"/>
      <family val="2"/>
      <charset val="204"/>
      <scheme val="minor"/>
    </font>
    <font>
      <i/>
      <sz val="11"/>
      <color indexed="8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D106"/>
        <bgColor indexed="64"/>
      </patternFill>
    </fill>
    <fill>
      <patternFill patternType="solid">
        <fgColor rgb="FF3D464A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D200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6D106"/>
      </left>
      <right/>
      <top/>
      <bottom/>
      <diagonal/>
    </border>
    <border>
      <left/>
      <right style="thick">
        <color rgb="FFF6D106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17" fillId="0" borderId="0"/>
    <xf numFmtId="0" fontId="18" fillId="0" borderId="0"/>
    <xf numFmtId="0" fontId="19" fillId="0" borderId="0"/>
    <xf numFmtId="0" fontId="20" fillId="0" borderId="0" applyAlignment="0">
      <alignment vertical="top" wrapText="1"/>
      <protection locked="0"/>
    </xf>
    <xf numFmtId="0" fontId="19" fillId="0" borderId="0"/>
    <xf numFmtId="0" fontId="19" fillId="0" borderId="0"/>
    <xf numFmtId="0" fontId="18" fillId="0" borderId="0"/>
    <xf numFmtId="0" fontId="18" fillId="0" borderId="0"/>
  </cellStyleXfs>
  <cellXfs count="199">
    <xf numFmtId="0" fontId="0" fillId="0" borderId="0" xfId="0"/>
    <xf numFmtId="0" fontId="0" fillId="0" borderId="0" xfId="0" applyBorder="1"/>
    <xf numFmtId="0" fontId="4" fillId="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0" xfId="0" applyNumberFormat="1" applyFont="1" applyFill="1" applyBorder="1" applyAlignment="1">
      <alignment horizontal="center"/>
    </xf>
    <xf numFmtId="14" fontId="5" fillId="3" borderId="10" xfId="0" applyNumberFormat="1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2" fontId="0" fillId="0" borderId="0" xfId="0" applyNumberFormat="1"/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3" fillId="0" borderId="6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68" fontId="0" fillId="4" borderId="1" xfId="0" applyNumberFormat="1" applyFill="1" applyBorder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0" borderId="1" xfId="0" applyBorder="1" applyAlignment="1">
      <alignment horizontal="center" vertical="center"/>
    </xf>
    <xf numFmtId="2" fontId="0" fillId="0" borderId="0" xfId="0" applyNumberFormat="1" applyBorder="1"/>
    <xf numFmtId="0" fontId="5" fillId="2" borderId="10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0" fillId="0" borderId="3" xfId="0" applyNumberFormat="1" applyBorder="1"/>
    <xf numFmtId="2" fontId="1" fillId="0" borderId="14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2" fontId="8" fillId="0" borderId="19" xfId="0" applyNumberFormat="1" applyFont="1" applyFill="1" applyBorder="1" applyAlignment="1">
      <alignment horizontal="center" vertical="top" readingOrder="1"/>
    </xf>
    <xf numFmtId="2" fontId="9" fillId="0" borderId="1" xfId="0" applyNumberFormat="1" applyFont="1" applyFill="1" applyBorder="1" applyAlignment="1" applyProtection="1">
      <alignment horizontal="center" vertical="center"/>
    </xf>
    <xf numFmtId="2" fontId="10" fillId="0" borderId="1" xfId="0" applyNumberFormat="1" applyFont="1" applyFill="1" applyBorder="1" applyAlignment="1">
      <alignment horizontal="right" vertical="center"/>
    </xf>
    <xf numFmtId="2" fontId="7" fillId="0" borderId="1" xfId="0" applyNumberFormat="1" applyFont="1" applyBorder="1" applyAlignment="1">
      <alignment horizontal="center" vertical="center"/>
    </xf>
    <xf numFmtId="2" fontId="10" fillId="5" borderId="1" xfId="0" applyNumberFormat="1" applyFont="1" applyFill="1" applyBorder="1" applyAlignment="1">
      <alignment horizontal="right" vertical="center"/>
    </xf>
    <xf numFmtId="2" fontId="11" fillId="0" borderId="1" xfId="0" applyNumberFormat="1" applyFont="1" applyFill="1" applyBorder="1" applyAlignment="1">
      <alignment horizontal="right" vertical="center"/>
    </xf>
    <xf numFmtId="0" fontId="12" fillId="0" borderId="12" xfId="0" applyFont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/>
    </xf>
    <xf numFmtId="166" fontId="12" fillId="0" borderId="1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9" borderId="0" xfId="0" applyFill="1"/>
    <xf numFmtId="2" fontId="0" fillId="9" borderId="0" xfId="0" applyNumberFormat="1" applyFill="1"/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166" fontId="0" fillId="7" borderId="1" xfId="0" applyNumberFormat="1" applyFont="1" applyFill="1" applyBorder="1" applyAlignment="1">
      <alignment horizontal="center" vertical="center" wrapText="1"/>
    </xf>
    <xf numFmtId="0" fontId="14" fillId="11" borderId="20" xfId="0" applyFont="1" applyFill="1" applyBorder="1" applyAlignment="1" applyProtection="1">
      <alignment horizontal="center" vertical="center"/>
    </xf>
    <xf numFmtId="0" fontId="15" fillId="11" borderId="0" xfId="0" applyFont="1" applyFill="1" applyBorder="1" applyAlignment="1" applyProtection="1">
      <alignment vertical="center"/>
    </xf>
    <xf numFmtId="0" fontId="15" fillId="12" borderId="0" xfId="0" applyFont="1" applyFill="1" applyBorder="1" applyAlignment="1" applyProtection="1">
      <alignment vertical="center"/>
    </xf>
    <xf numFmtId="0" fontId="15" fillId="8" borderId="0" xfId="0" applyFont="1" applyFill="1" applyBorder="1" applyAlignment="1" applyProtection="1">
      <alignment vertical="center"/>
    </xf>
    <xf numFmtId="0" fontId="15" fillId="8" borderId="21" xfId="0" applyFont="1" applyFill="1" applyBorder="1" applyAlignment="1" applyProtection="1">
      <alignment vertical="center"/>
    </xf>
    <xf numFmtId="0" fontId="0" fillId="8" borderId="0" xfId="0" applyFill="1"/>
    <xf numFmtId="0" fontId="16" fillId="11" borderId="0" xfId="0" applyFont="1" applyFill="1" applyBorder="1" applyAlignment="1" applyProtection="1">
      <alignment vertical="center"/>
    </xf>
    <xf numFmtId="2" fontId="5" fillId="3" borderId="1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5" fillId="3" borderId="10" xfId="0" quotePrefix="1" applyNumberFormat="1" applyFont="1" applyFill="1" applyBorder="1" applyAlignment="1">
      <alignment horizontal="center" vertical="center"/>
    </xf>
    <xf numFmtId="2" fontId="20" fillId="13" borderId="1" xfId="4" applyNumberFormat="1" applyFill="1" applyBorder="1" applyAlignment="1">
      <alignment horizontal="center" vertical="center"/>
      <protection locked="0"/>
    </xf>
    <xf numFmtId="165" fontId="5" fillId="5" borderId="10" xfId="0" applyNumberFormat="1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2" fontId="10" fillId="0" borderId="5" xfId="0" applyNumberFormat="1" applyFont="1" applyFill="1" applyBorder="1" applyAlignment="1">
      <alignment horizontal="right" vertical="center"/>
    </xf>
    <xf numFmtId="2" fontId="10" fillId="5" borderId="5" xfId="0" applyNumberFormat="1" applyFont="1" applyFill="1" applyBorder="1" applyAlignment="1">
      <alignment horizontal="right" vertical="center"/>
    </xf>
    <xf numFmtId="2" fontId="11" fillId="0" borderId="5" xfId="0" applyNumberFormat="1" applyFont="1" applyFill="1" applyBorder="1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vertical="center"/>
    </xf>
    <xf numFmtId="2" fontId="6" fillId="3" borderId="10" xfId="0" applyNumberFormat="1" applyFont="1" applyFill="1" applyBorder="1" applyAlignment="1">
      <alignment horizontal="center"/>
    </xf>
    <xf numFmtId="0" fontId="5" fillId="2" borderId="28" xfId="0" applyFont="1" applyFill="1" applyBorder="1" applyAlignment="1">
      <alignment vertical="center"/>
    </xf>
    <xf numFmtId="0" fontId="5" fillId="14" borderId="15" xfId="0" applyFont="1" applyFill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5" borderId="30" xfId="0" applyNumberFormat="1" applyFill="1" applyBorder="1" applyAlignment="1">
      <alignment horizontal="center" vertical="center"/>
    </xf>
    <xf numFmtId="0" fontId="5" fillId="14" borderId="33" xfId="0" applyFont="1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14" fontId="5" fillId="14" borderId="35" xfId="0" applyNumberFormat="1" applyFont="1" applyFill="1" applyBorder="1" applyAlignment="1">
      <alignment horizontal="center" vertical="center"/>
    </xf>
    <xf numFmtId="0" fontId="5" fillId="14" borderId="3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vertical="center"/>
    </xf>
    <xf numFmtId="2" fontId="0" fillId="5" borderId="36" xfId="0" applyNumberForma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5" fillId="14" borderId="1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2" fontId="0" fillId="5" borderId="32" xfId="0" applyNumberForma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2" fontId="5" fillId="14" borderId="35" xfId="0" applyNumberFormat="1" applyFont="1" applyFill="1" applyBorder="1" applyAlignment="1">
      <alignment horizontal="center" vertical="center"/>
    </xf>
    <xf numFmtId="2" fontId="0" fillId="4" borderId="0" xfId="0" applyNumberFormat="1" applyFill="1"/>
    <xf numFmtId="0" fontId="1" fillId="0" borderId="37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4" xfId="0" applyBorder="1"/>
    <xf numFmtId="0" fontId="1" fillId="0" borderId="3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5" fontId="5" fillId="14" borderId="35" xfId="0" applyNumberFormat="1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2" fontId="21" fillId="0" borderId="1" xfId="0" applyNumberFormat="1" applyFont="1" applyFill="1" applyBorder="1" applyAlignment="1">
      <alignment horizontal="center" vertical="center"/>
    </xf>
    <xf numFmtId="2" fontId="22" fillId="0" borderId="1" xfId="0" applyNumberFormat="1" applyFont="1" applyFill="1" applyBorder="1" applyAlignment="1">
      <alignment horizontal="center" vertical="center"/>
    </xf>
    <xf numFmtId="2" fontId="9" fillId="0" borderId="5" xfId="0" applyNumberFormat="1" applyFont="1" applyFill="1" applyBorder="1" applyAlignment="1" applyProtection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0" fontId="0" fillId="15" borderId="1" xfId="0" applyFill="1" applyBorder="1"/>
    <xf numFmtId="2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/>
    <xf numFmtId="0" fontId="0" fillId="15" borderId="1" xfId="0" applyFill="1" applyBorder="1" applyAlignment="1">
      <alignment horizontal="center" vertical="center"/>
    </xf>
    <xf numFmtId="0" fontId="0" fillId="15" borderId="0" xfId="0" applyFill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6" fillId="11" borderId="0" xfId="0" applyFont="1" applyFill="1" applyBorder="1" applyAlignment="1" applyProtection="1">
      <alignment horizontal="right" vertic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 vertical="center"/>
    </xf>
    <xf numFmtId="0" fontId="16" fillId="11" borderId="0" xfId="0" applyFont="1" applyFill="1" applyBorder="1" applyAlignment="1" applyProtection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center"/>
    </xf>
    <xf numFmtId="14" fontId="2" fillId="0" borderId="0" xfId="0" applyNumberFormat="1" applyFont="1" applyAlignment="1">
      <alignment horizontal="left"/>
    </xf>
    <xf numFmtId="0" fontId="0" fillId="5" borderId="22" xfId="0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165" fontId="0" fillId="0" borderId="6" xfId="0" applyNumberFormat="1" applyFill="1" applyBorder="1" applyAlignment="1">
      <alignment horizontal="center"/>
    </xf>
    <xf numFmtId="165" fontId="0" fillId="0" borderId="6" xfId="0" applyNumberFormat="1" applyFill="1" applyBorder="1"/>
  </cellXfs>
  <cellStyles count="9">
    <cellStyle name="Normal 12" xfId="7"/>
    <cellStyle name="Normal 2" xfId="2"/>
    <cellStyle name="Normal 2 2" xfId="6"/>
    <cellStyle name="Normal 3" xfId="3"/>
    <cellStyle name="Normal 3 2" xfId="8"/>
    <cellStyle name="Обычный" xfId="0" builtinId="0"/>
    <cellStyle name="Обычный 2" xfId="1"/>
    <cellStyle name="Обычный 3" xfId="4"/>
    <cellStyle name="Обычный 4" xfId="5"/>
  </cellStyles>
  <dxfs count="2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0.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0.0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0.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0.0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0.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0.0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0.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0.0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0.000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0.0000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2" defaultTableStyle="TableStyleMedium2" defaultPivotStyle="PivotStyleLight16">
    <tableStyle name="Стиль сводной таблицы 1" table="0" count="0"/>
    <tableStyle name="Стиль таблицы 1" pivot="0" count="0"/>
  </tableStyles>
  <colors>
    <mruColors>
      <color rgb="FFDE80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Горизонтальная проекция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994611418029997E-2"/>
          <c:y val="5.6519057202521629E-2"/>
          <c:w val="0.86933431469519584"/>
          <c:h val="0.85142957888314807"/>
        </c:manualLayout>
      </c:layout>
      <c:scatterChart>
        <c:scatterStyle val="smoothMarker"/>
        <c:varyColors val="0"/>
        <c:ser>
          <c:idx val="2"/>
          <c:order val="0"/>
          <c:tx>
            <c:v>Плановая траектория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'Корректировка 4 от 13.04.2023'!$G$4:$G$11678</c:f>
              <c:numCache>
                <c:formatCode>0.00</c:formatCode>
                <c:ptCount val="11675"/>
                <c:pt idx="0">
                  <c:v>0</c:v>
                </c:pt>
                <c:pt idx="1">
                  <c:v>-7.7250517280979258E-2</c:v>
                </c:pt>
                <c:pt idx="2">
                  <c:v>-0.19369845541248179</c:v>
                </c:pt>
                <c:pt idx="3">
                  <c:v>-0.33869092691054103</c:v>
                </c:pt>
                <c:pt idx="4">
                  <c:v>-0.72797205241067675</c:v>
                </c:pt>
                <c:pt idx="5">
                  <c:v>-1.4558661803862121</c:v>
                </c:pt>
                <c:pt idx="6">
                  <c:v>-2.4412993807839296</c:v>
                </c:pt>
                <c:pt idx="7">
                  <c:v>-3.5934949598326611</c:v>
                </c:pt>
                <c:pt idx="8">
                  <c:v>-4.9471331308048212</c:v>
                </c:pt>
                <c:pt idx="9">
                  <c:v>-6.5468978901900661</c:v>
                </c:pt>
                <c:pt idx="10">
                  <c:v>-8.186457351599314</c:v>
                </c:pt>
                <c:pt idx="11">
                  <c:v>-9.8549097349219341</c:v>
                </c:pt>
                <c:pt idx="12">
                  <c:v>-11.543243605891261</c:v>
                </c:pt>
                <c:pt idx="13">
                  <c:v>-13.324498272418037</c:v>
                </c:pt>
                <c:pt idx="14">
                  <c:v>-15.212363523273588</c:v>
                </c:pt>
                <c:pt idx="15">
                  <c:v>-17.162876308195408</c:v>
                </c:pt>
                <c:pt idx="16">
                  <c:v>-19.536771357213883</c:v>
                </c:pt>
                <c:pt idx="17">
                  <c:v>-22.349120270075396</c:v>
                </c:pt>
                <c:pt idx="18">
                  <c:v>-25.160136850009827</c:v>
                </c:pt>
                <c:pt idx="19">
                  <c:v>-28.084569459293579</c:v>
                </c:pt>
                <c:pt idx="20">
                  <c:v>-31.326981514231285</c:v>
                </c:pt>
                <c:pt idx="21">
                  <c:v>-34.818162780341218</c:v>
                </c:pt>
                <c:pt idx="22">
                  <c:v>-38.160796436375399</c:v>
                </c:pt>
                <c:pt idx="23">
                  <c:v>-41.492328531220863</c:v>
                </c:pt>
                <c:pt idx="24">
                  <c:v>-44.867403539692802</c:v>
                </c:pt>
                <c:pt idx="25">
                  <c:v>-48.137737700762017</c:v>
                </c:pt>
                <c:pt idx="26">
                  <c:v>-51.659992207513667</c:v>
                </c:pt>
                <c:pt idx="27">
                  <c:v>-55.409060825829357</c:v>
                </c:pt>
                <c:pt idx="28">
                  <c:v>-59.84318287903502</c:v>
                </c:pt>
                <c:pt idx="29">
                  <c:v>-64.802883333913684</c:v>
                </c:pt>
                <c:pt idx="30">
                  <c:v>-69.572967280428784</c:v>
                </c:pt>
                <c:pt idx="31">
                  <c:v>-74.158500440520925</c:v>
                </c:pt>
                <c:pt idx="32">
                  <c:v>-78.496067269990149</c:v>
                </c:pt>
                <c:pt idx="33">
                  <c:v>-82.437634314040409</c:v>
                </c:pt>
                <c:pt idx="34">
                  <c:v>-85.932648460591565</c:v>
                </c:pt>
                <c:pt idx="35">
                  <c:v>-89.319257494464253</c:v>
                </c:pt>
                <c:pt idx="36">
                  <c:v>-92.674641007264796</c:v>
                </c:pt>
                <c:pt idx="37">
                  <c:v>-96.216044711963889</c:v>
                </c:pt>
                <c:pt idx="38">
                  <c:v>-100.10329217283409</c:v>
                </c:pt>
                <c:pt idx="39">
                  <c:v>-104.15848627293842</c:v>
                </c:pt>
                <c:pt idx="40">
                  <c:v>-108.61051171624912</c:v>
                </c:pt>
                <c:pt idx="41">
                  <c:v>-113.19900920787069</c:v>
                </c:pt>
                <c:pt idx="42">
                  <c:v>-117.81288786159391</c:v>
                </c:pt>
                <c:pt idx="43">
                  <c:v>-121.50136640442736</c:v>
                </c:pt>
                <c:pt idx="44">
                  <c:v>-125.20393606472679</c:v>
                </c:pt>
                <c:pt idx="45">
                  <c:v>-128.98947881251502</c:v>
                </c:pt>
                <c:pt idx="46">
                  <c:v>-133.29418340290539</c:v>
                </c:pt>
                <c:pt idx="47">
                  <c:v>-138.15491938430225</c:v>
                </c:pt>
                <c:pt idx="48">
                  <c:v>-142.55249395110465</c:v>
                </c:pt>
                <c:pt idx="49">
                  <c:v>-146.23950005783237</c:v>
                </c:pt>
                <c:pt idx="50">
                  <c:v>-149.95227477410901</c:v>
                </c:pt>
                <c:pt idx="51">
                  <c:v>-153.63871442213136</c:v>
                </c:pt>
                <c:pt idx="52">
                  <c:v>-157.13906987230069</c:v>
                </c:pt>
                <c:pt idx="53">
                  <c:v>-161.14520756642548</c:v>
                </c:pt>
                <c:pt idx="54">
                  <c:v>-165.00305799851623</c:v>
                </c:pt>
                <c:pt idx="55">
                  <c:v>-168.72427380219099</c:v>
                </c:pt>
                <c:pt idx="56">
                  <c:v>-172.2764800587592</c:v>
                </c:pt>
                <c:pt idx="57">
                  <c:v>-176.23274396288124</c:v>
                </c:pt>
                <c:pt idx="58">
                  <c:v>-181.91333388110425</c:v>
                </c:pt>
                <c:pt idx="59">
                  <c:v>-188.12522909676389</c:v>
                </c:pt>
                <c:pt idx="60">
                  <c:v>-193.90186159964685</c:v>
                </c:pt>
                <c:pt idx="61">
                  <c:v>-199.78409261176111</c:v>
                </c:pt>
                <c:pt idx="62">
                  <c:v>-205.6524284191299</c:v>
                </c:pt>
                <c:pt idx="63">
                  <c:v>-211.17263062606042</c:v>
                </c:pt>
                <c:pt idx="64">
                  <c:v>-216.52924265891184</c:v>
                </c:pt>
                <c:pt idx="65">
                  <c:v>-221.71263363129049</c:v>
                </c:pt>
                <c:pt idx="66">
                  <c:v>-226.19999109840219</c:v>
                </c:pt>
                <c:pt idx="67">
                  <c:v>-229.86633658464186</c:v>
                </c:pt>
                <c:pt idx="68">
                  <c:v>-233.0073687130284</c:v>
                </c:pt>
                <c:pt idx="69">
                  <c:v>-235.86078791962069</c:v>
                </c:pt>
                <c:pt idx="70">
                  <c:v>-238.97551118967473</c:v>
                </c:pt>
                <c:pt idx="71">
                  <c:v>-242.45931648206141</c:v>
                </c:pt>
                <c:pt idx="72">
                  <c:v>-246.20445147123201</c:v>
                </c:pt>
                <c:pt idx="73">
                  <c:v>-250.3199154980035</c:v>
                </c:pt>
                <c:pt idx="74">
                  <c:v>-254.24327951253852</c:v>
                </c:pt>
                <c:pt idx="75">
                  <c:v>-257.73422136072298</c:v>
                </c:pt>
                <c:pt idx="76">
                  <c:v>-261.59510576528413</c:v>
                </c:pt>
                <c:pt idx="77">
                  <c:v>-266.33665103731073</c:v>
                </c:pt>
                <c:pt idx="78">
                  <c:v>-271.6885280330809</c:v>
                </c:pt>
                <c:pt idx="79">
                  <c:v>-277.00992094088451</c:v>
                </c:pt>
                <c:pt idx="80">
                  <c:v>-282.09415317592493</c:v>
                </c:pt>
                <c:pt idx="81">
                  <c:v>-287.32562000071232</c:v>
                </c:pt>
                <c:pt idx="82">
                  <c:v>-292.39517237869285</c:v>
                </c:pt>
                <c:pt idx="83">
                  <c:v>-296.91448428814851</c:v>
                </c:pt>
                <c:pt idx="84">
                  <c:v>-301.28744993871817</c:v>
                </c:pt>
                <c:pt idx="85">
                  <c:v>-305.46881797233573</c:v>
                </c:pt>
                <c:pt idx="86">
                  <c:v>-309.58945960671298</c:v>
                </c:pt>
                <c:pt idx="87">
                  <c:v>-313.76682141909771</c:v>
                </c:pt>
                <c:pt idx="88">
                  <c:v>-317.89131929917653</c:v>
                </c:pt>
                <c:pt idx="89">
                  <c:v>-321.64131205094873</c:v>
                </c:pt>
                <c:pt idx="90">
                  <c:v>-325.43138707106152</c:v>
                </c:pt>
                <c:pt idx="91">
                  <c:v>-330.07709102857024</c:v>
                </c:pt>
                <c:pt idx="92">
                  <c:v>-334.97416691067241</c:v>
                </c:pt>
                <c:pt idx="93">
                  <c:v>-339.70645978164032</c:v>
                </c:pt>
                <c:pt idx="94">
                  <c:v>-344.81296633153903</c:v>
                </c:pt>
                <c:pt idx="95">
                  <c:v>-350.81065418502845</c:v>
                </c:pt>
                <c:pt idx="96">
                  <c:v>-357.53181674649937</c:v>
                </c:pt>
                <c:pt idx="97">
                  <c:v>-364.32655587427143</c:v>
                </c:pt>
                <c:pt idx="98">
                  <c:v>-370.68675489188223</c:v>
                </c:pt>
                <c:pt idx="99">
                  <c:v>-371.89903032757542</c:v>
                </c:pt>
                <c:pt idx="100">
                  <c:v>-376.37463565945882</c:v>
                </c:pt>
                <c:pt idx="101">
                  <c:v>-381.6039333675846</c:v>
                </c:pt>
                <c:pt idx="102">
                  <c:v>-386.67836750893582</c:v>
                </c:pt>
                <c:pt idx="103">
                  <c:v>-390.40697377989085</c:v>
                </c:pt>
                <c:pt idx="104">
                  <c:v>-391.78080673890906</c:v>
                </c:pt>
                <c:pt idx="105">
                  <c:v>-397.33709515510373</c:v>
                </c:pt>
                <c:pt idx="106">
                  <c:v>-404.00603955551338</c:v>
                </c:pt>
                <c:pt idx="107">
                  <c:v>-411.82614338950475</c:v>
                </c:pt>
                <c:pt idx="108">
                  <c:v>-420.54797484193904</c:v>
                </c:pt>
                <c:pt idx="109">
                  <c:v>-430.18185363035747</c:v>
                </c:pt>
                <c:pt idx="110">
                  <c:v>-440.46616320738934</c:v>
                </c:pt>
                <c:pt idx="111">
                  <c:v>-451.04044621108545</c:v>
                </c:pt>
                <c:pt idx="112">
                  <c:v>-461.97003023024899</c:v>
                </c:pt>
                <c:pt idx="113">
                  <c:v>-473.25463276602267</c:v>
                </c:pt>
                <c:pt idx="114">
                  <c:v>-484.87728701480501</c:v>
                </c:pt>
                <c:pt idx="115">
                  <c:v>-490.99110204932157</c:v>
                </c:pt>
                <c:pt idx="116">
                  <c:v>-497.23211603945879</c:v>
                </c:pt>
                <c:pt idx="117">
                  <c:v>-503.3915019163781</c:v>
                </c:pt>
                <c:pt idx="118">
                  <c:v>-509.6216809544851</c:v>
                </c:pt>
                <c:pt idx="119">
                  <c:v>-521.49971562524274</c:v>
                </c:pt>
                <c:pt idx="120">
                  <c:v>-534.1127573426229</c:v>
                </c:pt>
                <c:pt idx="121">
                  <c:v>-546.9725963406006</c:v>
                </c:pt>
                <c:pt idx="122">
                  <c:v>-560.16932267082871</c:v>
                </c:pt>
                <c:pt idx="123">
                  <c:v>-573.46549305217786</c:v>
                </c:pt>
                <c:pt idx="124">
                  <c:v>-586.36757848479715</c:v>
                </c:pt>
                <c:pt idx="125">
                  <c:v>-598.50349779572434</c:v>
                </c:pt>
                <c:pt idx="126">
                  <c:v>-610.15078411825743</c:v>
                </c:pt>
                <c:pt idx="127">
                  <c:v>-621.94487297546686</c:v>
                </c:pt>
                <c:pt idx="128">
                  <c:v>-634.13237246663846</c:v>
                </c:pt>
                <c:pt idx="129">
                  <c:v>-646.81823311991946</c:v>
                </c:pt>
                <c:pt idx="130">
                  <c:v>-660.11864395246016</c:v>
                </c:pt>
                <c:pt idx="131">
                  <c:v>-673.67493953008068</c:v>
                </c:pt>
                <c:pt idx="132">
                  <c:v>-687.16062163271079</c:v>
                </c:pt>
                <c:pt idx="133">
                  <c:v>-700.33465516048659</c:v>
                </c:pt>
                <c:pt idx="134">
                  <c:v>-713.02118846778262</c:v>
                </c:pt>
                <c:pt idx="135">
                  <c:v>-724.81443908985193</c:v>
                </c:pt>
                <c:pt idx="136">
                  <c:v>-736.41884856515878</c:v>
                </c:pt>
                <c:pt idx="137">
                  <c:v>-748.29555144943583</c:v>
                </c:pt>
                <c:pt idx="138">
                  <c:v>-760.21973583382851</c:v>
                </c:pt>
                <c:pt idx="139">
                  <c:v>-772.75093478856343</c:v>
                </c:pt>
                <c:pt idx="140">
                  <c:v>-786.1108090753346</c:v>
                </c:pt>
                <c:pt idx="141">
                  <c:v>-799.74226593086564</c:v>
                </c:pt>
                <c:pt idx="142">
                  <c:v>-813.56579571473151</c:v>
                </c:pt>
                <c:pt idx="143">
                  <c:v>-826.96589818400548</c:v>
                </c:pt>
                <c:pt idx="144">
                  <c:v>-839.54616272016574</c:v>
                </c:pt>
                <c:pt idx="145">
                  <c:v>-851.7919034123961</c:v>
                </c:pt>
                <c:pt idx="146">
                  <c:v>-864.10942167406142</c:v>
                </c:pt>
                <c:pt idx="147">
                  <c:v>-876.93144986353195</c:v>
                </c:pt>
                <c:pt idx="148">
                  <c:v>-890.45672108954204</c:v>
                </c:pt>
                <c:pt idx="149">
                  <c:v>-904.08235337627559</c:v>
                </c:pt>
                <c:pt idx="150">
                  <c:v>-918.01848137134152</c:v>
                </c:pt>
                <c:pt idx="151">
                  <c:v>-932.45371793442041</c:v>
                </c:pt>
                <c:pt idx="152">
                  <c:v>-946.4314627735082</c:v>
                </c:pt>
                <c:pt idx="153">
                  <c:v>-959.85868445341112</c:v>
                </c:pt>
                <c:pt idx="154">
                  <c:v>-962.83267307356402</c:v>
                </c:pt>
                <c:pt idx="155">
                  <c:v>-972.46441573067182</c:v>
                </c:pt>
                <c:pt idx="156">
                  <c:v>-1004.031583401981</c:v>
                </c:pt>
              </c:numCache>
            </c:numRef>
          </c:xVal>
          <c:yVal>
            <c:numRef>
              <c:f>'Корректировка 4 от 13.04.2023'!$F$4:$F$12678</c:f>
              <c:numCache>
                <c:formatCode>0.00</c:formatCode>
                <c:ptCount val="12675"/>
                <c:pt idx="0">
                  <c:v>0</c:v>
                </c:pt>
                <c:pt idx="1">
                  <c:v>5.6850003121588388E-2</c:v>
                </c:pt>
                <c:pt idx="2">
                  <c:v>0.15485801786780212</c:v>
                </c:pt>
                <c:pt idx="3">
                  <c:v>0.22396929020041637</c:v>
                </c:pt>
                <c:pt idx="4">
                  <c:v>-1.9256005595423231E-2</c:v>
                </c:pt>
                <c:pt idx="5">
                  <c:v>-0.8593217888646052</c:v>
                </c:pt>
                <c:pt idx="6">
                  <c:v>-2.3496469544661496</c:v>
                </c:pt>
                <c:pt idx="7">
                  <c:v>-4.5213268598073997</c:v>
                </c:pt>
                <c:pt idx="8">
                  <c:v>-7.268966615426864</c:v>
                </c:pt>
                <c:pt idx="9">
                  <c:v>-10.727139338621072</c:v>
                </c:pt>
                <c:pt idx="10">
                  <c:v>-15.008513921181759</c:v>
                </c:pt>
                <c:pt idx="11">
                  <c:v>-20.028245224907788</c:v>
                </c:pt>
                <c:pt idx="12">
                  <c:v>-25.736959059063615</c:v>
                </c:pt>
                <c:pt idx="13">
                  <c:v>-32.140977775686537</c:v>
                </c:pt>
                <c:pt idx="14">
                  <c:v>-39.301238835527947</c:v>
                </c:pt>
                <c:pt idx="15">
                  <c:v>-47.088668450650488</c:v>
                </c:pt>
                <c:pt idx="16">
                  <c:v>-55.152780984348546</c:v>
                </c:pt>
                <c:pt idx="17">
                  <c:v>-63.510016192191465</c:v>
                </c:pt>
                <c:pt idx="18">
                  <c:v>-72.506674803326206</c:v>
                </c:pt>
                <c:pt idx="19">
                  <c:v>-82.200346219443148</c:v>
                </c:pt>
                <c:pt idx="20">
                  <c:v>-92.52855515550965</c:v>
                </c:pt>
                <c:pt idx="21">
                  <c:v>-103.68535453003557</c:v>
                </c:pt>
                <c:pt idx="22">
                  <c:v>-115.54608424829411</c:v>
                </c:pt>
                <c:pt idx="23">
                  <c:v>-127.68098502938361</c:v>
                </c:pt>
                <c:pt idx="24">
                  <c:v>-140.15712866379567</c:v>
                </c:pt>
                <c:pt idx="25">
                  <c:v>-153.5827932638397</c:v>
                </c:pt>
                <c:pt idx="26">
                  <c:v>-168.13945237202313</c:v>
                </c:pt>
                <c:pt idx="27">
                  <c:v>-183.42088887404449</c:v>
                </c:pt>
                <c:pt idx="28">
                  <c:v>-198.8865698743723</c:v>
                </c:pt>
                <c:pt idx="29">
                  <c:v>-214.42311643606976</c:v>
                </c:pt>
                <c:pt idx="30">
                  <c:v>-230.60412961325358</c:v>
                </c:pt>
                <c:pt idx="31">
                  <c:v>-246.64211272284197</c:v>
                </c:pt>
                <c:pt idx="32">
                  <c:v>-262.12753240831285</c:v>
                </c:pt>
                <c:pt idx="33">
                  <c:v>-277.56476539558372</c:v>
                </c:pt>
                <c:pt idx="34">
                  <c:v>-293.40888039802081</c:v>
                </c:pt>
                <c:pt idx="35">
                  <c:v>-309.76581542974742</c:v>
                </c:pt>
                <c:pt idx="36">
                  <c:v>-326.08418698134949</c:v>
                </c:pt>
                <c:pt idx="37">
                  <c:v>-342.32228593181452</c:v>
                </c:pt>
                <c:pt idx="38">
                  <c:v>-358.49594857261388</c:v>
                </c:pt>
                <c:pt idx="39">
                  <c:v>-374.78391103007294</c:v>
                </c:pt>
                <c:pt idx="40">
                  <c:v>-391.22174311188036</c:v>
                </c:pt>
                <c:pt idx="41">
                  <c:v>-407.64560974768636</c:v>
                </c:pt>
                <c:pt idx="42">
                  <c:v>-425.75817381671976</c:v>
                </c:pt>
                <c:pt idx="43">
                  <c:v>-442.33093450801971</c:v>
                </c:pt>
                <c:pt idx="44">
                  <c:v>-458.83832212425506</c:v>
                </c:pt>
                <c:pt idx="45">
                  <c:v>-475.38959304673619</c:v>
                </c:pt>
                <c:pt idx="46">
                  <c:v>-491.80819538898152</c:v>
                </c:pt>
                <c:pt idx="47">
                  <c:v>-508.25572842973793</c:v>
                </c:pt>
                <c:pt idx="48">
                  <c:v>-525.09177949232571</c:v>
                </c:pt>
                <c:pt idx="49">
                  <c:v>-542.09128388776412</c:v>
                </c:pt>
                <c:pt idx="50">
                  <c:v>-558.84893951719266</c:v>
                </c:pt>
                <c:pt idx="51">
                  <c:v>-575.59920455139968</c:v>
                </c:pt>
                <c:pt idx="52">
                  <c:v>-592.52202968441679</c:v>
                </c:pt>
                <c:pt idx="53">
                  <c:v>-608.71614004999083</c:v>
                </c:pt>
                <c:pt idx="54">
                  <c:v>-624.73834432268745</c:v>
                </c:pt>
                <c:pt idx="55">
                  <c:v>-640.95149137427734</c:v>
                </c:pt>
                <c:pt idx="56">
                  <c:v>-657.36872488787003</c:v>
                </c:pt>
                <c:pt idx="57">
                  <c:v>-673.78146017406709</c:v>
                </c:pt>
                <c:pt idx="58">
                  <c:v>-689.67516872607291</c:v>
                </c:pt>
                <c:pt idx="59">
                  <c:v>-705.41985958072144</c:v>
                </c:pt>
                <c:pt idx="60">
                  <c:v>-721.57228841401718</c:v>
                </c:pt>
                <c:pt idx="61">
                  <c:v>-737.4879484003593</c:v>
                </c:pt>
                <c:pt idx="62">
                  <c:v>-752.94587909762356</c:v>
                </c:pt>
                <c:pt idx="63">
                  <c:v>-769.13924775501982</c:v>
                </c:pt>
                <c:pt idx="64">
                  <c:v>-785.47898867197603</c:v>
                </c:pt>
                <c:pt idx="65">
                  <c:v>-801.51209066801539</c:v>
                </c:pt>
                <c:pt idx="66">
                  <c:v>-817.6513864892479</c:v>
                </c:pt>
                <c:pt idx="67">
                  <c:v>-833.90099089478258</c:v>
                </c:pt>
                <c:pt idx="68">
                  <c:v>-850.76691632624204</c:v>
                </c:pt>
                <c:pt idx="69">
                  <c:v>-867.9467861759781</c:v>
                </c:pt>
                <c:pt idx="70">
                  <c:v>-884.34340615040628</c:v>
                </c:pt>
                <c:pt idx="71">
                  <c:v>-900.35429478601441</c:v>
                </c:pt>
                <c:pt idx="72">
                  <c:v>-916.04352909985323</c:v>
                </c:pt>
                <c:pt idx="73">
                  <c:v>-931.56435044214402</c:v>
                </c:pt>
                <c:pt idx="74">
                  <c:v>-947.81205448420985</c:v>
                </c:pt>
                <c:pt idx="75">
                  <c:v>-964.76875816856204</c:v>
                </c:pt>
                <c:pt idx="76">
                  <c:v>-981.59769923274871</c:v>
                </c:pt>
                <c:pt idx="77">
                  <c:v>-997.23263841637311</c:v>
                </c:pt>
                <c:pt idx="78">
                  <c:v>-1011.9735762338813</c:v>
                </c:pt>
                <c:pt idx="79">
                  <c:v>-1026.2327534402102</c:v>
                </c:pt>
                <c:pt idx="80">
                  <c:v>-1040.557693674423</c:v>
                </c:pt>
                <c:pt idx="81">
                  <c:v>-1055.7972891541308</c:v>
                </c:pt>
                <c:pt idx="82">
                  <c:v>-1072.5153903811531</c:v>
                </c:pt>
                <c:pt idx="83">
                  <c:v>-1089.871501096681</c:v>
                </c:pt>
                <c:pt idx="84">
                  <c:v>-1106.9351742866018</c:v>
                </c:pt>
                <c:pt idx="85">
                  <c:v>-1124.2114055913437</c:v>
                </c:pt>
                <c:pt idx="86">
                  <c:v>-1141.2649947670627</c:v>
                </c:pt>
                <c:pt idx="87">
                  <c:v>-1158.0022874817487</c:v>
                </c:pt>
                <c:pt idx="88">
                  <c:v>-1175.0182561848217</c:v>
                </c:pt>
                <c:pt idx="89">
                  <c:v>-1192.2177986337331</c:v>
                </c:pt>
                <c:pt idx="90">
                  <c:v>-1209.2638533395641</c:v>
                </c:pt>
                <c:pt idx="91">
                  <c:v>-1225.4876037460824</c:v>
                </c:pt>
                <c:pt idx="92">
                  <c:v>-1240.8884398678165</c:v>
                </c:pt>
                <c:pt idx="93">
                  <c:v>-1256.5315653703183</c:v>
                </c:pt>
                <c:pt idx="94">
                  <c:v>-1273.5614413638189</c:v>
                </c:pt>
                <c:pt idx="95">
                  <c:v>-1292.2011631678583</c:v>
                </c:pt>
                <c:pt idx="96">
                  <c:v>-1312.158990071526</c:v>
                </c:pt>
                <c:pt idx="97">
                  <c:v>-1333.4294890926913</c:v>
                </c:pt>
                <c:pt idx="98">
                  <c:v>-1355.5291566193273</c:v>
                </c:pt>
                <c:pt idx="99">
                  <c:v>-1360.0204831024676</c:v>
                </c:pt>
                <c:pt idx="100">
                  <c:v>-1377.7791931916936</c:v>
                </c:pt>
                <c:pt idx="101">
                  <c:v>-1400.0824956879646</c:v>
                </c:pt>
                <c:pt idx="102">
                  <c:v>-1422.3544765716356</c:v>
                </c:pt>
                <c:pt idx="103">
                  <c:v>-1438.7004754343743</c:v>
                </c:pt>
                <c:pt idx="104">
                  <c:v>-1444.477756935134</c:v>
                </c:pt>
                <c:pt idx="105">
                  <c:v>-1465.9952566008815</c:v>
                </c:pt>
                <c:pt idx="106">
                  <c:v>-1487.8386905061466</c:v>
                </c:pt>
                <c:pt idx="107">
                  <c:v>-1510.3735499446352</c:v>
                </c:pt>
                <c:pt idx="108">
                  <c:v>-1533.4981618273955</c:v>
                </c:pt>
                <c:pt idx="109">
                  <c:v>-1557.316626315848</c:v>
                </c:pt>
                <c:pt idx="110">
                  <c:v>-1581.7633713958132</c:v>
                </c:pt>
                <c:pt idx="111">
                  <c:v>-1606.5731854476801</c:v>
                </c:pt>
                <c:pt idx="112">
                  <c:v>-1631.4448207245985</c:v>
                </c:pt>
                <c:pt idx="113">
                  <c:v>-1656.4734034446969</c:v>
                </c:pt>
                <c:pt idx="114">
                  <c:v>-1681.5239825080666</c:v>
                </c:pt>
                <c:pt idx="115">
                  <c:v>-1693.9757067863793</c:v>
                </c:pt>
                <c:pt idx="116">
                  <c:v>-1706.5234260522311</c:v>
                </c:pt>
                <c:pt idx="117">
                  <c:v>-1719.0410929223278</c:v>
                </c:pt>
                <c:pt idx="118">
                  <c:v>-1731.5858408876152</c:v>
                </c:pt>
                <c:pt idx="119">
                  <c:v>-1755.2079402888921</c:v>
                </c:pt>
                <c:pt idx="120">
                  <c:v>-1780.4010700450776</c:v>
                </c:pt>
                <c:pt idx="121">
                  <c:v>-1805.5852549672661</c:v>
                </c:pt>
                <c:pt idx="122">
                  <c:v>-1830.5042259789043</c:v>
                </c:pt>
                <c:pt idx="123">
                  <c:v>-1855.4843725852738</c:v>
                </c:pt>
                <c:pt idx="124">
                  <c:v>-1880.6701939129168</c:v>
                </c:pt>
                <c:pt idx="125">
                  <c:v>-1906.2341368819914</c:v>
                </c:pt>
                <c:pt idx="126">
                  <c:v>-1931.9163942850116</c:v>
                </c:pt>
                <c:pt idx="127">
                  <c:v>-1957.6413263627092</c:v>
                </c:pt>
                <c:pt idx="128">
                  <c:v>-1983.1814688126287</c:v>
                </c:pt>
                <c:pt idx="129">
                  <c:v>-2008.3661557945488</c:v>
                </c:pt>
                <c:pt idx="130">
                  <c:v>-2033.3437947659409</c:v>
                </c:pt>
                <c:pt idx="131">
                  <c:v>-2057.9567939181579</c:v>
                </c:pt>
                <c:pt idx="132">
                  <c:v>-2082.8357139782306</c:v>
                </c:pt>
                <c:pt idx="133">
                  <c:v>-2107.8807511065124</c:v>
                </c:pt>
                <c:pt idx="134">
                  <c:v>-2133.1765570769903</c:v>
                </c:pt>
                <c:pt idx="135">
                  <c:v>-2158.8996772708829</c:v>
                </c:pt>
                <c:pt idx="136">
                  <c:v>-2184.7086794886836</c:v>
                </c:pt>
                <c:pt idx="137">
                  <c:v>-2210.3945715206369</c:v>
                </c:pt>
                <c:pt idx="138">
                  <c:v>-2236.0595649695906</c:v>
                </c:pt>
                <c:pt idx="139">
                  <c:v>-2261.3201033435521</c:v>
                </c:pt>
                <c:pt idx="140">
                  <c:v>-2286.267520150876</c:v>
                </c:pt>
                <c:pt idx="141">
                  <c:v>-2311.0681744748217</c:v>
                </c:pt>
                <c:pt idx="142">
                  <c:v>-2335.7619718728538</c:v>
                </c:pt>
                <c:pt idx="143">
                  <c:v>-2360.6851147793291</c:v>
                </c:pt>
                <c:pt idx="144">
                  <c:v>-2385.9227357634527</c:v>
                </c:pt>
                <c:pt idx="145">
                  <c:v>-2411.3220758217376</c:v>
                </c:pt>
                <c:pt idx="146">
                  <c:v>-2436.7908082734752</c:v>
                </c:pt>
                <c:pt idx="147">
                  <c:v>-2462.0043908974394</c:v>
                </c:pt>
                <c:pt idx="148">
                  <c:v>-2486.8526099817859</c:v>
                </c:pt>
                <c:pt idx="149">
                  <c:v>-2511.6529590152682</c:v>
                </c:pt>
                <c:pt idx="150">
                  <c:v>-2536.2799429355382</c:v>
                </c:pt>
                <c:pt idx="151">
                  <c:v>-2560.6206656165368</c:v>
                </c:pt>
                <c:pt idx="152">
                  <c:v>-2585.2259617823879</c:v>
                </c:pt>
                <c:pt idx="153">
                  <c:v>-2610.1369837346756</c:v>
                </c:pt>
                <c:pt idx="154">
                  <c:v>-2615.8040001617146</c:v>
                </c:pt>
                <c:pt idx="155">
                  <c:v>-2634.913017472009</c:v>
                </c:pt>
                <c:pt idx="156">
                  <c:v>-2699.6209701354669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001-4293-B35A-62E56669B4B3}"/>
            </c:ext>
          </c:extLst>
        </c:ser>
        <c:ser>
          <c:idx val="0"/>
          <c:order val="1"/>
          <c:tx>
            <c:v>Подрядчик по ННБ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Данные!$G$8:$G$10016</c:f>
              <c:numCache>
                <c:formatCode>#,##0.00</c:formatCode>
                <c:ptCount val="10009"/>
                <c:pt idx="0">
                  <c:v>0</c:v>
                </c:pt>
                <c:pt idx="1">
                  <c:v>-7.7250517280979258E-2</c:v>
                </c:pt>
                <c:pt idx="2">
                  <c:v>-0.19369845541248179</c:v>
                </c:pt>
                <c:pt idx="3">
                  <c:v>-0.33869092691054103</c:v>
                </c:pt>
                <c:pt idx="4">
                  <c:v>-0.72797205241067675</c:v>
                </c:pt>
                <c:pt idx="5">
                  <c:v>-1.4558661803862121</c:v>
                </c:pt>
                <c:pt idx="6">
                  <c:v>-2.4412993807839296</c:v>
                </c:pt>
                <c:pt idx="7">
                  <c:v>-3.5934949598326611</c:v>
                </c:pt>
                <c:pt idx="8">
                  <c:v>-4.9471331308048212</c:v>
                </c:pt>
                <c:pt idx="9">
                  <c:v>-6.5468978901900661</c:v>
                </c:pt>
                <c:pt idx="10">
                  <c:v>-8.186457351599314</c:v>
                </c:pt>
                <c:pt idx="11">
                  <c:v>-9.8549097349219341</c:v>
                </c:pt>
                <c:pt idx="12">
                  <c:v>-11.543243605891261</c:v>
                </c:pt>
                <c:pt idx="13">
                  <c:v>-13.324498272418037</c:v>
                </c:pt>
                <c:pt idx="14">
                  <c:v>-15.212363523273588</c:v>
                </c:pt>
                <c:pt idx="15">
                  <c:v>-17.162876308195408</c:v>
                </c:pt>
                <c:pt idx="16">
                  <c:v>-19.536771357213883</c:v>
                </c:pt>
                <c:pt idx="17">
                  <c:v>-22.349120270075396</c:v>
                </c:pt>
                <c:pt idx="18">
                  <c:v>-25.160136850009827</c:v>
                </c:pt>
                <c:pt idx="19">
                  <c:v>-28.084569459293579</c:v>
                </c:pt>
                <c:pt idx="20">
                  <c:v>-31.326981514231285</c:v>
                </c:pt>
                <c:pt idx="21">
                  <c:v>-34.818162780341218</c:v>
                </c:pt>
                <c:pt idx="22">
                  <c:v>-38.160796436375399</c:v>
                </c:pt>
                <c:pt idx="23">
                  <c:v>-41.492328531220863</c:v>
                </c:pt>
                <c:pt idx="24">
                  <c:v>-44.867403539692802</c:v>
                </c:pt>
                <c:pt idx="25">
                  <c:v>-48.137737700762017</c:v>
                </c:pt>
                <c:pt idx="26">
                  <c:v>-51.659992207513667</c:v>
                </c:pt>
                <c:pt idx="27">
                  <c:v>-55.409060825829357</c:v>
                </c:pt>
                <c:pt idx="28">
                  <c:v>-59.84318287903502</c:v>
                </c:pt>
                <c:pt idx="29">
                  <c:v>-64.802883333913684</c:v>
                </c:pt>
                <c:pt idx="30">
                  <c:v>-69.572967280428784</c:v>
                </c:pt>
                <c:pt idx="31">
                  <c:v>-74.158500440520925</c:v>
                </c:pt>
                <c:pt idx="32">
                  <c:v>-78.496067269990149</c:v>
                </c:pt>
                <c:pt idx="33">
                  <c:v>-82.437634314040409</c:v>
                </c:pt>
                <c:pt idx="34">
                  <c:v>-85.932648460591565</c:v>
                </c:pt>
                <c:pt idx="35">
                  <c:v>-89.319257494464253</c:v>
                </c:pt>
                <c:pt idx="36">
                  <c:v>-92.674641007264796</c:v>
                </c:pt>
                <c:pt idx="37">
                  <c:v>-96.216044711963889</c:v>
                </c:pt>
                <c:pt idx="38">
                  <c:v>-100.10329217283409</c:v>
                </c:pt>
                <c:pt idx="39">
                  <c:v>-104.15848627293842</c:v>
                </c:pt>
                <c:pt idx="40">
                  <c:v>-108.61051171624912</c:v>
                </c:pt>
                <c:pt idx="41">
                  <c:v>-113.19900920787069</c:v>
                </c:pt>
                <c:pt idx="42">
                  <c:v>-117.81288786159391</c:v>
                </c:pt>
                <c:pt idx="43">
                  <c:v>-121.50136640442736</c:v>
                </c:pt>
                <c:pt idx="44">
                  <c:v>-125.20393606472679</c:v>
                </c:pt>
                <c:pt idx="45">
                  <c:v>-128.98947881251502</c:v>
                </c:pt>
                <c:pt idx="46">
                  <c:v>-133.29418340290539</c:v>
                </c:pt>
                <c:pt idx="47">
                  <c:v>-138.15544469687595</c:v>
                </c:pt>
                <c:pt idx="48">
                  <c:v>-142.55354150698938</c:v>
                </c:pt>
                <c:pt idx="49">
                  <c:v>-146.2405476137171</c:v>
                </c:pt>
                <c:pt idx="50">
                  <c:v>-149.95332232999374</c:v>
                </c:pt>
                <c:pt idx="51">
                  <c:v>-153.63976197801608</c:v>
                </c:pt>
                <c:pt idx="52">
                  <c:v>-157.14011742818542</c:v>
                </c:pt>
                <c:pt idx="53">
                  <c:v>-161.14625512231021</c:v>
                </c:pt>
                <c:pt idx="54">
                  <c:v>-165.00410555440095</c:v>
                </c:pt>
                <c:pt idx="55">
                  <c:v>-168.72532135807572</c:v>
                </c:pt>
                <c:pt idx="56">
                  <c:v>-172.27752761464393</c:v>
                </c:pt>
                <c:pt idx="57">
                  <c:v>-176.23379151876597</c:v>
                </c:pt>
                <c:pt idx="58">
                  <c:v>-181.91438143698898</c:v>
                </c:pt>
                <c:pt idx="59">
                  <c:v>-188.12627665264861</c:v>
                </c:pt>
                <c:pt idx="60">
                  <c:v>-193.90290915553157</c:v>
                </c:pt>
                <c:pt idx="61">
                  <c:v>-199.78514016764584</c:v>
                </c:pt>
                <c:pt idx="62">
                  <c:v>-205.65347597501463</c:v>
                </c:pt>
                <c:pt idx="63">
                  <c:v>-211.17367818194515</c:v>
                </c:pt>
                <c:pt idx="64">
                  <c:v>-216.53029021479657</c:v>
                </c:pt>
                <c:pt idx="65">
                  <c:v>-221.71368118717521</c:v>
                </c:pt>
                <c:pt idx="66">
                  <c:v>-226.20103865428692</c:v>
                </c:pt>
                <c:pt idx="67">
                  <c:v>-229.86738414052658</c:v>
                </c:pt>
                <c:pt idx="68">
                  <c:v>-233.00841626891312</c:v>
                </c:pt>
                <c:pt idx="69">
                  <c:v>-235.86183547550542</c:v>
                </c:pt>
                <c:pt idx="70">
                  <c:v>-238.97655874555946</c:v>
                </c:pt>
                <c:pt idx="71">
                  <c:v>-242.46036403794614</c:v>
                </c:pt>
                <c:pt idx="72">
                  <c:v>-246.20549902711673</c:v>
                </c:pt>
                <c:pt idx="73">
                  <c:v>-250.32096305388822</c:v>
                </c:pt>
                <c:pt idx="74">
                  <c:v>-254.24432706842325</c:v>
                </c:pt>
                <c:pt idx="75">
                  <c:v>-257.73526891660771</c:v>
                </c:pt>
                <c:pt idx="76">
                  <c:v>-261.59615332116886</c:v>
                </c:pt>
                <c:pt idx="77">
                  <c:v>-266.33769859319546</c:v>
                </c:pt>
                <c:pt idx="78">
                  <c:v>-271.68957558896562</c:v>
                </c:pt>
                <c:pt idx="79">
                  <c:v>-277.01096849676924</c:v>
                </c:pt>
                <c:pt idx="80">
                  <c:v>-282.09520073180965</c:v>
                </c:pt>
                <c:pt idx="81">
                  <c:v>-287.32666755659704</c:v>
                </c:pt>
                <c:pt idx="82">
                  <c:v>-292.39621993457757</c:v>
                </c:pt>
                <c:pt idx="83">
                  <c:v>-296.91553184403324</c:v>
                </c:pt>
                <c:pt idx="84">
                  <c:v>-301.28849749460289</c:v>
                </c:pt>
                <c:pt idx="85">
                  <c:v>-305.46986552822045</c:v>
                </c:pt>
                <c:pt idx="86">
                  <c:v>-309.5905071625977</c:v>
                </c:pt>
                <c:pt idx="87">
                  <c:v>-313.76786897498243</c:v>
                </c:pt>
                <c:pt idx="88">
                  <c:v>-317.89236685506125</c:v>
                </c:pt>
                <c:pt idx="89">
                  <c:v>-321.64235960683345</c:v>
                </c:pt>
                <c:pt idx="90">
                  <c:v>-325.43243462694625</c:v>
                </c:pt>
                <c:pt idx="91">
                  <c:v>-330.07813858445496</c:v>
                </c:pt>
                <c:pt idx="92">
                  <c:v>-334.97521446655713</c:v>
                </c:pt>
                <c:pt idx="93">
                  <c:v>-339.70750733752504</c:v>
                </c:pt>
                <c:pt idx="94">
                  <c:v>-344.81401388742376</c:v>
                </c:pt>
                <c:pt idx="95">
                  <c:v>-350.81170174091318</c:v>
                </c:pt>
                <c:pt idx="96">
                  <c:v>-357.5328643023841</c:v>
                </c:pt>
                <c:pt idx="97">
                  <c:v>-364.32760343015616</c:v>
                </c:pt>
                <c:pt idx="98">
                  <c:v>-370.68780244776696</c:v>
                </c:pt>
                <c:pt idx="99">
                  <c:v>-371.90007788346014</c:v>
                </c:pt>
                <c:pt idx="100">
                  <c:v>-376.37568321534354</c:v>
                </c:pt>
                <c:pt idx="101">
                  <c:v>-381.60498092346933</c:v>
                </c:pt>
                <c:pt idx="102">
                  <c:v>-386.67941506482055</c:v>
                </c:pt>
                <c:pt idx="103">
                  <c:v>-390.40802133577557</c:v>
                </c:pt>
                <c:pt idx="104">
                  <c:v>-391.78185429479379</c:v>
                </c:pt>
                <c:pt idx="105">
                  <c:v>-397.33814271098845</c:v>
                </c:pt>
                <c:pt idx="106">
                  <c:v>-404.00708711139811</c:v>
                </c:pt>
                <c:pt idx="107">
                  <c:v>-411.82719094538948</c:v>
                </c:pt>
                <c:pt idx="108">
                  <c:v>-420.54902239782376</c:v>
                </c:pt>
                <c:pt idx="109">
                  <c:v>-430.18290118624219</c:v>
                </c:pt>
                <c:pt idx="110">
                  <c:v>-440.46721076327407</c:v>
                </c:pt>
                <c:pt idx="111">
                  <c:v>-451.04149376697018</c:v>
                </c:pt>
                <c:pt idx="112">
                  <c:v>-461.97107778613372</c:v>
                </c:pt>
                <c:pt idx="113">
                  <c:v>-473.25568032190739</c:v>
                </c:pt>
                <c:pt idx="114">
                  <c:v>-484.87833457068973</c:v>
                </c:pt>
                <c:pt idx="115">
                  <c:v>-490.99214960520629</c:v>
                </c:pt>
                <c:pt idx="116">
                  <c:v>-497.23316359534351</c:v>
                </c:pt>
                <c:pt idx="117">
                  <c:v>-503.39254947226283</c:v>
                </c:pt>
                <c:pt idx="118">
                  <c:v>-509.62272851036983</c:v>
                </c:pt>
                <c:pt idx="119">
                  <c:v>-521.50076318112747</c:v>
                </c:pt>
                <c:pt idx="120">
                  <c:v>-534.11380489850762</c:v>
                </c:pt>
                <c:pt idx="121">
                  <c:v>-546.97364389648533</c:v>
                </c:pt>
                <c:pt idx="122">
                  <c:v>-560.17037022671343</c:v>
                </c:pt>
                <c:pt idx="123">
                  <c:v>-573.46654060806259</c:v>
                </c:pt>
                <c:pt idx="124">
                  <c:v>-586.36862604068187</c:v>
                </c:pt>
                <c:pt idx="125">
                  <c:v>-598.50454535160907</c:v>
                </c:pt>
                <c:pt idx="126">
                  <c:v>-610.15183167414216</c:v>
                </c:pt>
                <c:pt idx="127">
                  <c:v>-621.94592053135159</c:v>
                </c:pt>
                <c:pt idx="128">
                  <c:v>-634.13342002252318</c:v>
                </c:pt>
                <c:pt idx="129">
                  <c:v>-646.81928067580418</c:v>
                </c:pt>
                <c:pt idx="130">
                  <c:v>-660.11969150834489</c:v>
                </c:pt>
                <c:pt idx="131">
                  <c:v>-673.6759870859654</c:v>
                </c:pt>
                <c:pt idx="132">
                  <c:v>-687.16166918859551</c:v>
                </c:pt>
                <c:pt idx="133">
                  <c:v>-700.33570271637132</c:v>
                </c:pt>
                <c:pt idx="134">
                  <c:v>-713.02223602366735</c:v>
                </c:pt>
                <c:pt idx="135">
                  <c:v>-724.81548664573666</c:v>
                </c:pt>
                <c:pt idx="136">
                  <c:v>-736.41989612104351</c:v>
                </c:pt>
                <c:pt idx="137">
                  <c:v>-748.29659900532056</c:v>
                </c:pt>
                <c:pt idx="138">
                  <c:v>-760.22078338971323</c:v>
                </c:pt>
                <c:pt idx="139">
                  <c:v>-772.75198234444815</c:v>
                </c:pt>
                <c:pt idx="140">
                  <c:v>-786.11185663121933</c:v>
                </c:pt>
                <c:pt idx="141">
                  <c:v>-799.74331348675037</c:v>
                </c:pt>
                <c:pt idx="142">
                  <c:v>-813.56684327061623</c:v>
                </c:pt>
                <c:pt idx="143">
                  <c:v>-826.96694573989021</c:v>
                </c:pt>
                <c:pt idx="144">
                  <c:v>-839.54721027605046</c:v>
                </c:pt>
                <c:pt idx="145">
                  <c:v>-851.79295096828082</c:v>
                </c:pt>
                <c:pt idx="146">
                  <c:v>-864.11046922994615</c:v>
                </c:pt>
                <c:pt idx="147">
                  <c:v>-876.93249741941668</c:v>
                </c:pt>
                <c:pt idx="148">
                  <c:v>-890.45776864542677</c:v>
                </c:pt>
                <c:pt idx="149">
                  <c:v>-904.08340093216032</c:v>
                </c:pt>
                <c:pt idx="150">
                  <c:v>-918.01952892722625</c:v>
                </c:pt>
                <c:pt idx="151">
                  <c:v>-932.45476549030514</c:v>
                </c:pt>
                <c:pt idx="152">
                  <c:v>-946.43251032939293</c:v>
                </c:pt>
                <c:pt idx="153">
                  <c:v>-959.85973200929584</c:v>
                </c:pt>
                <c:pt idx="154">
                  <c:v>-972.48084108871274</c:v>
                </c:pt>
                <c:pt idx="155">
                  <c:v>-984.63473607996445</c:v>
                </c:pt>
                <c:pt idx="156">
                  <c:v>-996.91024535608085</c:v>
                </c:pt>
              </c:numCache>
            </c:numRef>
          </c:xVal>
          <c:yVal>
            <c:numRef>
              <c:f>Данные!$F$8:$F$10016</c:f>
              <c:numCache>
                <c:formatCode>#,##0.00</c:formatCode>
                <c:ptCount val="10009"/>
                <c:pt idx="0">
                  <c:v>0</c:v>
                </c:pt>
                <c:pt idx="1">
                  <c:v>5.6850003121588388E-2</c:v>
                </c:pt>
                <c:pt idx="2">
                  <c:v>0.15485801786780212</c:v>
                </c:pt>
                <c:pt idx="3">
                  <c:v>0.22396929020041637</c:v>
                </c:pt>
                <c:pt idx="4">
                  <c:v>-1.9256005595423231E-2</c:v>
                </c:pt>
                <c:pt idx="5">
                  <c:v>-0.8593217888646052</c:v>
                </c:pt>
                <c:pt idx="6">
                  <c:v>-2.3496469544661496</c:v>
                </c:pt>
                <c:pt idx="7">
                  <c:v>-4.5213268598073997</c:v>
                </c:pt>
                <c:pt idx="8">
                  <c:v>-7.268966615426864</c:v>
                </c:pt>
                <c:pt idx="9">
                  <c:v>-10.727139338621072</c:v>
                </c:pt>
                <c:pt idx="10">
                  <c:v>-15.008513921181759</c:v>
                </c:pt>
                <c:pt idx="11">
                  <c:v>-20.028245224907788</c:v>
                </c:pt>
                <c:pt idx="12">
                  <c:v>-25.736959059063615</c:v>
                </c:pt>
                <c:pt idx="13">
                  <c:v>-32.140977775686537</c:v>
                </c:pt>
                <c:pt idx="14">
                  <c:v>-39.301238835527947</c:v>
                </c:pt>
                <c:pt idx="15">
                  <c:v>-47.088668450650488</c:v>
                </c:pt>
                <c:pt idx="16">
                  <c:v>-55.152780984348546</c:v>
                </c:pt>
                <c:pt idx="17">
                  <c:v>-63.510016192191465</c:v>
                </c:pt>
                <c:pt idx="18">
                  <c:v>-72.506674803326206</c:v>
                </c:pt>
                <c:pt idx="19">
                  <c:v>-82.200346219443148</c:v>
                </c:pt>
                <c:pt idx="20">
                  <c:v>-92.52855515550965</c:v>
                </c:pt>
                <c:pt idx="21">
                  <c:v>-103.68535453003557</c:v>
                </c:pt>
                <c:pt idx="22">
                  <c:v>-115.54608424829411</c:v>
                </c:pt>
                <c:pt idx="23">
                  <c:v>-127.68098502938361</c:v>
                </c:pt>
                <c:pt idx="24">
                  <c:v>-140.15712866379567</c:v>
                </c:pt>
                <c:pt idx="25">
                  <c:v>-153.5827932638397</c:v>
                </c:pt>
                <c:pt idx="26">
                  <c:v>-168.13945237202313</c:v>
                </c:pt>
                <c:pt idx="27">
                  <c:v>-183.42088887404449</c:v>
                </c:pt>
                <c:pt idx="28">
                  <c:v>-198.8865698743723</c:v>
                </c:pt>
                <c:pt idx="29">
                  <c:v>-214.42311643606976</c:v>
                </c:pt>
                <c:pt idx="30">
                  <c:v>-230.60412961325358</c:v>
                </c:pt>
                <c:pt idx="31">
                  <c:v>-246.64211272284197</c:v>
                </c:pt>
                <c:pt idx="32">
                  <c:v>-262.12753240831285</c:v>
                </c:pt>
                <c:pt idx="33">
                  <c:v>-277.56476539558372</c:v>
                </c:pt>
                <c:pt idx="34">
                  <c:v>-293.40888039802081</c:v>
                </c:pt>
                <c:pt idx="35">
                  <c:v>-309.76581542974742</c:v>
                </c:pt>
                <c:pt idx="36">
                  <c:v>-326.08418698134949</c:v>
                </c:pt>
                <c:pt idx="37">
                  <c:v>-342.32228593181452</c:v>
                </c:pt>
                <c:pt idx="38">
                  <c:v>-358.49594857261388</c:v>
                </c:pt>
                <c:pt idx="39">
                  <c:v>-374.78391103007294</c:v>
                </c:pt>
                <c:pt idx="40">
                  <c:v>-391.22174311188036</c:v>
                </c:pt>
                <c:pt idx="41">
                  <c:v>-407.64560974768636</c:v>
                </c:pt>
                <c:pt idx="42">
                  <c:v>-425.75817381671976</c:v>
                </c:pt>
                <c:pt idx="43">
                  <c:v>-442.33093450801971</c:v>
                </c:pt>
                <c:pt idx="44">
                  <c:v>-458.83832212425506</c:v>
                </c:pt>
                <c:pt idx="45">
                  <c:v>-475.38959304673619</c:v>
                </c:pt>
                <c:pt idx="46">
                  <c:v>-491.80819538898152</c:v>
                </c:pt>
                <c:pt idx="47">
                  <c:v>-508.25758330911435</c:v>
                </c:pt>
                <c:pt idx="48">
                  <c:v>-525.09547839895606</c:v>
                </c:pt>
                <c:pt idx="49">
                  <c:v>-542.09498279439447</c:v>
                </c:pt>
                <c:pt idx="50">
                  <c:v>-558.85263842382301</c:v>
                </c:pt>
                <c:pt idx="51">
                  <c:v>-575.60290345803003</c:v>
                </c:pt>
                <c:pt idx="52">
                  <c:v>-592.52572859104714</c:v>
                </c:pt>
                <c:pt idx="53">
                  <c:v>-608.71983895662117</c:v>
                </c:pt>
                <c:pt idx="54">
                  <c:v>-624.7420432293178</c:v>
                </c:pt>
                <c:pt idx="55">
                  <c:v>-640.95519028090769</c:v>
                </c:pt>
                <c:pt idx="56">
                  <c:v>-657.37242379450038</c:v>
                </c:pt>
                <c:pt idx="57">
                  <c:v>-673.78515908069744</c:v>
                </c:pt>
                <c:pt idx="58">
                  <c:v>-689.67886763270326</c:v>
                </c:pt>
                <c:pt idx="59">
                  <c:v>-705.42355848735178</c:v>
                </c:pt>
                <c:pt idx="60">
                  <c:v>-721.57598732064753</c:v>
                </c:pt>
                <c:pt idx="61">
                  <c:v>-737.49164730698965</c:v>
                </c:pt>
                <c:pt idx="62">
                  <c:v>-752.94957800425391</c:v>
                </c:pt>
                <c:pt idx="63">
                  <c:v>-769.14294666165017</c:v>
                </c:pt>
                <c:pt idx="64">
                  <c:v>-785.48268757860637</c:v>
                </c:pt>
                <c:pt idx="65">
                  <c:v>-801.51578957464585</c:v>
                </c:pt>
                <c:pt idx="66">
                  <c:v>-817.65508539587836</c:v>
                </c:pt>
                <c:pt idx="67">
                  <c:v>-833.90468980141304</c:v>
                </c:pt>
                <c:pt idx="68">
                  <c:v>-850.7706152328725</c:v>
                </c:pt>
                <c:pt idx="69">
                  <c:v>-867.95048508260857</c:v>
                </c:pt>
                <c:pt idx="70">
                  <c:v>-884.34710505703674</c:v>
                </c:pt>
                <c:pt idx="71">
                  <c:v>-900.35799369264487</c:v>
                </c:pt>
                <c:pt idx="72">
                  <c:v>-916.04722800648369</c:v>
                </c:pt>
                <c:pt idx="73">
                  <c:v>-931.56804934877448</c:v>
                </c:pt>
                <c:pt idx="74">
                  <c:v>-947.81575339084031</c:v>
                </c:pt>
                <c:pt idx="75">
                  <c:v>-964.77245707519251</c:v>
                </c:pt>
                <c:pt idx="76">
                  <c:v>-981.60139813937917</c:v>
                </c:pt>
                <c:pt idx="77">
                  <c:v>-997.23633732300357</c:v>
                </c:pt>
                <c:pt idx="78">
                  <c:v>-1011.9772751405118</c:v>
                </c:pt>
                <c:pt idx="79">
                  <c:v>-1026.2364523468407</c:v>
                </c:pt>
                <c:pt idx="80">
                  <c:v>-1040.5613925810535</c:v>
                </c:pt>
                <c:pt idx="81">
                  <c:v>-1055.8009880607613</c:v>
                </c:pt>
                <c:pt idx="82">
                  <c:v>-1072.5190892877836</c:v>
                </c:pt>
                <c:pt idx="83">
                  <c:v>-1089.8752000033114</c:v>
                </c:pt>
                <c:pt idx="84">
                  <c:v>-1106.9388731932322</c:v>
                </c:pt>
                <c:pt idx="85">
                  <c:v>-1124.2151044979742</c:v>
                </c:pt>
                <c:pt idx="86">
                  <c:v>-1141.2686936736932</c:v>
                </c:pt>
                <c:pt idx="87">
                  <c:v>-1158.0059863883791</c:v>
                </c:pt>
                <c:pt idx="88">
                  <c:v>-1175.0219550914521</c:v>
                </c:pt>
                <c:pt idx="89">
                  <c:v>-1192.2214975403635</c:v>
                </c:pt>
                <c:pt idx="90">
                  <c:v>-1209.2675522461946</c:v>
                </c:pt>
                <c:pt idx="91">
                  <c:v>-1225.4913026527129</c:v>
                </c:pt>
                <c:pt idx="92">
                  <c:v>-1240.8921387744469</c:v>
                </c:pt>
                <c:pt idx="93">
                  <c:v>-1256.5352642769487</c:v>
                </c:pt>
                <c:pt idx="94">
                  <c:v>-1273.5651402704493</c:v>
                </c:pt>
                <c:pt idx="95">
                  <c:v>-1292.204862074489</c:v>
                </c:pt>
                <c:pt idx="96">
                  <c:v>-1312.1626889781567</c:v>
                </c:pt>
                <c:pt idx="97">
                  <c:v>-1333.4331879993219</c:v>
                </c:pt>
                <c:pt idx="98">
                  <c:v>-1355.532855525958</c:v>
                </c:pt>
                <c:pt idx="99">
                  <c:v>-1360.0241820090982</c:v>
                </c:pt>
                <c:pt idx="100">
                  <c:v>-1377.7828920983243</c:v>
                </c:pt>
                <c:pt idx="101">
                  <c:v>-1400.0861945945953</c:v>
                </c:pt>
                <c:pt idx="102">
                  <c:v>-1422.3581754782663</c:v>
                </c:pt>
                <c:pt idx="103">
                  <c:v>-1438.704174341005</c:v>
                </c:pt>
                <c:pt idx="104">
                  <c:v>-1444.4814558417647</c:v>
                </c:pt>
                <c:pt idx="105">
                  <c:v>-1465.9989555075122</c:v>
                </c:pt>
                <c:pt idx="106">
                  <c:v>-1487.8423894127773</c:v>
                </c:pt>
                <c:pt idx="107">
                  <c:v>-1510.3772488512659</c:v>
                </c:pt>
                <c:pt idx="108">
                  <c:v>-1533.5018607340262</c:v>
                </c:pt>
                <c:pt idx="109">
                  <c:v>-1557.3203252224787</c:v>
                </c:pt>
                <c:pt idx="110">
                  <c:v>-1581.7670703024439</c:v>
                </c:pt>
                <c:pt idx="111">
                  <c:v>-1606.5768843543108</c:v>
                </c:pt>
                <c:pt idx="112">
                  <c:v>-1631.4485196312291</c:v>
                </c:pt>
                <c:pt idx="113">
                  <c:v>-1656.4771023513276</c:v>
                </c:pt>
                <c:pt idx="114">
                  <c:v>-1681.5276814146973</c:v>
                </c:pt>
                <c:pt idx="115">
                  <c:v>-1693.97940569301</c:v>
                </c:pt>
                <c:pt idx="116">
                  <c:v>-1706.5271249588618</c:v>
                </c:pt>
                <c:pt idx="117">
                  <c:v>-1719.0447918289585</c:v>
                </c:pt>
                <c:pt idx="118">
                  <c:v>-1731.5895397942459</c:v>
                </c:pt>
                <c:pt idx="119">
                  <c:v>-1755.2116391955228</c:v>
                </c:pt>
                <c:pt idx="120">
                  <c:v>-1780.4047689517083</c:v>
                </c:pt>
                <c:pt idx="121">
                  <c:v>-1805.5889538738968</c:v>
                </c:pt>
                <c:pt idx="122">
                  <c:v>-1830.507924885535</c:v>
                </c:pt>
                <c:pt idx="123">
                  <c:v>-1855.4880714919045</c:v>
                </c:pt>
                <c:pt idx="124">
                  <c:v>-1880.6738928195475</c:v>
                </c:pt>
                <c:pt idx="125">
                  <c:v>-1906.2378357886221</c:v>
                </c:pt>
                <c:pt idx="126">
                  <c:v>-1931.9200931916423</c:v>
                </c:pt>
                <c:pt idx="127">
                  <c:v>-1957.6450252693398</c:v>
                </c:pt>
                <c:pt idx="128">
                  <c:v>-1983.1851677192594</c:v>
                </c:pt>
                <c:pt idx="129">
                  <c:v>-2008.3698547011795</c:v>
                </c:pt>
                <c:pt idx="130">
                  <c:v>-2033.3474936725715</c:v>
                </c:pt>
                <c:pt idx="131">
                  <c:v>-2057.9604928247886</c:v>
                </c:pt>
                <c:pt idx="132">
                  <c:v>-2082.8394128848613</c:v>
                </c:pt>
                <c:pt idx="133">
                  <c:v>-2107.8844500131431</c:v>
                </c:pt>
                <c:pt idx="134">
                  <c:v>-2133.180255983621</c:v>
                </c:pt>
                <c:pt idx="135">
                  <c:v>-2158.9033761775136</c:v>
                </c:pt>
                <c:pt idx="136">
                  <c:v>-2184.7123783953143</c:v>
                </c:pt>
                <c:pt idx="137">
                  <c:v>-2210.3982704272676</c:v>
                </c:pt>
                <c:pt idx="138">
                  <c:v>-2236.0632638762213</c:v>
                </c:pt>
                <c:pt idx="139">
                  <c:v>-2261.3238022501828</c:v>
                </c:pt>
                <c:pt idx="140">
                  <c:v>-2286.2712190575066</c:v>
                </c:pt>
                <c:pt idx="141">
                  <c:v>-2311.0718733814524</c:v>
                </c:pt>
                <c:pt idx="142">
                  <c:v>-2335.7656707794845</c:v>
                </c:pt>
                <c:pt idx="143">
                  <c:v>-2360.6888136859598</c:v>
                </c:pt>
                <c:pt idx="144">
                  <c:v>-2385.9264346700834</c:v>
                </c:pt>
                <c:pt idx="145">
                  <c:v>-2411.3257747283683</c:v>
                </c:pt>
                <c:pt idx="146">
                  <c:v>-2436.7945071801059</c:v>
                </c:pt>
                <c:pt idx="147">
                  <c:v>-2462.0080898040701</c:v>
                </c:pt>
                <c:pt idx="148">
                  <c:v>-2486.8563088884166</c:v>
                </c:pt>
                <c:pt idx="149">
                  <c:v>-2511.6566579218988</c:v>
                </c:pt>
                <c:pt idx="150">
                  <c:v>-2536.2836418421689</c:v>
                </c:pt>
                <c:pt idx="151">
                  <c:v>-2560.6243645231675</c:v>
                </c:pt>
                <c:pt idx="152">
                  <c:v>-2585.2296606890186</c:v>
                </c:pt>
                <c:pt idx="153">
                  <c:v>-2610.1406826413063</c:v>
                </c:pt>
                <c:pt idx="154">
                  <c:v>-2635.35540455823</c:v>
                </c:pt>
                <c:pt idx="155">
                  <c:v>-2660.9111449267384</c:v>
                </c:pt>
                <c:pt idx="156">
                  <c:v>-2686.5206369719613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92-4E53-8139-5AF0A9BBBBDC}"/>
            </c:ext>
          </c:extLst>
        </c:ser>
        <c:ser>
          <c:idx val="1"/>
          <c:order val="2"/>
          <c:tx>
            <c:v>IGiRGI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Данные!$AC$8:$AC$10016</c:f>
              <c:numCache>
                <c:formatCode>0.00</c:formatCode>
                <c:ptCount val="10009"/>
                <c:pt idx="0" formatCode="General">
                  <c:v>0</c:v>
                </c:pt>
                <c:pt idx="1">
                  <c:v>-7.7270356968890536E-2</c:v>
                </c:pt>
                <c:pt idx="2">
                  <c:v>-0.1937126652423857</c:v>
                </c:pt>
                <c:pt idx="3">
                  <c:v>-0.33868300166163517</c:v>
                </c:pt>
                <c:pt idx="4">
                  <c:v>-0.72813974619833022</c:v>
                </c:pt>
                <c:pt idx="5">
                  <c:v>-1.4566201732969031</c:v>
                </c:pt>
                <c:pt idx="6">
                  <c:v>-2.443572470175198</c:v>
                </c:pt>
                <c:pt idx="7">
                  <c:v>-3.5979832189095591</c:v>
                </c:pt>
                <c:pt idx="8">
                  <c:v>-4.95427936263345</c:v>
                </c:pt>
                <c:pt idx="9">
                  <c:v>-6.5569832858446233</c:v>
                </c:pt>
                <c:pt idx="10">
                  <c:v>-8.1983089598789309</c:v>
                </c:pt>
                <c:pt idx="11">
                  <c:v>-9.8667033765516887</c:v>
                </c:pt>
                <c:pt idx="12">
                  <c:v>-11.55192374674731</c:v>
                </c:pt>
                <c:pt idx="13">
                  <c:v>-13.327000585375044</c:v>
                </c:pt>
                <c:pt idx="14">
                  <c:v>-15.206043870073009</c:v>
                </c:pt>
                <c:pt idx="15">
                  <c:v>-17.144980923189941</c:v>
                </c:pt>
                <c:pt idx="16">
                  <c:v>-19.513259379559539</c:v>
                </c:pt>
                <c:pt idx="17">
                  <c:v>-22.326312964221092</c:v>
                </c:pt>
                <c:pt idx="18">
                  <c:v>-25.133236270723629</c:v>
                </c:pt>
                <c:pt idx="19">
                  <c:v>-28.05094933262745</c:v>
                </c:pt>
                <c:pt idx="20">
                  <c:v>-31.287953105796376</c:v>
                </c:pt>
                <c:pt idx="21">
                  <c:v>-34.77228381389628</c:v>
                </c:pt>
                <c:pt idx="22">
                  <c:v>-38.09920777926537</c:v>
                </c:pt>
                <c:pt idx="23">
                  <c:v>-41.411665863509803</c:v>
                </c:pt>
                <c:pt idx="24">
                  <c:v>-44.764770689636933</c:v>
                </c:pt>
                <c:pt idx="25">
                  <c:v>-48.000955664285691</c:v>
                </c:pt>
                <c:pt idx="26">
                  <c:v>-51.47992326002651</c:v>
                </c:pt>
                <c:pt idx="27">
                  <c:v>-55.178249870206386</c:v>
                </c:pt>
                <c:pt idx="28">
                  <c:v>-59.582597004139672</c:v>
                </c:pt>
                <c:pt idx="29">
                  <c:v>-64.530005637771367</c:v>
                </c:pt>
                <c:pt idx="30">
                  <c:v>-69.270206532224535</c:v>
                </c:pt>
                <c:pt idx="31">
                  <c:v>-73.823314517780076</c:v>
                </c:pt>
                <c:pt idx="32">
                  <c:v>-78.129807975182317</c:v>
                </c:pt>
                <c:pt idx="33">
                  <c:v>-82.026915776664424</c:v>
                </c:pt>
                <c:pt idx="34">
                  <c:v>-85.44381385792606</c:v>
                </c:pt>
                <c:pt idx="35">
                  <c:v>-88.741972595535771</c:v>
                </c:pt>
                <c:pt idx="36">
                  <c:v>-92.013398598310516</c:v>
                </c:pt>
                <c:pt idx="37">
                  <c:v>-95.472624613471353</c:v>
                </c:pt>
                <c:pt idx="38">
                  <c:v>-99.300508590155786</c:v>
                </c:pt>
                <c:pt idx="39">
                  <c:v>-103.30739790892595</c:v>
                </c:pt>
                <c:pt idx="40">
                  <c:v>-107.72065421429946</c:v>
                </c:pt>
                <c:pt idx="41">
                  <c:v>-112.27473412812179</c:v>
                </c:pt>
                <c:pt idx="42">
                  <c:v>-116.94879861505997</c:v>
                </c:pt>
                <c:pt idx="43">
                  <c:v>-120.7605431064116</c:v>
                </c:pt>
                <c:pt idx="44">
                  <c:v>-124.59188579094646</c:v>
                </c:pt>
                <c:pt idx="45">
                  <c:v>-128.55018073393452</c:v>
                </c:pt>
                <c:pt idx="46">
                  <c:v>-132.90725491525674</c:v>
                </c:pt>
                <c:pt idx="47">
                  <c:v>-137.70661820223711</c:v>
                </c:pt>
                <c:pt idx="48">
                  <c:v>-142.11969743973816</c:v>
                </c:pt>
                <c:pt idx="49">
                  <c:v>-145.97449727621932</c:v>
                </c:pt>
                <c:pt idx="50">
                  <c:v>-149.84710186550757</c:v>
                </c:pt>
                <c:pt idx="51">
                  <c:v>-153.67438091024124</c:v>
                </c:pt>
                <c:pt idx="52">
                  <c:v>-157.14187778901282</c:v>
                </c:pt>
                <c:pt idx="53">
                  <c:v>-160.72709128296253</c:v>
                </c:pt>
                <c:pt idx="54">
                  <c:v>-164.78264221258598</c:v>
                </c:pt>
                <c:pt idx="55">
                  <c:v>-168.77480125338849</c:v>
                </c:pt>
                <c:pt idx="56">
                  <c:v>-172.77581886100739</c:v>
                </c:pt>
                <c:pt idx="57">
                  <c:v>-177.42136053357763</c:v>
                </c:pt>
                <c:pt idx="58">
                  <c:v>-183.02087917304453</c:v>
                </c:pt>
                <c:pt idx="59">
                  <c:v>-189.20990905500574</c:v>
                </c:pt>
                <c:pt idx="60">
                  <c:v>-195.17130889672782</c:v>
                </c:pt>
                <c:pt idx="61">
                  <c:v>-201.02794704986172</c:v>
                </c:pt>
                <c:pt idx="62">
                  <c:v>-206.79368880676748</c:v>
                </c:pt>
                <c:pt idx="63">
                  <c:v>-212.44677741345353</c:v>
                </c:pt>
                <c:pt idx="64">
                  <c:v>-217.87562164455099</c:v>
                </c:pt>
                <c:pt idx="65">
                  <c:v>-222.98311142981498</c:v>
                </c:pt>
                <c:pt idx="66">
                  <c:v>-227.49594009305858</c:v>
                </c:pt>
                <c:pt idx="67">
                  <c:v>-231.21006402731123</c:v>
                </c:pt>
                <c:pt idx="68">
                  <c:v>-234.51557105682716</c:v>
                </c:pt>
                <c:pt idx="69">
                  <c:v>-237.69502905043325</c:v>
                </c:pt>
                <c:pt idx="70">
                  <c:v>-241.06630496791624</c:v>
                </c:pt>
                <c:pt idx="71">
                  <c:v>-244.66557179264356</c:v>
                </c:pt>
                <c:pt idx="72">
                  <c:v>-248.49192386262081</c:v>
                </c:pt>
                <c:pt idx="73">
                  <c:v>-252.67083083063753</c:v>
                </c:pt>
                <c:pt idx="74">
                  <c:v>-256.70390332323734</c:v>
                </c:pt>
                <c:pt idx="75">
                  <c:v>-260.31139730882978</c:v>
                </c:pt>
                <c:pt idx="76">
                  <c:v>-264.26635574501535</c:v>
                </c:pt>
                <c:pt idx="77">
                  <c:v>-269.15471550410956</c:v>
                </c:pt>
                <c:pt idx="78">
                  <c:v>-274.5163623981561</c:v>
                </c:pt>
                <c:pt idx="79">
                  <c:v>-279.74056926397054</c:v>
                </c:pt>
                <c:pt idx="80">
                  <c:v>-284.72691836188125</c:v>
                </c:pt>
                <c:pt idx="81">
                  <c:v>-289.88903815743021</c:v>
                </c:pt>
                <c:pt idx="82">
                  <c:v>-295.02958267398486</c:v>
                </c:pt>
                <c:pt idx="83">
                  <c:v>-299.71931293465991</c:v>
                </c:pt>
                <c:pt idx="84">
                  <c:v>-304.15385330428148</c:v>
                </c:pt>
                <c:pt idx="85">
                  <c:v>-308.4367188349575</c:v>
                </c:pt>
                <c:pt idx="86">
                  <c:v>-312.68745839532704</c:v>
                </c:pt>
                <c:pt idx="87">
                  <c:v>-316.96698701440835</c:v>
                </c:pt>
                <c:pt idx="88">
                  <c:v>-321.17021188810514</c:v>
                </c:pt>
                <c:pt idx="89">
                  <c:v>-325.03823808020428</c:v>
                </c:pt>
                <c:pt idx="90">
                  <c:v>-329.00444928253881</c:v>
                </c:pt>
                <c:pt idx="91">
                  <c:v>-333.66746497239916</c:v>
                </c:pt>
                <c:pt idx="92">
                  <c:v>-338.54319765445229</c:v>
                </c:pt>
                <c:pt idx="93">
                  <c:v>-343.26085448377864</c:v>
                </c:pt>
                <c:pt idx="94">
                  <c:v>-348.34858263384263</c:v>
                </c:pt>
                <c:pt idx="95">
                  <c:v>-354.34619205791773</c:v>
                </c:pt>
                <c:pt idx="96">
                  <c:v>-361.04433522479485</c:v>
                </c:pt>
                <c:pt idx="97">
                  <c:v>-367.81279547000202</c:v>
                </c:pt>
                <c:pt idx="98">
                  <c:v>-374.17763945488088</c:v>
                </c:pt>
                <c:pt idx="99">
                  <c:v>-375.39171696846734</c:v>
                </c:pt>
                <c:pt idx="100">
                  <c:v>-379.9803310402433</c:v>
                </c:pt>
                <c:pt idx="101">
                  <c:v>-385.36750279627245</c:v>
                </c:pt>
                <c:pt idx="102">
                  <c:v>-390.60244310472359</c:v>
                </c:pt>
                <c:pt idx="103">
                  <c:v>-394.45267290550555</c:v>
                </c:pt>
                <c:pt idx="104">
                  <c:v>-395.83599703093324</c:v>
                </c:pt>
                <c:pt idx="105">
                  <c:v>-401.42326057813068</c:v>
                </c:pt>
                <c:pt idx="106">
                  <c:v>-408.07135845344408</c:v>
                </c:pt>
                <c:pt idx="107">
                  <c:v>-415.78971675468017</c:v>
                </c:pt>
                <c:pt idx="108">
                  <c:v>-424.34406285227146</c:v>
                </c:pt>
                <c:pt idx="109">
                  <c:v>-433.79538683367707</c:v>
                </c:pt>
                <c:pt idx="110">
                  <c:v>-443.90305132938562</c:v>
                </c:pt>
                <c:pt idx="111">
                  <c:v>-454.29676213921891</c:v>
                </c:pt>
                <c:pt idx="112">
                  <c:v>-464.95709342707539</c:v>
                </c:pt>
                <c:pt idx="113">
                  <c:v>-475.94571143427015</c:v>
                </c:pt>
                <c:pt idx="114">
                  <c:v>-487.25829292622183</c:v>
                </c:pt>
                <c:pt idx="115">
                  <c:v>-493.19089898791623</c:v>
                </c:pt>
                <c:pt idx="116">
                  <c:v>-499.2680166327483</c:v>
                </c:pt>
                <c:pt idx="117">
                  <c:v>-505.26301789076228</c:v>
                </c:pt>
                <c:pt idx="118">
                  <c:v>-511.33187831069512</c:v>
                </c:pt>
                <c:pt idx="119">
                  <c:v>-523.00699125945744</c:v>
                </c:pt>
                <c:pt idx="120">
                  <c:v>-535.65070669596946</c:v>
                </c:pt>
                <c:pt idx="121">
                  <c:v>-548.57788095569049</c:v>
                </c:pt>
                <c:pt idx="122">
                  <c:v>-561.71316859806586</c:v>
                </c:pt>
                <c:pt idx="123">
                  <c:v>-575.05043317303466</c:v>
                </c:pt>
                <c:pt idx="124">
                  <c:v>-588.03960818968699</c:v>
                </c:pt>
                <c:pt idx="125">
                  <c:v>-600.05784950265547</c:v>
                </c:pt>
                <c:pt idx="126">
                  <c:v>-611.65049375858644</c:v>
                </c:pt>
                <c:pt idx="127">
                  <c:v>-623.43719783442953</c:v>
                </c:pt>
                <c:pt idx="128">
                  <c:v>-635.4079606107432</c:v>
                </c:pt>
                <c:pt idx="129">
                  <c:v>-647.84675658778735</c:v>
                </c:pt>
                <c:pt idx="130">
                  <c:v>-660.92052498094665</c:v>
                </c:pt>
                <c:pt idx="131">
                  <c:v>-674.32311059049994</c:v>
                </c:pt>
                <c:pt idx="132">
                  <c:v>-687.68538971985618</c:v>
                </c:pt>
                <c:pt idx="133">
                  <c:v>-700.69425742084343</c:v>
                </c:pt>
                <c:pt idx="134">
                  <c:v>-713.33641660541696</c:v>
                </c:pt>
                <c:pt idx="135">
                  <c:v>-725.15129235753272</c:v>
                </c:pt>
                <c:pt idx="136">
                  <c:v>-736.77435402387243</c:v>
                </c:pt>
                <c:pt idx="137">
                  <c:v>-748.64523588235681</c:v>
                </c:pt>
                <c:pt idx="138">
                  <c:v>-760.58385168927759</c:v>
                </c:pt>
                <c:pt idx="139">
                  <c:v>-773.0691702901928</c:v>
                </c:pt>
                <c:pt idx="140">
                  <c:v>-786.33751069774735</c:v>
                </c:pt>
                <c:pt idx="141">
                  <c:v>-800.02303919863823</c:v>
                </c:pt>
                <c:pt idx="142">
                  <c:v>-813.79344210942702</c:v>
                </c:pt>
                <c:pt idx="143">
                  <c:v>-827.14689334138984</c:v>
                </c:pt>
                <c:pt idx="144">
                  <c:v>-839.67549263791875</c:v>
                </c:pt>
                <c:pt idx="145">
                  <c:v>-851.70032047817983</c:v>
                </c:pt>
                <c:pt idx="146">
                  <c:v>-863.79196708842323</c:v>
                </c:pt>
                <c:pt idx="147">
                  <c:v>-876.38765956825659</c:v>
                </c:pt>
                <c:pt idx="148">
                  <c:v>-889.72527309523775</c:v>
                </c:pt>
                <c:pt idx="149">
                  <c:v>-903.2768311485047</c:v>
                </c:pt>
                <c:pt idx="150">
                  <c:v>-917.12163174495004</c:v>
                </c:pt>
                <c:pt idx="151">
                  <c:v>-931.49127498047585</c:v>
                </c:pt>
                <c:pt idx="152">
                  <c:v>-945.48891885182786</c:v>
                </c:pt>
                <c:pt idx="153">
                  <c:v>-958.85640116614684</c:v>
                </c:pt>
                <c:pt idx="154">
                  <c:v>-971.35746138702655</c:v>
                </c:pt>
                <c:pt idx="155">
                  <c:v>-983.45873957001049</c:v>
                </c:pt>
                <c:pt idx="156">
                  <c:v>-995.69292721171985</c:v>
                </c:pt>
              </c:numCache>
            </c:numRef>
          </c:xVal>
          <c:yVal>
            <c:numRef>
              <c:f>Данные!$AB$8:$AB$10016</c:f>
              <c:numCache>
                <c:formatCode>0.00</c:formatCode>
                <c:ptCount val="10009"/>
                <c:pt idx="0" formatCode="General">
                  <c:v>0</c:v>
                </c:pt>
                <c:pt idx="1">
                  <c:v>5.6823034141127271E-2</c:v>
                </c:pt>
                <c:pt idx="2">
                  <c:v>0.15483284361388117</c:v>
                </c:pt>
                <c:pt idx="3">
                  <c:v>0.22398014705288419</c:v>
                </c:pt>
                <c:pt idx="4">
                  <c:v>-1.9016414641431306E-2</c:v>
                </c:pt>
                <c:pt idx="5">
                  <c:v>-0.85857382726739928</c:v>
                </c:pt>
                <c:pt idx="6">
                  <c:v>-2.3479085262243595</c:v>
                </c:pt>
                <c:pt idx="7">
                  <c:v>-4.518380097813937</c:v>
                </c:pt>
                <c:pt idx="8">
                  <c:v>-7.264701265662346</c:v>
                </c:pt>
                <c:pt idx="9">
                  <c:v>-10.72148206723427</c:v>
                </c:pt>
                <c:pt idx="10">
                  <c:v>-15.00214552596734</c:v>
                </c:pt>
                <c:pt idx="11">
                  <c:v>-20.021878329996028</c:v>
                </c:pt>
                <c:pt idx="12">
                  <c:v>-25.731480408058673</c:v>
                </c:pt>
                <c:pt idx="13">
                  <c:v>-32.137213019490957</c:v>
                </c:pt>
                <c:pt idx="14">
                  <c:v>-39.299780278484626</c:v>
                </c:pt>
                <c:pt idx="15">
                  <c:v>-47.090098721067349</c:v>
                </c:pt>
                <c:pt idx="16">
                  <c:v>-55.155555337908382</c:v>
                </c:pt>
                <c:pt idx="17">
                  <c:v>-63.512550896506355</c:v>
                </c:pt>
                <c:pt idx="18">
                  <c:v>-72.510414979088409</c:v>
                </c:pt>
                <c:pt idx="19">
                  <c:v>-82.206098677688644</c:v>
                </c:pt>
                <c:pt idx="20">
                  <c:v>-92.536003920890991</c:v>
                </c:pt>
                <c:pt idx="21">
                  <c:v>-103.69494024375969</c:v>
                </c:pt>
                <c:pt idx="22">
                  <c:v>-115.55992252687676</c:v>
                </c:pt>
                <c:pt idx="23">
                  <c:v>-127.69997825039766</c:v>
                </c:pt>
                <c:pt idx="24">
                  <c:v>-140.18192458260697</c:v>
                </c:pt>
                <c:pt idx="25">
                  <c:v>-153.61584289949926</c:v>
                </c:pt>
                <c:pt idx="26">
                  <c:v>-168.18291638406754</c:v>
                </c:pt>
                <c:pt idx="27">
                  <c:v>-183.47671085993747</c:v>
                </c:pt>
                <c:pt idx="28">
                  <c:v>-198.95007688452984</c:v>
                </c:pt>
                <c:pt idx="29">
                  <c:v>-214.49048907026585</c:v>
                </c:pt>
                <c:pt idx="30">
                  <c:v>-230.68017049738737</c:v>
                </c:pt>
                <c:pt idx="31">
                  <c:v>-246.72735892696804</c:v>
                </c:pt>
                <c:pt idx="32">
                  <c:v>-262.22138726862539</c:v>
                </c:pt>
                <c:pt idx="33">
                  <c:v>-277.66983153241819</c:v>
                </c:pt>
                <c:pt idx="34">
                  <c:v>-293.53055715160554</c:v>
                </c:pt>
                <c:pt idx="35">
                  <c:v>-309.90546174467124</c:v>
                </c:pt>
                <c:pt idx="36">
                  <c:v>-326.24078804444838</c:v>
                </c:pt>
                <c:pt idx="37">
                  <c:v>-342.49636251464045</c:v>
                </c:pt>
                <c:pt idx="38">
                  <c:v>-358.68416447027579</c:v>
                </c:pt>
                <c:pt idx="39">
                  <c:v>-374.98406238901896</c:v>
                </c:pt>
                <c:pt idx="40">
                  <c:v>-391.43226137459487</c:v>
                </c:pt>
                <c:pt idx="41">
                  <c:v>-407.86568982142046</c:v>
                </c:pt>
                <c:pt idx="42">
                  <c:v>-425.96395658880846</c:v>
                </c:pt>
                <c:pt idx="43">
                  <c:v>-442.50852712909449</c:v>
                </c:pt>
                <c:pt idx="44">
                  <c:v>-458.98611680652601</c:v>
                </c:pt>
                <c:pt idx="45">
                  <c:v>-475.49703998692519</c:v>
                </c:pt>
                <c:pt idx="46">
                  <c:v>-491.90597443866892</c:v>
                </c:pt>
                <c:pt idx="47">
                  <c:v>-508.37170269770792</c:v>
                </c:pt>
                <c:pt idx="48">
                  <c:v>-525.20453940678271</c:v>
                </c:pt>
                <c:pt idx="49">
                  <c:v>-542.1681975129942</c:v>
                </c:pt>
                <c:pt idx="50">
                  <c:v>-558.89155678734699</c:v>
                </c:pt>
                <c:pt idx="51">
                  <c:v>-575.61188291988447</c:v>
                </c:pt>
                <c:pt idx="52">
                  <c:v>-592.54297412359028</c:v>
                </c:pt>
                <c:pt idx="53">
                  <c:v>-608.83766211175214</c:v>
                </c:pt>
                <c:pt idx="54">
                  <c:v>-624.81536719312305</c:v>
                </c:pt>
                <c:pt idx="55">
                  <c:v>-640.96319620416148</c:v>
                </c:pt>
                <c:pt idx="56">
                  <c:v>-657.34879202044715</c:v>
                </c:pt>
                <c:pt idx="57">
                  <c:v>-673.6655134257885</c:v>
                </c:pt>
                <c:pt idx="58">
                  <c:v>-689.59470152512063</c:v>
                </c:pt>
                <c:pt idx="59">
                  <c:v>-705.35103877215192</c:v>
                </c:pt>
                <c:pt idx="60">
                  <c:v>-721.4360220655243</c:v>
                </c:pt>
                <c:pt idx="61">
                  <c:v>-737.36394658684378</c:v>
                </c:pt>
                <c:pt idx="62">
                  <c:v>-752.86155346852456</c:v>
                </c:pt>
                <c:pt idx="63">
                  <c:v>-769.01051359863868</c:v>
                </c:pt>
                <c:pt idx="64">
                  <c:v>-785.32665909768025</c:v>
                </c:pt>
                <c:pt idx="65">
                  <c:v>-801.3843587707928</c:v>
                </c:pt>
                <c:pt idx="66">
                  <c:v>-817.51827194661143</c:v>
                </c:pt>
                <c:pt idx="67">
                  <c:v>-833.75620934016194</c:v>
                </c:pt>
                <c:pt idx="68">
                  <c:v>-850.59256189846519</c:v>
                </c:pt>
                <c:pt idx="69">
                  <c:v>-867.71508882970477</c:v>
                </c:pt>
                <c:pt idx="70">
                  <c:v>-884.06183381651385</c:v>
                </c:pt>
                <c:pt idx="71">
                  <c:v>-900.04710292924926</c:v>
                </c:pt>
                <c:pt idx="72">
                  <c:v>-915.71590100559752</c:v>
                </c:pt>
                <c:pt idx="73">
                  <c:v>-931.21994761576343</c:v>
                </c:pt>
                <c:pt idx="74">
                  <c:v>-947.44284765571479</c:v>
                </c:pt>
                <c:pt idx="75">
                  <c:v>-964.37427735412246</c:v>
                </c:pt>
                <c:pt idx="76">
                  <c:v>-981.17918404845398</c:v>
                </c:pt>
                <c:pt idx="77">
                  <c:v>-996.76953767590885</c:v>
                </c:pt>
                <c:pt idx="78">
                  <c:v>-1011.5078819145324</c:v>
                </c:pt>
                <c:pt idx="79">
                  <c:v>-1025.8029527552076</c:v>
                </c:pt>
                <c:pt idx="80">
                  <c:v>-1040.1622531239386</c:v>
                </c:pt>
                <c:pt idx="81">
                  <c:v>-1055.425426884799</c:v>
                </c:pt>
                <c:pt idx="82">
                  <c:v>-1072.1245990839468</c:v>
                </c:pt>
                <c:pt idx="83">
                  <c:v>-1089.4354034040011</c:v>
                </c:pt>
                <c:pt idx="84">
                  <c:v>-1106.4831337672299</c:v>
                </c:pt>
                <c:pt idx="85">
                  <c:v>-1123.73572890889</c:v>
                </c:pt>
                <c:pt idx="86">
                  <c:v>-1140.7583901046646</c:v>
                </c:pt>
                <c:pt idx="87">
                  <c:v>-1157.4702296242551</c:v>
                </c:pt>
                <c:pt idx="88">
                  <c:v>-1174.4667668141185</c:v>
                </c:pt>
                <c:pt idx="89">
                  <c:v>-1191.6424298558447</c:v>
                </c:pt>
                <c:pt idx="90">
                  <c:v>-1208.6501210590156</c:v>
                </c:pt>
                <c:pt idx="91">
                  <c:v>-1224.8706137714737</c:v>
                </c:pt>
                <c:pt idx="92">
                  <c:v>-1240.2782890858978</c:v>
                </c:pt>
                <c:pt idx="93">
                  <c:v>-1255.9256088891264</c:v>
                </c:pt>
                <c:pt idx="94">
                  <c:v>-1272.9609724647307</c:v>
                </c:pt>
                <c:pt idx="95">
                  <c:v>-1291.6007381380948</c:v>
                </c:pt>
                <c:pt idx="96">
                  <c:v>-1311.5663126335353</c:v>
                </c:pt>
                <c:pt idx="97">
                  <c:v>-1332.8453799493145</c:v>
                </c:pt>
                <c:pt idx="98">
                  <c:v>-1354.9438125405266</c:v>
                </c:pt>
                <c:pt idx="99">
                  <c:v>-1359.4346483199147</c:v>
                </c:pt>
                <c:pt idx="100">
                  <c:v>-1377.1651813204055</c:v>
                </c:pt>
                <c:pt idx="101">
                  <c:v>-1399.4304241919635</c:v>
                </c:pt>
                <c:pt idx="102">
                  <c:v>-1421.6652384636393</c:v>
                </c:pt>
                <c:pt idx="103">
                  <c:v>-1437.9830465453101</c:v>
                </c:pt>
                <c:pt idx="104">
                  <c:v>-1443.758067479921</c:v>
                </c:pt>
                <c:pt idx="105">
                  <c:v>-1465.2675401997151</c:v>
                </c:pt>
                <c:pt idx="106">
                  <c:v>-1487.1182311096236</c:v>
                </c:pt>
                <c:pt idx="107">
                  <c:v>-1509.6882768141288</c:v>
                </c:pt>
                <c:pt idx="108">
                  <c:v>-1532.87569003198</c:v>
                </c:pt>
                <c:pt idx="109">
                  <c:v>-1556.7670937775938</c:v>
                </c:pt>
                <c:pt idx="110">
                  <c:v>-1581.2874493558854</c:v>
                </c:pt>
                <c:pt idx="111">
                  <c:v>-1606.17346573395</c:v>
                </c:pt>
                <c:pt idx="112">
                  <c:v>-1631.1622302026155</c:v>
                </c:pt>
                <c:pt idx="113">
                  <c:v>-1656.3222594580695</c:v>
                </c:pt>
                <c:pt idx="114">
                  <c:v>-1681.5148969711508</c:v>
                </c:pt>
                <c:pt idx="115">
                  <c:v>-1694.0539121214999</c:v>
                </c:pt>
                <c:pt idx="116">
                  <c:v>-1706.681825182601</c:v>
                </c:pt>
                <c:pt idx="117">
                  <c:v>-1719.2790437957997</c:v>
                </c:pt>
                <c:pt idx="118">
                  <c:v>-1731.9026083823005</c:v>
                </c:pt>
                <c:pt idx="119">
                  <c:v>-1755.6250293710343</c:v>
                </c:pt>
                <c:pt idx="120">
                  <c:v>-1780.801626600685</c:v>
                </c:pt>
                <c:pt idx="121">
                  <c:v>-1805.9507166349367</c:v>
                </c:pt>
                <c:pt idx="122">
                  <c:v>-1830.9019460890991</c:v>
                </c:pt>
                <c:pt idx="123">
                  <c:v>-1855.8605011293746</c:v>
                </c:pt>
                <c:pt idx="124">
                  <c:v>-1881.0013062007256</c:v>
                </c:pt>
                <c:pt idx="125">
                  <c:v>-1906.6196647522333</c:v>
                </c:pt>
                <c:pt idx="126">
                  <c:v>-1932.3262220026738</c:v>
                </c:pt>
                <c:pt idx="127">
                  <c:v>-1958.0545963416105</c:v>
                </c:pt>
                <c:pt idx="128">
                  <c:v>-1983.6973428626836</c:v>
                </c:pt>
                <c:pt idx="129">
                  <c:v>-2009.0047383219105</c:v>
                </c:pt>
                <c:pt idx="130">
                  <c:v>-2034.101592382819</c:v>
                </c:pt>
                <c:pt idx="131">
                  <c:v>-2058.79840956931</c:v>
                </c:pt>
                <c:pt idx="132">
                  <c:v>-2083.7434875231861</c:v>
                </c:pt>
                <c:pt idx="133">
                  <c:v>-2108.8744956811493</c:v>
                </c:pt>
                <c:pt idx="134">
                  <c:v>-2134.1931050996868</c:v>
                </c:pt>
                <c:pt idx="135">
                  <c:v>-2159.9059149079239</c:v>
                </c:pt>
                <c:pt idx="136">
                  <c:v>-2185.7064215858309</c:v>
                </c:pt>
                <c:pt idx="137">
                  <c:v>-2211.3950336224111</c:v>
                </c:pt>
                <c:pt idx="138">
                  <c:v>-2237.0529906701927</c:v>
                </c:pt>
                <c:pt idx="139">
                  <c:v>-2262.3373272889885</c:v>
                </c:pt>
                <c:pt idx="140">
                  <c:v>-2287.3330024589777</c:v>
                </c:pt>
                <c:pt idx="141">
                  <c:v>-2312.1038540249965</c:v>
                </c:pt>
                <c:pt idx="142">
                  <c:v>-2336.8276274804743</c:v>
                </c:pt>
                <c:pt idx="143">
                  <c:v>-2361.7771639167886</c:v>
                </c:pt>
                <c:pt idx="144">
                  <c:v>-2387.0396585700682</c:v>
                </c:pt>
                <c:pt idx="145">
                  <c:v>-2412.5439773854209</c:v>
                </c:pt>
                <c:pt idx="146">
                  <c:v>-2438.1200810267701</c:v>
                </c:pt>
                <c:pt idx="147">
                  <c:v>-2463.4467507062068</c:v>
                </c:pt>
                <c:pt idx="148">
                  <c:v>-2488.3953156081229</c:v>
                </c:pt>
                <c:pt idx="149">
                  <c:v>-2513.2362182671354</c:v>
                </c:pt>
                <c:pt idx="150">
                  <c:v>-2537.9154125664736</c:v>
                </c:pt>
                <c:pt idx="151">
                  <c:v>-2562.2951428360384</c:v>
                </c:pt>
                <c:pt idx="152">
                  <c:v>-2586.8889650561441</c:v>
                </c:pt>
                <c:pt idx="153">
                  <c:v>-2611.8317723465534</c:v>
                </c:pt>
                <c:pt idx="154">
                  <c:v>-2637.106271442713</c:v>
                </c:pt>
                <c:pt idx="155">
                  <c:v>-2662.6870725380973</c:v>
                </c:pt>
                <c:pt idx="156">
                  <c:v>-2688.3164336119921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92-4E53-8139-5AF0A9BBB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71472"/>
        <c:axId val="421872648"/>
        <c:extLst/>
      </c:scatterChart>
      <c:valAx>
        <c:axId val="421871472"/>
        <c:scaling>
          <c:orientation val="minMax"/>
          <c:max val="1000"/>
          <c:min val="-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Запад / Восток</a:t>
                </a:r>
              </a:p>
            </c:rich>
          </c:tx>
          <c:layout>
            <c:manualLayout>
              <c:xMode val="edge"/>
              <c:yMode val="edge"/>
              <c:x val="0.42639960282528067"/>
              <c:y val="0.93546097433926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872648"/>
        <c:crossesAt val="-2800"/>
        <c:crossBetween val="midCat"/>
        <c:majorUnit val="200"/>
      </c:valAx>
      <c:valAx>
        <c:axId val="421872648"/>
        <c:scaling>
          <c:orientation val="minMax"/>
          <c:max val="200"/>
          <c:min val="-2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Юг/</a:t>
                </a:r>
                <a:r>
                  <a:rPr lang="ru-RU" baseline="0"/>
                  <a:t> Север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3800653335725279E-2"/>
              <c:y val="0.43280691105326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871472"/>
        <c:crossesAt val="-2000"/>
        <c:crossBetween val="midCat"/>
        <c:majorUnit val="2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776543328340835"/>
          <c:y val="0.9572320514021071"/>
          <c:w val="0.56199165853127842"/>
          <c:h val="4.0815569305288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Вертикальная</a:t>
            </a:r>
            <a:r>
              <a:rPr lang="ru-RU" baseline="0"/>
              <a:t> проекция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Плановая траектория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'Корректировка 4 от 13.04.2023'!$L$4:$L$8343</c:f>
              <c:numCache>
                <c:formatCode>General</c:formatCode>
                <c:ptCount val="8340"/>
                <c:pt idx="0">
                  <c:v>0</c:v>
                </c:pt>
                <c:pt idx="1">
                  <c:v>-1.545056511446029E-2</c:v>
                </c:pt>
                <c:pt idx="2">
                  <c:v>-4.9703057667689017E-2</c:v>
                </c:pt>
                <c:pt idx="3">
                  <c:v>-4.5232260657984004E-2</c:v>
                </c:pt>
                <c:pt idx="4">
                  <c:v>0.3485427324450624</c:v>
                </c:pt>
                <c:pt idx="5">
                  <c:v>1.4278758419499011</c:v>
                </c:pt>
                <c:pt idx="6">
                  <c:v>3.2034221230372566</c:v>
                </c:pt>
                <c:pt idx="7">
                  <c:v>5.6615433541700817</c:v>
                </c:pt>
                <c:pt idx="8">
                  <c:v>8.724186518485352</c:v>
                </c:pt>
                <c:pt idx="9">
                  <c:v>12.531513400586727</c:v>
                </c:pt>
                <c:pt idx="10">
                  <c:v>17.08991188242792</c:v>
                </c:pt>
                <c:pt idx="11">
                  <c:v>22.31887538605498</c:v>
                </c:pt>
                <c:pt idx="12">
                  <c:v>28.170340213592539</c:v>
                </c:pt>
                <c:pt idx="13">
                  <c:v>34.683185595060792</c:v>
                </c:pt>
                <c:pt idx="14">
                  <c:v>41.917900584148221</c:v>
                </c:pt>
                <c:pt idx="15">
                  <c:v>49.739548043175226</c:v>
                </c:pt>
                <c:pt idx="16">
                  <c:v>58.000284220356455</c:v>
                </c:pt>
                <c:pt idx="17">
                  <c:v>66.721607716580976</c:v>
                </c:pt>
                <c:pt idx="18">
                  <c:v>76.011649233894531</c:v>
                </c:pt>
                <c:pt idx="19">
                  <c:v>85.973922121183563</c:v>
                </c:pt>
                <c:pt idx="20">
                  <c:v>96.645924398811459</c:v>
                </c:pt>
                <c:pt idx="21">
                  <c:v>108.16892844510275</c:v>
                </c:pt>
                <c:pt idx="22">
                  <c:v>120.25106825134652</c:v>
                </c:pt>
                <c:pt idx="23">
                  <c:v>132.5722684212414</c:v>
                </c:pt>
                <c:pt idx="24">
                  <c:v>145.21712381361783</c:v>
                </c:pt>
                <c:pt idx="25">
                  <c:v>158.6597242553508</c:v>
                </c:pt>
                <c:pt idx="26">
                  <c:v>173.22401301517365</c:v>
                </c:pt>
                <c:pt idx="27">
                  <c:v>188.53687662901982</c:v>
                </c:pt>
                <c:pt idx="28">
                  <c:v>204.32564605106955</c:v>
                </c:pt>
                <c:pt idx="29">
                  <c:v>220.41677339801174</c:v>
                </c:pt>
                <c:pt idx="30">
                  <c:v>236.99539571574897</c:v>
                </c:pt>
                <c:pt idx="31">
                  <c:v>253.36265428175994</c:v>
                </c:pt>
                <c:pt idx="32">
                  <c:v>269.12504323783838</c:v>
                </c:pt>
                <c:pt idx="33">
                  <c:v>284.66425549795719</c:v>
                </c:pt>
                <c:pt idx="34">
                  <c:v>300.36245789354962</c:v>
                </c:pt>
                <c:pt idx="35">
                  <c:v>316.46791105615375</c:v>
                </c:pt>
                <c:pt idx="36">
                  <c:v>332.52481346174875</c:v>
                </c:pt>
                <c:pt idx="37">
                  <c:v>348.59492615119319</c:v>
                </c:pt>
                <c:pt idx="38">
                  <c:v>364.76510645357342</c:v>
                </c:pt>
                <c:pt idx="39">
                  <c:v>381.11351112882022</c:v>
                </c:pt>
                <c:pt idx="40">
                  <c:v>397.77600665999864</c:v>
                </c:pt>
                <c:pt idx="41">
                  <c:v>414.48819448744649</c:v>
                </c:pt>
                <c:pt idx="42">
                  <c:v>432.7155052014009</c:v>
                </c:pt>
                <c:pt idx="43">
                  <c:v>449.15054474284563</c:v>
                </c:pt>
                <c:pt idx="44">
                  <c:v>465.53379270171922</c:v>
                </c:pt>
                <c:pt idx="45">
                  <c:v>481.99388529929661</c:v>
                </c:pt>
                <c:pt idx="46">
                  <c:v>498.57219373202821</c:v>
                </c:pt>
                <c:pt idx="47">
                  <c:v>515.42938571207708</c:v>
                </c:pt>
                <c:pt idx="48">
                  <c:v>532.42165628249165</c:v>
                </c:pt>
                <c:pt idx="49">
                  <c:v>549.23598606604526</c:v>
                </c:pt>
                <c:pt idx="50">
                  <c:v>565.84671128753155</c:v>
                </c:pt>
                <c:pt idx="51">
                  <c:v>582.43886750964316</c:v>
                </c:pt>
                <c:pt idx="52">
                  <c:v>599.09995449245059</c:v>
                </c:pt>
                <c:pt idx="53">
                  <c:v>615.3424637643252</c:v>
                </c:pt>
                <c:pt idx="54">
                  <c:v>631.36440728107652</c:v>
                </c:pt>
                <c:pt idx="55">
                  <c:v>647.49416010989262</c:v>
                </c:pt>
                <c:pt idx="56">
                  <c:v>663.72868684695197</c:v>
                </c:pt>
                <c:pt idx="57">
                  <c:v>680.14314932366278</c:v>
                </c:pt>
                <c:pt idx="58">
                  <c:v>696.88045711492816</c:v>
                </c:pt>
                <c:pt idx="59">
                  <c:v>713.72695206424817</c:v>
                </c:pt>
                <c:pt idx="60">
                  <c:v>730.73833895225175</c:v>
                </c:pt>
                <c:pt idx="61">
                  <c:v>747.58698559014317</c:v>
                </c:pt>
                <c:pt idx="62">
                  <c:v>764.02175742124234</c:v>
                </c:pt>
                <c:pt idx="63">
                  <c:v>780.95286014833619</c:v>
                </c:pt>
                <c:pt idx="64">
                  <c:v>797.93981677094837</c:v>
                </c:pt>
                <c:pt idx="65">
                  <c:v>814.57489461625471</c:v>
                </c:pt>
                <c:pt idx="66">
                  <c:v>830.98766623337553</c:v>
                </c:pt>
                <c:pt idx="67">
                  <c:v>847.12490081920816</c:v>
                </c:pt>
                <c:pt idx="68">
                  <c:v>863.57174967213007</c:v>
                </c:pt>
                <c:pt idx="69">
                  <c:v>880.16719455090822</c:v>
                </c:pt>
                <c:pt idx="70">
                  <c:v>896.18421038506608</c:v>
                </c:pt>
                <c:pt idx="71">
                  <c:v>912.02580066182338</c:v>
                </c:pt>
                <c:pt idx="72">
                  <c:v>927.69996521109465</c:v>
                </c:pt>
                <c:pt idx="73">
                  <c:v>943.39276602523717</c:v>
                </c:pt>
                <c:pt idx="74">
                  <c:v>959.64531218891068</c:v>
                </c:pt>
                <c:pt idx="75">
                  <c:v>976.33227828431268</c:v>
                </c:pt>
                <c:pt idx="76">
                  <c:v>993.07389863026992</c:v>
                </c:pt>
                <c:pt idx="77">
                  <c:v>1009.1533203034038</c:v>
                </c:pt>
                <c:pt idx="78">
                  <c:v>1024.7145922370869</c:v>
                </c:pt>
                <c:pt idx="79">
                  <c:v>1039.833040727359</c:v>
                </c:pt>
                <c:pt idx="80">
                  <c:v>1054.902079126776</c:v>
                </c:pt>
                <c:pt idx="81">
                  <c:v>1070.8525269433285</c:v>
                </c:pt>
                <c:pt idx="82">
                  <c:v>1088.0456855490886</c:v>
                </c:pt>
                <c:pt idx="83">
                  <c:v>1105.5564215449535</c:v>
                </c:pt>
                <c:pt idx="84">
                  <c:v>1122.7401576120246</c:v>
                </c:pt>
                <c:pt idx="85">
                  <c:v>1140.0259276473423</c:v>
                </c:pt>
                <c:pt idx="86">
                  <c:v>1157.0858186872306</c:v>
                </c:pt>
                <c:pt idx="87">
                  <c:v>1173.8899092499369</c:v>
                </c:pt>
                <c:pt idx="88">
                  <c:v>1190.9180595778573</c:v>
                </c:pt>
                <c:pt idx="89">
                  <c:v>1207.9391712672314</c:v>
                </c:pt>
                <c:pt idx="90">
                  <c:v>1224.841868620631</c:v>
                </c:pt>
                <c:pt idx="91">
                  <c:v>1241.4019209437997</c:v>
                </c:pt>
                <c:pt idx="92">
                  <c:v>1257.3437067033915</c:v>
                </c:pt>
                <c:pt idx="93">
                  <c:v>1273.4262052349102</c:v>
                </c:pt>
                <c:pt idx="94">
                  <c:v>1290.9137820904984</c:v>
                </c:pt>
                <c:pt idx="95">
                  <c:v>1310.2404163539604</c:v>
                </c:pt>
                <c:pt idx="96">
                  <c:v>1331.0700045661879</c:v>
                </c:pt>
                <c:pt idx="97">
                  <c:v>1353.1018535338849</c:v>
                </c:pt>
                <c:pt idx="98">
                  <c:v>1375.6741532358651</c:v>
                </c:pt>
                <c:pt idx="99">
                  <c:v>1380.2249726875762</c:v>
                </c:pt>
                <c:pt idx="100">
                  <c:v>1398.0742750725028</c:v>
                </c:pt>
                <c:pt idx="101">
                  <c:v>1420.313060720724</c:v>
                </c:pt>
                <c:pt idx="102">
                  <c:v>1442.4534593073233</c:v>
                </c:pt>
                <c:pt idx="103">
                  <c:v>1458.7048640307792</c:v>
                </c:pt>
                <c:pt idx="104">
                  <c:v>1464.4742080215792</c:v>
                </c:pt>
                <c:pt idx="105">
                  <c:v>1486.1621943488808</c:v>
                </c:pt>
                <c:pt idx="106">
                  <c:v>1508.6469023067762</c:v>
                </c:pt>
                <c:pt idx="107">
                  <c:v>1532.2712831082611</c:v>
                </c:pt>
                <c:pt idx="108">
                  <c:v>1556.8312600286135</c:v>
                </c:pt>
                <c:pt idx="109">
                  <c:v>1582.4242188000551</c:v>
                </c:pt>
                <c:pt idx="110">
                  <c:v>1608.8726791694887</c:v>
                </c:pt>
                <c:pt idx="111">
                  <c:v>1635.7764117029719</c:v>
                </c:pt>
                <c:pt idx="112">
                  <c:v>1662.896933260761</c:v>
                </c:pt>
                <c:pt idx="113">
                  <c:v>1690.3188129385164</c:v>
                </c:pt>
                <c:pt idx="114">
                  <c:v>1717.9141702189622</c:v>
                </c:pt>
                <c:pt idx="115">
                  <c:v>1731.7840512572543</c:v>
                </c:pt>
                <c:pt idx="116">
                  <c:v>1745.7973088288231</c:v>
                </c:pt>
                <c:pt idx="117">
                  <c:v>1759.7466486920821</c:v>
                </c:pt>
                <c:pt idx="118">
                  <c:v>1773.7523282614886</c:v>
                </c:pt>
                <c:pt idx="119">
                  <c:v>1800.1920654690557</c:v>
                </c:pt>
                <c:pt idx="120">
                  <c:v>1828.3652040457071</c:v>
                </c:pt>
                <c:pt idx="121">
                  <c:v>1856.642728941667</c:v>
                </c:pt>
                <c:pt idx="122">
                  <c:v>1884.837477473671</c:v>
                </c:pt>
                <c:pt idx="123">
                  <c:v>1913.1319653547162</c:v>
                </c:pt>
                <c:pt idx="124">
                  <c:v>1941.430179279088</c:v>
                </c:pt>
                <c:pt idx="125">
                  <c:v>1969.7162770640336</c:v>
                </c:pt>
                <c:pt idx="126">
                  <c:v>1997.885276263836</c:v>
                </c:pt>
                <c:pt idx="127">
                  <c:v>2026.1591013141988</c:v>
                </c:pt>
                <c:pt idx="128">
                  <c:v>2054.4474888477025</c:v>
                </c:pt>
                <c:pt idx="129">
                  <c:v>2082.6462598819376</c:v>
                </c:pt>
                <c:pt idx="130">
                  <c:v>2110.9404454337373</c:v>
                </c:pt>
                <c:pt idx="131">
                  <c:v>2139.0264534569455</c:v>
                </c:pt>
                <c:pt idx="132">
                  <c:v>2167.3170842840564</c:v>
                </c:pt>
                <c:pt idx="133">
                  <c:v>2195.6137479885801</c:v>
                </c:pt>
                <c:pt idx="134">
                  <c:v>2223.9117624479131</c:v>
                </c:pt>
                <c:pt idx="135">
                  <c:v>2252.1835926548429</c:v>
                </c:pt>
                <c:pt idx="136">
                  <c:v>2280.445922854628</c:v>
                </c:pt>
                <c:pt idx="137">
                  <c:v>2308.7225964758172</c:v>
                </c:pt>
                <c:pt idx="138">
                  <c:v>2337.0022777884737</c:v>
                </c:pt>
                <c:pt idx="139">
                  <c:v>2365.1981774757569</c:v>
                </c:pt>
                <c:pt idx="140">
                  <c:v>2393.4925238602223</c:v>
                </c:pt>
                <c:pt idx="141">
                  <c:v>2421.7798307294515</c:v>
                </c:pt>
                <c:pt idx="142">
                  <c:v>2450.0594333625877</c:v>
                </c:pt>
                <c:pt idx="143">
                  <c:v>2478.3504801930262</c:v>
                </c:pt>
                <c:pt idx="144">
                  <c:v>2506.5483112110555</c:v>
                </c:pt>
                <c:pt idx="145">
                  <c:v>2534.7378456534052</c:v>
                </c:pt>
                <c:pt idx="146">
                  <c:v>2563.021840723477</c:v>
                </c:pt>
                <c:pt idx="147">
                  <c:v>2591.3083277323053</c:v>
                </c:pt>
                <c:pt idx="148">
                  <c:v>2619.5896455978555</c:v>
                </c:pt>
                <c:pt idx="149">
                  <c:v>2647.8740291025279</c:v>
                </c:pt>
                <c:pt idx="150">
                  <c:v>2676.145401450965</c:v>
                </c:pt>
                <c:pt idx="151">
                  <c:v>2704.389106132413</c:v>
                </c:pt>
                <c:pt idx="152">
                  <c:v>2732.6601137247139</c:v>
                </c:pt>
                <c:pt idx="153">
                  <c:v>2760.9527139902084</c:v>
                </c:pt>
                <c:pt idx="154">
                  <c:v>2767.3523265534586</c:v>
                </c:pt>
                <c:pt idx="155">
                  <c:v>2788.7511540862574</c:v>
                </c:pt>
                <c:pt idx="156">
                  <c:v>2860.7357404635773</c:v>
                </c:pt>
              </c:numCache>
            </c:numRef>
          </c:xVal>
          <c:yVal>
            <c:numRef>
              <c:f>'Корректировка 4 от 13.04.2023'!$E$4:$E$8343</c:f>
              <c:numCache>
                <c:formatCode>0.00</c:formatCode>
                <c:ptCount val="8340"/>
                <c:pt idx="0">
                  <c:v>81.2</c:v>
                </c:pt>
                <c:pt idx="1">
                  <c:v>43.300161822212331</c:v>
                </c:pt>
                <c:pt idx="2">
                  <c:v>16.000587852212135</c:v>
                </c:pt>
                <c:pt idx="3">
                  <c:v>-11.598928909050542</c:v>
                </c:pt>
                <c:pt idx="4">
                  <c:v>-38.794313278835119</c:v>
                </c:pt>
                <c:pt idx="5">
                  <c:v>-66.871680899003181</c:v>
                </c:pt>
                <c:pt idx="6">
                  <c:v>-94.813760924580933</c:v>
                </c:pt>
                <c:pt idx="7">
                  <c:v>-122.80534312484569</c:v>
                </c:pt>
                <c:pt idx="8">
                  <c:v>-150.73730115421409</c:v>
                </c:pt>
                <c:pt idx="9">
                  <c:v>-178.77840598178994</c:v>
                </c:pt>
                <c:pt idx="10">
                  <c:v>-206.60231431919391</c:v>
                </c:pt>
                <c:pt idx="11">
                  <c:v>-234.40286168925019</c:v>
                </c:pt>
                <c:pt idx="12">
                  <c:v>-262.06883212672233</c:v>
                </c:pt>
                <c:pt idx="13">
                  <c:v>-289.57633779097131</c:v>
                </c:pt>
                <c:pt idx="14">
                  <c:v>-316.88923427556585</c:v>
                </c:pt>
                <c:pt idx="15">
                  <c:v>-343.92199867491024</c:v>
                </c:pt>
                <c:pt idx="16">
                  <c:v>-370.94380042560846</c:v>
                </c:pt>
                <c:pt idx="17">
                  <c:v>-397.83443608087435</c:v>
                </c:pt>
                <c:pt idx="18">
                  <c:v>-424.4115337843071</c:v>
                </c:pt>
                <c:pt idx="19">
                  <c:v>-450.83749801969162</c:v>
                </c:pt>
                <c:pt idx="20">
                  <c:v>-476.87561712218445</c:v>
                </c:pt>
                <c:pt idx="21">
                  <c:v>-502.64695963594062</c:v>
                </c:pt>
                <c:pt idx="22">
                  <c:v>-528.12221705298816</c:v>
                </c:pt>
                <c:pt idx="23">
                  <c:v>-553.47020752944786</c:v>
                </c:pt>
                <c:pt idx="24">
                  <c:v>-578.64521685249076</c:v>
                </c:pt>
                <c:pt idx="25">
                  <c:v>-603.22418517643302</c:v>
                </c:pt>
                <c:pt idx="26">
                  <c:v>-627.23409732529126</c:v>
                </c:pt>
                <c:pt idx="27">
                  <c:v>-650.75593248003884</c:v>
                </c:pt>
                <c:pt idx="28">
                  <c:v>-674.03479804322797</c:v>
                </c:pt>
                <c:pt idx="29">
                  <c:v>-697.03990158237764</c:v>
                </c:pt>
                <c:pt idx="30">
                  <c:v>-719.7607967919505</c:v>
                </c:pt>
                <c:pt idx="31">
                  <c:v>-742.61919277435561</c:v>
                </c:pt>
                <c:pt idx="32">
                  <c:v>-765.90577138926744</c:v>
                </c:pt>
                <c:pt idx="33">
                  <c:v>-789.29444458483954</c:v>
                </c:pt>
                <c:pt idx="34">
                  <c:v>-812.47932339763383</c:v>
                </c:pt>
                <c:pt idx="35">
                  <c:v>-835.32360443192385</c:v>
                </c:pt>
                <c:pt idx="36">
                  <c:v>-858.19987779357962</c:v>
                </c:pt>
                <c:pt idx="37">
                  <c:v>-881.10467601815276</c:v>
                </c:pt>
                <c:pt idx="38">
                  <c:v>-903.99977947008756</c:v>
                </c:pt>
                <c:pt idx="39">
                  <c:v>-926.78375435698945</c:v>
                </c:pt>
                <c:pt idx="40">
                  <c:v>-949.38569034066927</c:v>
                </c:pt>
                <c:pt idx="41">
                  <c:v>-971.97081555943123</c:v>
                </c:pt>
                <c:pt idx="42">
                  <c:v>-996.7016496543406</c:v>
                </c:pt>
                <c:pt idx="43">
                  <c:v>-1019.0920322827319</c:v>
                </c:pt>
                <c:pt idx="44">
                  <c:v>-1041.4028638743473</c:v>
                </c:pt>
                <c:pt idx="45">
                  <c:v>-1063.793076195981</c:v>
                </c:pt>
                <c:pt idx="46">
                  <c:v>-1086.0579508988433</c:v>
                </c:pt>
                <c:pt idx="47">
                  <c:v>-1108.1899601907598</c:v>
                </c:pt>
                <c:pt idx="48">
                  <c:v>-1130.1253656375688</c:v>
                </c:pt>
                <c:pt idx="49">
                  <c:v>-1152.0654939724766</c:v>
                </c:pt>
                <c:pt idx="50">
                  <c:v>-1174.4380708918482</c:v>
                </c:pt>
                <c:pt idx="51">
                  <c:v>-1196.6939425360551</c:v>
                </c:pt>
                <c:pt idx="52">
                  <c:v>-1218.8510392781318</c:v>
                </c:pt>
                <c:pt idx="53">
                  <c:v>-1241.4600004145007</c:v>
                </c:pt>
                <c:pt idx="54">
                  <c:v>-1264.4644585307635</c:v>
                </c:pt>
                <c:pt idx="55">
                  <c:v>-1287.2347531736752</c:v>
                </c:pt>
                <c:pt idx="56">
                  <c:v>-1310.008646848378</c:v>
                </c:pt>
                <c:pt idx="57">
                  <c:v>-1332.5898795935304</c:v>
                </c:pt>
                <c:pt idx="58">
                  <c:v>-1355.1749101868968</c:v>
                </c:pt>
                <c:pt idx="59">
                  <c:v>-1377.8543773453248</c:v>
                </c:pt>
                <c:pt idx="60">
                  <c:v>-1400.2361192893154</c:v>
                </c:pt>
                <c:pt idx="61">
                  <c:v>-1422.8822025902143</c:v>
                </c:pt>
                <c:pt idx="62">
                  <c:v>-1445.7259188226369</c:v>
                </c:pt>
                <c:pt idx="63">
                  <c:v>-1468.265525973766</c:v>
                </c:pt>
                <c:pt idx="64">
                  <c:v>-1490.7404359305701</c:v>
                </c:pt>
                <c:pt idx="65">
                  <c:v>-1513.3522328279728</c:v>
                </c:pt>
                <c:pt idx="66">
                  <c:v>-1536.1590732882594</c:v>
                </c:pt>
                <c:pt idx="67">
                  <c:v>-1559.0360043508958</c:v>
                </c:pt>
                <c:pt idx="68">
                  <c:v>-1581.4145103259061</c:v>
                </c:pt>
                <c:pt idx="69">
                  <c:v>-1603.7210235746325</c:v>
                </c:pt>
                <c:pt idx="70">
                  <c:v>-1626.4481173338977</c:v>
                </c:pt>
                <c:pt idx="71">
                  <c:v>-1649.5218767030212</c:v>
                </c:pt>
                <c:pt idx="72">
                  <c:v>-1672.7730261307338</c:v>
                </c:pt>
                <c:pt idx="73">
                  <c:v>-1696.0756755609314</c:v>
                </c:pt>
                <c:pt idx="74">
                  <c:v>-1718.9092056546087</c:v>
                </c:pt>
                <c:pt idx="75">
                  <c:v>-1741.1684894718303</c:v>
                </c:pt>
                <c:pt idx="76">
                  <c:v>-1763.5872267324919</c:v>
                </c:pt>
                <c:pt idx="77">
                  <c:v>-1786.6886091784379</c:v>
                </c:pt>
                <c:pt idx="78">
                  <c:v>-1810.2455674157111</c:v>
                </c:pt>
                <c:pt idx="79">
                  <c:v>-1833.9849424368269</c:v>
                </c:pt>
                <c:pt idx="80">
                  <c:v>-1857.8555325561083</c:v>
                </c:pt>
                <c:pt idx="81">
                  <c:v>-1881.2381578664888</c:v>
                </c:pt>
                <c:pt idx="82">
                  <c:v>-1903.4920728437478</c:v>
                </c:pt>
                <c:pt idx="83">
                  <c:v>-1925.2530574378036</c:v>
                </c:pt>
                <c:pt idx="84">
                  <c:v>-1947.4023026832429</c:v>
                </c:pt>
                <c:pt idx="85">
                  <c:v>-1969.4220086702087</c:v>
                </c:pt>
                <c:pt idx="86">
                  <c:v>-1991.6237026793563</c:v>
                </c:pt>
                <c:pt idx="87">
                  <c:v>-2014.0573526469091</c:v>
                </c:pt>
                <c:pt idx="88">
                  <c:v>-2036.2909900187854</c:v>
                </c:pt>
                <c:pt idx="89">
                  <c:v>-2058.448145836805</c:v>
                </c:pt>
                <c:pt idx="90">
                  <c:v>-2080.7158414689111</c:v>
                </c:pt>
                <c:pt idx="91">
                  <c:v>-2103.4298770656451</c:v>
                </c:pt>
                <c:pt idx="92">
                  <c:v>-2126.6605403501294</c:v>
                </c:pt>
                <c:pt idx="93">
                  <c:v>-2149.7612219643488</c:v>
                </c:pt>
                <c:pt idx="94">
                  <c:v>-2171.6388165987555</c:v>
                </c:pt>
                <c:pt idx="95">
                  <c:v>-2191.9206351062589</c:v>
                </c:pt>
                <c:pt idx="96">
                  <c:v>-2210.8192843987267</c:v>
                </c:pt>
                <c:pt idx="97">
                  <c:v>-2228.1920530356097</c:v>
                </c:pt>
                <c:pt idx="98">
                  <c:v>-2244.6848274717181</c:v>
                </c:pt>
                <c:pt idx="99">
                  <c:v>-2248.0301511925645</c:v>
                </c:pt>
                <c:pt idx="100">
                  <c:v>-2261.2203784207632</c:v>
                </c:pt>
                <c:pt idx="101">
                  <c:v>-2277.8367289692756</c:v>
                </c:pt>
                <c:pt idx="102">
                  <c:v>-2294.5429275290981</c:v>
                </c:pt>
                <c:pt idx="103">
                  <c:v>-2306.9038562255596</c:v>
                </c:pt>
                <c:pt idx="104">
                  <c:v>-2311.43514700889</c:v>
                </c:pt>
                <c:pt idx="105">
                  <c:v>-2328.9561266913934</c:v>
                </c:pt>
                <c:pt idx="106">
                  <c:v>-2345.651321695093</c:v>
                </c:pt>
                <c:pt idx="107">
                  <c:v>-2360.8744233308262</c:v>
                </c:pt>
                <c:pt idx="108">
                  <c:v>-2374.6467129985472</c:v>
                </c:pt>
                <c:pt idx="109">
                  <c:v>-2386.4915940777628</c:v>
                </c:pt>
                <c:pt idx="110">
                  <c:v>-2396.3473691270519</c:v>
                </c:pt>
                <c:pt idx="111">
                  <c:v>-2404.9206975586849</c:v>
                </c:pt>
                <c:pt idx="112">
                  <c:v>-2412.8425249746974</c:v>
                </c:pt>
                <c:pt idx="113">
                  <c:v>-2420.1041793637792</c:v>
                </c:pt>
                <c:pt idx="114">
                  <c:v>-2426.2726084148821</c:v>
                </c:pt>
                <c:pt idx="115">
                  <c:v>-2428.7960899955769</c:v>
                </c:pt>
                <c:pt idx="116">
                  <c:v>-2431.0859717615099</c:v>
                </c:pt>
                <c:pt idx="117">
                  <c:v>-2433.1274230245722</c:v>
                </c:pt>
                <c:pt idx="118">
                  <c:v>-2434.7406428368809</c:v>
                </c:pt>
                <c:pt idx="119">
                  <c:v>-2436.4435124610745</c:v>
                </c:pt>
                <c:pt idx="120">
                  <c:v>-2437.6366746047265</c:v>
                </c:pt>
                <c:pt idx="121">
                  <c:v>-2438.7279719112144</c:v>
                </c:pt>
                <c:pt idx="122">
                  <c:v>-2438.9838978028665</c:v>
                </c:pt>
                <c:pt idx="123">
                  <c:v>-2438.6949543281789</c:v>
                </c:pt>
                <c:pt idx="124">
                  <c:v>-2438.467741450529</c:v>
                </c:pt>
                <c:pt idx="125">
                  <c:v>-2438.423282814465</c:v>
                </c:pt>
                <c:pt idx="126">
                  <c:v>-2438.43804828873</c:v>
                </c:pt>
                <c:pt idx="127">
                  <c:v>-2438.3614897260154</c:v>
                </c:pt>
                <c:pt idx="128">
                  <c:v>-2438.3170342938261</c:v>
                </c:pt>
                <c:pt idx="129">
                  <c:v>-2438.4548486481035</c:v>
                </c:pt>
                <c:pt idx="130">
                  <c:v>-2438.6845365617669</c:v>
                </c:pt>
                <c:pt idx="131">
                  <c:v>-2438.8512833718091</c:v>
                </c:pt>
                <c:pt idx="132">
                  <c:v>-2439.0488548055232</c:v>
                </c:pt>
                <c:pt idx="133">
                  <c:v>-2439.308164924068</c:v>
                </c:pt>
                <c:pt idx="134">
                  <c:v>-2439.2637087419384</c:v>
                </c:pt>
                <c:pt idx="135">
                  <c:v>-2439.1723191032456</c:v>
                </c:pt>
                <c:pt idx="136">
                  <c:v>-2438.9451036651558</c:v>
                </c:pt>
                <c:pt idx="137">
                  <c:v>-2438.7475367586353</c:v>
                </c:pt>
                <c:pt idx="138">
                  <c:v>-2438.8216264871644</c:v>
                </c:pt>
                <c:pt idx="139">
                  <c:v>-2438.8363940715681</c:v>
                </c:pt>
                <c:pt idx="140">
                  <c:v>-2438.8067573029339</c:v>
                </c:pt>
                <c:pt idx="141">
                  <c:v>-2438.7771216157707</c:v>
                </c:pt>
                <c:pt idx="142">
                  <c:v>-2438.7326673037901</c:v>
                </c:pt>
                <c:pt idx="143">
                  <c:v>-2438.7795996231866</c:v>
                </c:pt>
                <c:pt idx="144">
                  <c:v>-2438.9469431915104</c:v>
                </c:pt>
                <c:pt idx="145">
                  <c:v>-2439.3111511821135</c:v>
                </c:pt>
                <c:pt idx="146">
                  <c:v>-2440.0099995714422</c:v>
                </c:pt>
                <c:pt idx="147">
                  <c:v>-2440.8594700692715</c:v>
                </c:pt>
                <c:pt idx="148">
                  <c:v>-2441.5262628170885</c:v>
                </c:pt>
                <c:pt idx="149">
                  <c:v>-2441.8893062593665</c:v>
                </c:pt>
                <c:pt idx="150">
                  <c:v>-2442.0399835827839</c:v>
                </c:pt>
                <c:pt idx="151">
                  <c:v>-2441.8868671364035</c:v>
                </c:pt>
                <c:pt idx="152">
                  <c:v>-2441.8399416894986</c:v>
                </c:pt>
                <c:pt idx="153">
                  <c:v>-2441.9757736266802</c:v>
                </c:pt>
                <c:pt idx="154">
                  <c:v>-2441.9869437634957</c:v>
                </c:pt>
                <c:pt idx="155">
                  <c:v>-2441.9309159068343</c:v>
                </c:pt>
                <c:pt idx="156">
                  <c:v>-2441.3026053493568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02-4FAE-B123-09FCE7A04A9E}"/>
            </c:ext>
          </c:extLst>
        </c:ser>
        <c:ser>
          <c:idx val="0"/>
          <c:order val="1"/>
          <c:tx>
            <c:v>Подрядчик по ННБ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Данные!$L$8:$L$10016</c:f>
              <c:numCache>
                <c:formatCode>0.0000</c:formatCode>
                <c:ptCount val="10009"/>
                <c:pt idx="0">
                  <c:v>0</c:v>
                </c:pt>
                <c:pt idx="1">
                  <c:v>-1.545056511446029E-2</c:v>
                </c:pt>
                <c:pt idx="2">
                  <c:v>-4.9703057667689017E-2</c:v>
                </c:pt>
                <c:pt idx="3">
                  <c:v>-4.5232260657984004E-2</c:v>
                </c:pt>
                <c:pt idx="4">
                  <c:v>0.3485427324450624</c:v>
                </c:pt>
                <c:pt idx="5">
                  <c:v>1.4278758419499011</c:v>
                </c:pt>
                <c:pt idx="6">
                  <c:v>3.2034221230372566</c:v>
                </c:pt>
                <c:pt idx="7">
                  <c:v>5.6615433541700817</c:v>
                </c:pt>
                <c:pt idx="8">
                  <c:v>8.724186518485352</c:v>
                </c:pt>
                <c:pt idx="9">
                  <c:v>12.531513400586727</c:v>
                </c:pt>
                <c:pt idx="10">
                  <c:v>17.08991188242792</c:v>
                </c:pt>
                <c:pt idx="11">
                  <c:v>22.31887538605498</c:v>
                </c:pt>
                <c:pt idx="12">
                  <c:v>28.170340213592539</c:v>
                </c:pt>
                <c:pt idx="13">
                  <c:v>34.683185595060792</c:v>
                </c:pt>
                <c:pt idx="14">
                  <c:v>41.917900584148221</c:v>
                </c:pt>
                <c:pt idx="15">
                  <c:v>49.739548043175226</c:v>
                </c:pt>
                <c:pt idx="16">
                  <c:v>58.000284220356455</c:v>
                </c:pt>
                <c:pt idx="17">
                  <c:v>66.721607716580976</c:v>
                </c:pt>
                <c:pt idx="18">
                  <c:v>76.011649233894531</c:v>
                </c:pt>
                <c:pt idx="19">
                  <c:v>85.973922121183563</c:v>
                </c:pt>
                <c:pt idx="20">
                  <c:v>96.645924398811459</c:v>
                </c:pt>
                <c:pt idx="21">
                  <c:v>108.16892844510275</c:v>
                </c:pt>
                <c:pt idx="22">
                  <c:v>120.25106825134652</c:v>
                </c:pt>
                <c:pt idx="23">
                  <c:v>132.5722684212414</c:v>
                </c:pt>
                <c:pt idx="24">
                  <c:v>145.21712381361783</c:v>
                </c:pt>
                <c:pt idx="25">
                  <c:v>158.6597242553508</c:v>
                </c:pt>
                <c:pt idx="26">
                  <c:v>173.22401301517365</c:v>
                </c:pt>
                <c:pt idx="27">
                  <c:v>188.53687662901982</c:v>
                </c:pt>
                <c:pt idx="28">
                  <c:v>204.32564605106955</c:v>
                </c:pt>
                <c:pt idx="29">
                  <c:v>220.41677339801174</c:v>
                </c:pt>
                <c:pt idx="30">
                  <c:v>236.99539571574897</c:v>
                </c:pt>
                <c:pt idx="31">
                  <c:v>253.36265428175994</c:v>
                </c:pt>
                <c:pt idx="32">
                  <c:v>269.12504323783838</c:v>
                </c:pt>
                <c:pt idx="33">
                  <c:v>284.66425549795719</c:v>
                </c:pt>
                <c:pt idx="34">
                  <c:v>300.36245789354962</c:v>
                </c:pt>
                <c:pt idx="35">
                  <c:v>316.46791105615375</c:v>
                </c:pt>
                <c:pt idx="36">
                  <c:v>332.52481346174875</c:v>
                </c:pt>
                <c:pt idx="37">
                  <c:v>348.59492615119319</c:v>
                </c:pt>
                <c:pt idx="38">
                  <c:v>364.76510645357342</c:v>
                </c:pt>
                <c:pt idx="39">
                  <c:v>381.11351112882022</c:v>
                </c:pt>
                <c:pt idx="40">
                  <c:v>397.77600665999864</c:v>
                </c:pt>
                <c:pt idx="41">
                  <c:v>414.48819448744649</c:v>
                </c:pt>
                <c:pt idx="42">
                  <c:v>432.7155052014009</c:v>
                </c:pt>
                <c:pt idx="43">
                  <c:v>449.15054474284563</c:v>
                </c:pt>
                <c:pt idx="44">
                  <c:v>465.53379270171922</c:v>
                </c:pt>
                <c:pt idx="45">
                  <c:v>481.99388529929661</c:v>
                </c:pt>
                <c:pt idx="46">
                  <c:v>498.57219373202821</c:v>
                </c:pt>
                <c:pt idx="47">
                  <c:v>515.43127638451836</c:v>
                </c:pt>
                <c:pt idx="48">
                  <c:v>532.42542656771741</c:v>
                </c:pt>
                <c:pt idx="49">
                  <c:v>549.23975635127101</c:v>
                </c:pt>
                <c:pt idx="50">
                  <c:v>565.8504815727573</c:v>
                </c:pt>
                <c:pt idx="51">
                  <c:v>582.4426377948688</c:v>
                </c:pt>
                <c:pt idx="52">
                  <c:v>599.10372477767635</c:v>
                </c:pt>
                <c:pt idx="53">
                  <c:v>615.34623404955096</c:v>
                </c:pt>
                <c:pt idx="54">
                  <c:v>631.36817756630228</c:v>
                </c:pt>
                <c:pt idx="55">
                  <c:v>647.49793039511837</c:v>
                </c:pt>
                <c:pt idx="56">
                  <c:v>663.73245713217784</c:v>
                </c:pt>
                <c:pt idx="57">
                  <c:v>680.14691960888877</c:v>
                </c:pt>
                <c:pt idx="58">
                  <c:v>696.88422740015392</c:v>
                </c:pt>
                <c:pt idx="59">
                  <c:v>713.73072234947392</c:v>
                </c:pt>
                <c:pt idx="60">
                  <c:v>730.74210923747762</c:v>
                </c:pt>
                <c:pt idx="61">
                  <c:v>747.59075587536893</c:v>
                </c:pt>
                <c:pt idx="62">
                  <c:v>764.0255277064681</c:v>
                </c:pt>
                <c:pt idx="63">
                  <c:v>780.95663043356194</c:v>
                </c:pt>
                <c:pt idx="64">
                  <c:v>797.94358705617412</c:v>
                </c:pt>
                <c:pt idx="65">
                  <c:v>814.57866490148058</c:v>
                </c:pt>
                <c:pt idx="66">
                  <c:v>830.9914365186014</c:v>
                </c:pt>
                <c:pt idx="67">
                  <c:v>847.12867110443403</c:v>
                </c:pt>
                <c:pt idx="68">
                  <c:v>863.57551995735594</c:v>
                </c:pt>
                <c:pt idx="69">
                  <c:v>880.17096483613398</c:v>
                </c:pt>
                <c:pt idx="70">
                  <c:v>896.18798067029195</c:v>
                </c:pt>
                <c:pt idx="71">
                  <c:v>912.02957094704925</c:v>
                </c:pt>
                <c:pt idx="72">
                  <c:v>927.70373549632052</c:v>
                </c:pt>
                <c:pt idx="73">
                  <c:v>943.39653631046303</c:v>
                </c:pt>
                <c:pt idx="74">
                  <c:v>959.64908247413655</c:v>
                </c:pt>
                <c:pt idx="75">
                  <c:v>976.33604856953843</c:v>
                </c:pt>
                <c:pt idx="76">
                  <c:v>993.07766891549591</c:v>
                </c:pt>
                <c:pt idx="77">
                  <c:v>1009.1570905886297</c:v>
                </c:pt>
                <c:pt idx="78">
                  <c:v>1024.7183625223124</c:v>
                </c:pt>
                <c:pt idx="79">
                  <c:v>1039.836811012585</c:v>
                </c:pt>
                <c:pt idx="80">
                  <c:v>1054.9058494120018</c:v>
                </c:pt>
                <c:pt idx="81">
                  <c:v>1070.8562972285542</c:v>
                </c:pt>
                <c:pt idx="82">
                  <c:v>1088.0494558343146</c:v>
                </c:pt>
                <c:pt idx="83">
                  <c:v>1105.5601918301797</c:v>
                </c:pt>
                <c:pt idx="84">
                  <c:v>1122.7439278972506</c:v>
                </c:pt>
                <c:pt idx="85">
                  <c:v>1140.0296979325681</c:v>
                </c:pt>
                <c:pt idx="86">
                  <c:v>1157.0895889724566</c:v>
                </c:pt>
                <c:pt idx="87">
                  <c:v>1173.8936795351626</c:v>
                </c:pt>
                <c:pt idx="88">
                  <c:v>1190.9218298630831</c:v>
                </c:pt>
                <c:pt idx="89">
                  <c:v>1207.9429415524573</c:v>
                </c:pt>
                <c:pt idx="90">
                  <c:v>1224.8456389058567</c:v>
                </c:pt>
                <c:pt idx="91">
                  <c:v>1241.4056912290255</c:v>
                </c:pt>
                <c:pt idx="92">
                  <c:v>1257.3474769886175</c:v>
                </c:pt>
                <c:pt idx="93">
                  <c:v>1273.4299755201359</c:v>
                </c:pt>
                <c:pt idx="94">
                  <c:v>1290.9175523757244</c:v>
                </c:pt>
                <c:pt idx="95">
                  <c:v>1310.2441866391864</c:v>
                </c:pt>
                <c:pt idx="96">
                  <c:v>1331.0737748514136</c:v>
                </c:pt>
                <c:pt idx="97">
                  <c:v>1353.1056238191109</c:v>
                </c:pt>
                <c:pt idx="98">
                  <c:v>1375.6779235210913</c:v>
                </c:pt>
                <c:pt idx="99">
                  <c:v>1380.2287429728024</c:v>
                </c:pt>
                <c:pt idx="100">
                  <c:v>1398.0780453577288</c:v>
                </c:pt>
                <c:pt idx="101">
                  <c:v>1420.31683100595</c:v>
                </c:pt>
                <c:pt idx="102">
                  <c:v>1442.4572295925498</c:v>
                </c:pt>
                <c:pt idx="103">
                  <c:v>1458.7086343160054</c:v>
                </c:pt>
                <c:pt idx="104">
                  <c:v>1464.4779783068054</c:v>
                </c:pt>
                <c:pt idx="105">
                  <c:v>1486.1659646341068</c:v>
                </c:pt>
                <c:pt idx="106">
                  <c:v>1508.6506725920021</c:v>
                </c:pt>
                <c:pt idx="107">
                  <c:v>1532.2750533934873</c:v>
                </c:pt>
                <c:pt idx="108">
                  <c:v>1556.8350303138395</c:v>
                </c:pt>
                <c:pt idx="109">
                  <c:v>1582.4279890852813</c:v>
                </c:pt>
                <c:pt idx="110">
                  <c:v>1608.8764494547149</c:v>
                </c:pt>
                <c:pt idx="111">
                  <c:v>1635.7801819881981</c:v>
                </c:pt>
                <c:pt idx="112">
                  <c:v>1662.9007035459872</c:v>
                </c:pt>
                <c:pt idx="113">
                  <c:v>1690.3225832237424</c:v>
                </c:pt>
                <c:pt idx="114">
                  <c:v>1717.9179405041884</c:v>
                </c:pt>
                <c:pt idx="115">
                  <c:v>1731.7878215424807</c:v>
                </c:pt>
                <c:pt idx="116">
                  <c:v>1745.8010791140493</c:v>
                </c:pt>
                <c:pt idx="117">
                  <c:v>1759.7504189773078</c:v>
                </c:pt>
                <c:pt idx="118">
                  <c:v>1773.7560985467146</c:v>
                </c:pt>
                <c:pt idx="119">
                  <c:v>1800.1958357542817</c:v>
                </c:pt>
                <c:pt idx="120">
                  <c:v>1828.368974330933</c:v>
                </c:pt>
                <c:pt idx="121">
                  <c:v>1856.6464992268932</c:v>
                </c:pt>
                <c:pt idx="122">
                  <c:v>1884.8412477588972</c:v>
                </c:pt>
                <c:pt idx="123">
                  <c:v>1913.1357356399421</c:v>
                </c:pt>
                <c:pt idx="124">
                  <c:v>1941.4339495643142</c:v>
                </c:pt>
                <c:pt idx="125">
                  <c:v>1969.7200473492596</c:v>
                </c:pt>
                <c:pt idx="126">
                  <c:v>1997.8890465490622</c:v>
                </c:pt>
                <c:pt idx="127">
                  <c:v>2026.162871599425</c:v>
                </c:pt>
                <c:pt idx="128">
                  <c:v>2054.4512591329285</c:v>
                </c:pt>
                <c:pt idx="129">
                  <c:v>2082.6500301671635</c:v>
                </c:pt>
                <c:pt idx="130">
                  <c:v>2110.9442157189633</c:v>
                </c:pt>
                <c:pt idx="131">
                  <c:v>2139.0302237421715</c:v>
                </c:pt>
                <c:pt idx="132">
                  <c:v>2167.3208545692828</c:v>
                </c:pt>
                <c:pt idx="133">
                  <c:v>2195.6175182738061</c:v>
                </c:pt>
                <c:pt idx="134">
                  <c:v>2223.9155327331387</c:v>
                </c:pt>
                <c:pt idx="135">
                  <c:v>2252.1873629400689</c:v>
                </c:pt>
                <c:pt idx="136">
                  <c:v>2280.4496931398539</c:v>
                </c:pt>
                <c:pt idx="137">
                  <c:v>2308.7263667610437</c:v>
                </c:pt>
                <c:pt idx="138">
                  <c:v>2337.0060480736997</c:v>
                </c:pt>
                <c:pt idx="139">
                  <c:v>2365.2019477609833</c:v>
                </c:pt>
                <c:pt idx="140">
                  <c:v>2393.4962941454487</c:v>
                </c:pt>
                <c:pt idx="141">
                  <c:v>2421.7836010146771</c:v>
                </c:pt>
                <c:pt idx="142">
                  <c:v>2450.0632036478137</c:v>
                </c:pt>
                <c:pt idx="143">
                  <c:v>2478.3542504782527</c:v>
                </c:pt>
                <c:pt idx="144">
                  <c:v>2506.552081496282</c:v>
                </c:pt>
                <c:pt idx="145">
                  <c:v>2534.7416159386307</c:v>
                </c:pt>
                <c:pt idx="146">
                  <c:v>2563.0256110087034</c:v>
                </c:pt>
                <c:pt idx="147">
                  <c:v>2591.3120980175318</c:v>
                </c:pt>
                <c:pt idx="148">
                  <c:v>2619.5934158830819</c:v>
                </c:pt>
                <c:pt idx="149">
                  <c:v>2647.8777993877538</c:v>
                </c:pt>
                <c:pt idx="150">
                  <c:v>2676.1491717361914</c:v>
                </c:pt>
                <c:pt idx="151">
                  <c:v>2704.3928764176394</c:v>
                </c:pt>
                <c:pt idx="152">
                  <c:v>2732.6638840099395</c:v>
                </c:pt>
                <c:pt idx="153">
                  <c:v>2760.9564842754344</c:v>
                </c:pt>
                <c:pt idx="154">
                  <c:v>2789.1525204409554</c:v>
                </c:pt>
                <c:pt idx="155">
                  <c:v>2817.4394980052648</c:v>
                </c:pt>
                <c:pt idx="156">
                  <c:v>2845.82969751884</c:v>
                </c:pt>
              </c:numCache>
            </c:numRef>
          </c:xVal>
          <c:yVal>
            <c:numRef>
              <c:f>Данные!$E$8:$E$10016</c:f>
              <c:numCache>
                <c:formatCode>#,##0.00</c:formatCode>
                <c:ptCount val="10009"/>
                <c:pt idx="0">
                  <c:v>81.2</c:v>
                </c:pt>
                <c:pt idx="1">
                  <c:v>43.300161822212331</c:v>
                </c:pt>
                <c:pt idx="2">
                  <c:v>16.000587852212135</c:v>
                </c:pt>
                <c:pt idx="3">
                  <c:v>-11.598928909050542</c:v>
                </c:pt>
                <c:pt idx="4">
                  <c:v>-38.794313278835119</c:v>
                </c:pt>
                <c:pt idx="5">
                  <c:v>-66.871680899003181</c:v>
                </c:pt>
                <c:pt idx="6">
                  <c:v>-94.813760924580933</c:v>
                </c:pt>
                <c:pt idx="7">
                  <c:v>-122.80534312484569</c:v>
                </c:pt>
                <c:pt idx="8">
                  <c:v>-150.73730115421409</c:v>
                </c:pt>
                <c:pt idx="9">
                  <c:v>-178.77840598178994</c:v>
                </c:pt>
                <c:pt idx="10">
                  <c:v>-206.60231431919391</c:v>
                </c:pt>
                <c:pt idx="11">
                  <c:v>-234.40286168925019</c:v>
                </c:pt>
                <c:pt idx="12">
                  <c:v>-262.06883212672233</c:v>
                </c:pt>
                <c:pt idx="13">
                  <c:v>-289.57633779097131</c:v>
                </c:pt>
                <c:pt idx="14">
                  <c:v>-316.88923427556585</c:v>
                </c:pt>
                <c:pt idx="15">
                  <c:v>-343.92199867491024</c:v>
                </c:pt>
                <c:pt idx="16">
                  <c:v>-370.94380042560846</c:v>
                </c:pt>
                <c:pt idx="17">
                  <c:v>-397.83443608087435</c:v>
                </c:pt>
                <c:pt idx="18">
                  <c:v>-424.4115337843071</c:v>
                </c:pt>
                <c:pt idx="19">
                  <c:v>-450.83749801969162</c:v>
                </c:pt>
                <c:pt idx="20">
                  <c:v>-476.87561712218445</c:v>
                </c:pt>
                <c:pt idx="21">
                  <c:v>-502.64695963594062</c:v>
                </c:pt>
                <c:pt idx="22">
                  <c:v>-528.12221705298816</c:v>
                </c:pt>
                <c:pt idx="23">
                  <c:v>-553.47020752944786</c:v>
                </c:pt>
                <c:pt idx="24">
                  <c:v>-578.64521685249076</c:v>
                </c:pt>
                <c:pt idx="25">
                  <c:v>-603.22418517643302</c:v>
                </c:pt>
                <c:pt idx="26">
                  <c:v>-627.23409732529126</c:v>
                </c:pt>
                <c:pt idx="27">
                  <c:v>-650.75593248003884</c:v>
                </c:pt>
                <c:pt idx="28">
                  <c:v>-674.03479804322797</c:v>
                </c:pt>
                <c:pt idx="29">
                  <c:v>-697.03990158237764</c:v>
                </c:pt>
                <c:pt idx="30">
                  <c:v>-719.7607967919505</c:v>
                </c:pt>
                <c:pt idx="31">
                  <c:v>-742.61919277435561</c:v>
                </c:pt>
                <c:pt idx="32">
                  <c:v>-765.90577138926744</c:v>
                </c:pt>
                <c:pt idx="33">
                  <c:v>-789.29444458483954</c:v>
                </c:pt>
                <c:pt idx="34">
                  <c:v>-812.47932339763383</c:v>
                </c:pt>
                <c:pt idx="35">
                  <c:v>-835.32360443192385</c:v>
                </c:pt>
                <c:pt idx="36">
                  <c:v>-858.19987779357962</c:v>
                </c:pt>
                <c:pt idx="37">
                  <c:v>-881.10467601815276</c:v>
                </c:pt>
                <c:pt idx="38">
                  <c:v>-903.99977947008756</c:v>
                </c:pt>
                <c:pt idx="39">
                  <c:v>-926.78375435698945</c:v>
                </c:pt>
                <c:pt idx="40">
                  <c:v>-949.38569034066927</c:v>
                </c:pt>
                <c:pt idx="41">
                  <c:v>-971.97081555943123</c:v>
                </c:pt>
                <c:pt idx="42">
                  <c:v>-996.7016496543406</c:v>
                </c:pt>
                <c:pt idx="43">
                  <c:v>-1019.0920322827319</c:v>
                </c:pt>
                <c:pt idx="44">
                  <c:v>-1041.4028638743473</c:v>
                </c:pt>
                <c:pt idx="45">
                  <c:v>-1063.793076195981</c:v>
                </c:pt>
                <c:pt idx="46">
                  <c:v>-1086.0579508988433</c:v>
                </c:pt>
                <c:pt idx="47">
                  <c:v>-1108.1884588257551</c:v>
                </c:pt>
                <c:pt idx="48">
                  <c:v>-1130.1223483744936</c:v>
                </c:pt>
                <c:pt idx="49">
                  <c:v>-1152.0624767094014</c:v>
                </c:pt>
                <c:pt idx="50">
                  <c:v>-1174.4350536287729</c:v>
                </c:pt>
                <c:pt idx="51">
                  <c:v>-1196.6909252729799</c:v>
                </c:pt>
                <c:pt idx="52">
                  <c:v>-1218.8480220150566</c:v>
                </c:pt>
                <c:pt idx="53">
                  <c:v>-1241.4569831514252</c:v>
                </c:pt>
                <c:pt idx="54">
                  <c:v>-1264.4614412676881</c:v>
                </c:pt>
                <c:pt idx="55">
                  <c:v>-1287.2317359105998</c:v>
                </c:pt>
                <c:pt idx="56">
                  <c:v>-1310.0056295853026</c:v>
                </c:pt>
                <c:pt idx="57">
                  <c:v>-1332.586862330455</c:v>
                </c:pt>
                <c:pt idx="58">
                  <c:v>-1355.1718929238214</c:v>
                </c:pt>
                <c:pt idx="59">
                  <c:v>-1377.8513600822494</c:v>
                </c:pt>
                <c:pt idx="60">
                  <c:v>-1400.23310202624</c:v>
                </c:pt>
                <c:pt idx="61">
                  <c:v>-1422.8791853271389</c:v>
                </c:pt>
                <c:pt idx="62">
                  <c:v>-1445.7229015595615</c:v>
                </c:pt>
                <c:pt idx="63">
                  <c:v>-1468.2625087106906</c:v>
                </c:pt>
                <c:pt idx="64">
                  <c:v>-1490.7374186674947</c:v>
                </c:pt>
                <c:pt idx="65">
                  <c:v>-1513.3492155648973</c:v>
                </c:pt>
                <c:pt idx="66">
                  <c:v>-1536.1560560251839</c:v>
                </c:pt>
                <c:pt idx="67">
                  <c:v>-1559.0329870878204</c:v>
                </c:pt>
                <c:pt idx="68">
                  <c:v>-1581.4114930628307</c:v>
                </c:pt>
                <c:pt idx="69">
                  <c:v>-1603.718006311557</c:v>
                </c:pt>
                <c:pt idx="70">
                  <c:v>-1626.4451000708223</c:v>
                </c:pt>
                <c:pt idx="71">
                  <c:v>-1649.5188594399458</c:v>
                </c:pt>
                <c:pt idx="72">
                  <c:v>-1672.7700088676584</c:v>
                </c:pt>
                <c:pt idx="73">
                  <c:v>-1696.0726582978559</c:v>
                </c:pt>
                <c:pt idx="74">
                  <c:v>-1718.9061883915333</c:v>
                </c:pt>
                <c:pt idx="75">
                  <c:v>-1741.1654722087549</c:v>
                </c:pt>
                <c:pt idx="76">
                  <c:v>-1763.5842094694165</c:v>
                </c:pt>
                <c:pt idx="77">
                  <c:v>-1786.6855919153625</c:v>
                </c:pt>
                <c:pt idx="78">
                  <c:v>-1810.2425501526357</c:v>
                </c:pt>
                <c:pt idx="79">
                  <c:v>-1833.9819251737515</c:v>
                </c:pt>
                <c:pt idx="80">
                  <c:v>-1857.8525152930329</c:v>
                </c:pt>
                <c:pt idx="81">
                  <c:v>-1881.2351406034134</c:v>
                </c:pt>
                <c:pt idx="82">
                  <c:v>-1903.4890555806724</c:v>
                </c:pt>
                <c:pt idx="83">
                  <c:v>-1925.2500401747282</c:v>
                </c:pt>
                <c:pt idx="84">
                  <c:v>-1947.3992854201674</c:v>
                </c:pt>
                <c:pt idx="85">
                  <c:v>-1969.4189914071333</c:v>
                </c:pt>
                <c:pt idx="86">
                  <c:v>-1991.6206854162808</c:v>
                </c:pt>
                <c:pt idx="87">
                  <c:v>-2014.0543353838336</c:v>
                </c:pt>
                <c:pt idx="88">
                  <c:v>-2036.2879727557099</c:v>
                </c:pt>
                <c:pt idx="89">
                  <c:v>-2058.4451285737296</c:v>
                </c:pt>
                <c:pt idx="90">
                  <c:v>-2080.7128242058357</c:v>
                </c:pt>
                <c:pt idx="91">
                  <c:v>-2103.4268598025697</c:v>
                </c:pt>
                <c:pt idx="92">
                  <c:v>-2126.657523087054</c:v>
                </c:pt>
                <c:pt idx="93">
                  <c:v>-2149.7582047012734</c:v>
                </c:pt>
                <c:pt idx="94">
                  <c:v>-2171.6357993356801</c:v>
                </c:pt>
                <c:pt idx="95">
                  <c:v>-2191.9176178431835</c:v>
                </c:pt>
                <c:pt idx="96">
                  <c:v>-2210.8162671356513</c:v>
                </c:pt>
                <c:pt idx="97">
                  <c:v>-2228.1890357725342</c:v>
                </c:pt>
                <c:pt idx="98">
                  <c:v>-2244.6818102086427</c:v>
                </c:pt>
                <c:pt idx="99">
                  <c:v>-2248.0271339294891</c:v>
                </c:pt>
                <c:pt idx="100">
                  <c:v>-2261.2173611576877</c:v>
                </c:pt>
                <c:pt idx="101">
                  <c:v>-2277.8337117062001</c:v>
                </c:pt>
                <c:pt idx="102">
                  <c:v>-2294.5399102660226</c:v>
                </c:pt>
                <c:pt idx="103">
                  <c:v>-2306.9008389624842</c:v>
                </c:pt>
                <c:pt idx="104">
                  <c:v>-2311.4321297458146</c:v>
                </c:pt>
                <c:pt idx="105">
                  <c:v>-2328.9531094283179</c:v>
                </c:pt>
                <c:pt idx="106">
                  <c:v>-2345.6483044320175</c:v>
                </c:pt>
                <c:pt idx="107">
                  <c:v>-2360.8714060677507</c:v>
                </c:pt>
                <c:pt idx="108">
                  <c:v>-2374.6436957354717</c:v>
                </c:pt>
                <c:pt idx="109">
                  <c:v>-2386.4885768146873</c:v>
                </c:pt>
                <c:pt idx="110">
                  <c:v>-2396.3443518639765</c:v>
                </c:pt>
                <c:pt idx="111">
                  <c:v>-2404.9176802956094</c:v>
                </c:pt>
                <c:pt idx="112">
                  <c:v>-2412.839507711622</c:v>
                </c:pt>
                <c:pt idx="113">
                  <c:v>-2420.1011621007037</c:v>
                </c:pt>
                <c:pt idx="114">
                  <c:v>-2426.2695911518067</c:v>
                </c:pt>
                <c:pt idx="115">
                  <c:v>-2428.7930727325015</c:v>
                </c:pt>
                <c:pt idx="116">
                  <c:v>-2431.0829544984344</c:v>
                </c:pt>
                <c:pt idx="117">
                  <c:v>-2433.1244057614967</c:v>
                </c:pt>
                <c:pt idx="118">
                  <c:v>-2434.7376255738054</c:v>
                </c:pt>
                <c:pt idx="119">
                  <c:v>-2436.4404951979991</c:v>
                </c:pt>
                <c:pt idx="120">
                  <c:v>-2437.6336573416511</c:v>
                </c:pt>
                <c:pt idx="121">
                  <c:v>-2438.7249546481389</c:v>
                </c:pt>
                <c:pt idx="122">
                  <c:v>-2438.9808805397911</c:v>
                </c:pt>
                <c:pt idx="123">
                  <c:v>-2438.6919370651035</c:v>
                </c:pt>
                <c:pt idx="124">
                  <c:v>-2438.4647241874536</c:v>
                </c:pt>
                <c:pt idx="125">
                  <c:v>-2438.4202655513895</c:v>
                </c:pt>
                <c:pt idx="126">
                  <c:v>-2438.4350310256546</c:v>
                </c:pt>
                <c:pt idx="127">
                  <c:v>-2438.35847246294</c:v>
                </c:pt>
                <c:pt idx="128">
                  <c:v>-2438.3140170307506</c:v>
                </c:pt>
                <c:pt idx="129">
                  <c:v>-2438.4518313850281</c:v>
                </c:pt>
                <c:pt idx="130">
                  <c:v>-2438.6815192986915</c:v>
                </c:pt>
                <c:pt idx="131">
                  <c:v>-2438.8482661087337</c:v>
                </c:pt>
                <c:pt idx="132">
                  <c:v>-2439.0458375424478</c:v>
                </c:pt>
                <c:pt idx="133">
                  <c:v>-2439.3051476609926</c:v>
                </c:pt>
                <c:pt idx="134">
                  <c:v>-2439.260691478863</c:v>
                </c:pt>
                <c:pt idx="135">
                  <c:v>-2439.1693018401702</c:v>
                </c:pt>
                <c:pt idx="136">
                  <c:v>-2438.9420864020803</c:v>
                </c:pt>
                <c:pt idx="137">
                  <c:v>-2438.7445194955599</c:v>
                </c:pt>
                <c:pt idx="138">
                  <c:v>-2438.818609224089</c:v>
                </c:pt>
                <c:pt idx="139">
                  <c:v>-2438.8333768084926</c:v>
                </c:pt>
                <c:pt idx="140">
                  <c:v>-2438.8037400398584</c:v>
                </c:pt>
                <c:pt idx="141">
                  <c:v>-2438.7741043526953</c:v>
                </c:pt>
                <c:pt idx="142">
                  <c:v>-2438.7296500407147</c:v>
                </c:pt>
                <c:pt idx="143">
                  <c:v>-2438.7765823601112</c:v>
                </c:pt>
                <c:pt idx="144">
                  <c:v>-2438.943925928435</c:v>
                </c:pt>
                <c:pt idx="145">
                  <c:v>-2439.308133919038</c:v>
                </c:pt>
                <c:pt idx="146">
                  <c:v>-2440.0069823083668</c:v>
                </c:pt>
                <c:pt idx="147">
                  <c:v>-2440.8564528061961</c:v>
                </c:pt>
                <c:pt idx="148">
                  <c:v>-2441.5232455540131</c:v>
                </c:pt>
                <c:pt idx="149">
                  <c:v>-2441.8862889962911</c:v>
                </c:pt>
                <c:pt idx="150">
                  <c:v>-2442.0369663197084</c:v>
                </c:pt>
                <c:pt idx="151">
                  <c:v>-2441.883849873328</c:v>
                </c:pt>
                <c:pt idx="152">
                  <c:v>-2441.8369244264231</c:v>
                </c:pt>
                <c:pt idx="153">
                  <c:v>-2441.9727563636047</c:v>
                </c:pt>
                <c:pt idx="154">
                  <c:v>-2441.8201553838189</c:v>
                </c:pt>
                <c:pt idx="155">
                  <c:v>-2441.5460290833257</c:v>
                </c:pt>
                <c:pt idx="156">
                  <c:v>-2441.3948496156454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68-4329-AE3A-CB6CA11C01A6}"/>
            </c:ext>
          </c:extLst>
        </c:ser>
        <c:ser>
          <c:idx val="1"/>
          <c:order val="2"/>
          <c:tx>
            <c:v>IGiRGI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Данные!$AH$8:$AH$10016</c:f>
              <c:numCache>
                <c:formatCode>0.0000</c:formatCode>
                <c:ptCount val="10009"/>
                <c:pt idx="0">
                  <c:v>0</c:v>
                </c:pt>
                <c:pt idx="1">
                  <c:v>-1.5417520992515589E-2</c:v>
                </c:pt>
                <c:pt idx="2">
                  <c:v>-4.9674174423131795E-2</c:v>
                </c:pt>
                <c:pt idx="3">
                  <c:v>-4.5245535136727293E-2</c:v>
                </c:pt>
                <c:pt idx="4">
                  <c:v>0.34840574736098295</c:v>
                </c:pt>
                <c:pt idx="5">
                  <c:v>1.4275531213737369</c:v>
                </c:pt>
                <c:pt idx="6">
                  <c:v>3.2029090635007842</c:v>
                </c:pt>
                <c:pt idx="7">
                  <c:v>5.6609628492370208</c:v>
                </c:pt>
                <c:pt idx="8">
                  <c:v>8.7236419801612826</c:v>
                </c:pt>
                <c:pt idx="9">
                  <c:v>12.531067542256938</c:v>
                </c:pt>
                <c:pt idx="10">
                  <c:v>17.089636899799636</c:v>
                </c:pt>
                <c:pt idx="11">
                  <c:v>22.318575350856023</c:v>
                </c:pt>
                <c:pt idx="12">
                  <c:v>28.169413673852613</c:v>
                </c:pt>
                <c:pt idx="13">
                  <c:v>34.680972700718577</c:v>
                </c:pt>
                <c:pt idx="14">
                  <c:v>41.913725004270056</c:v>
                </c:pt>
                <c:pt idx="15">
                  <c:v>49.732674925429457</c:v>
                </c:pt>
                <c:pt idx="16">
                  <c:v>57.992050971586607</c:v>
                </c:pt>
                <c:pt idx="17">
                  <c:v>66.713481881548276</c:v>
                </c:pt>
                <c:pt idx="18">
                  <c:v>76.002733318806051</c:v>
                </c:pt>
                <c:pt idx="19">
                  <c:v>85.963738918252702</c:v>
                </c:pt>
                <c:pt idx="20">
                  <c:v>96.634789505378549</c:v>
                </c:pt>
                <c:pt idx="21">
                  <c:v>108.15657762227777</c:v>
                </c:pt>
                <c:pt idx="22">
                  <c:v>120.2353522047366</c:v>
                </c:pt>
                <c:pt idx="23">
                  <c:v>132.55245904907801</c:v>
                </c:pt>
                <c:pt idx="24">
                  <c:v>145.19247942274649</c:v>
                </c:pt>
                <c:pt idx="25">
                  <c:v>158.62688286552628</c:v>
                </c:pt>
                <c:pt idx="26">
                  <c:v>173.18073861247802</c:v>
                </c:pt>
                <c:pt idx="27">
                  <c:v>188.48150592305541</c:v>
                </c:pt>
                <c:pt idx="28">
                  <c:v>204.2635633140606</c:v>
                </c:pt>
                <c:pt idx="29">
                  <c:v>220.35253684687038</c:v>
                </c:pt>
                <c:pt idx="30">
                  <c:v>236.9252733442045</c:v>
                </c:pt>
                <c:pt idx="31">
                  <c:v>253.28596702089524</c:v>
                </c:pt>
                <c:pt idx="32">
                  <c:v>269.0418752216774</c:v>
                </c:pt>
                <c:pt idx="33">
                  <c:v>284.57083032096273</c:v>
                </c:pt>
                <c:pt idx="34">
                  <c:v>300.24826124118141</c:v>
                </c:pt>
                <c:pt idx="35">
                  <c:v>316.32944839959004</c:v>
                </c:pt>
                <c:pt idx="36">
                  <c:v>332.36322650966468</c:v>
                </c:pt>
                <c:pt idx="37">
                  <c:v>348.41148881891775</c:v>
                </c:pt>
                <c:pt idx="38">
                  <c:v>364.56723408354338</c:v>
                </c:pt>
                <c:pt idx="39">
                  <c:v>380.90427577110222</c:v>
                </c:pt>
                <c:pt idx="40">
                  <c:v>397.55835266565668</c:v>
                </c:pt>
                <c:pt idx="41">
                  <c:v>414.26338600335066</c:v>
                </c:pt>
                <c:pt idx="42">
                  <c:v>432.50536544941559</c:v>
                </c:pt>
                <c:pt idx="43">
                  <c:v>448.97142014397645</c:v>
                </c:pt>
                <c:pt idx="44">
                  <c:v>465.38675873597253</c:v>
                </c:pt>
                <c:pt idx="45">
                  <c:v>481.88956953962366</c:v>
                </c:pt>
                <c:pt idx="46">
                  <c:v>498.48311038113218</c:v>
                </c:pt>
                <c:pt idx="47">
                  <c:v>515.32856392425458</c:v>
                </c:pt>
                <c:pt idx="48">
                  <c:v>532.32503078043521</c:v>
                </c:pt>
                <c:pt idx="49">
                  <c:v>549.18382947385248</c:v>
                </c:pt>
                <c:pt idx="50">
                  <c:v>565.83677820336106</c:v>
                </c:pt>
                <c:pt idx="51">
                  <c:v>582.46639257389518</c:v>
                </c:pt>
                <c:pt idx="52">
                  <c:v>599.11988108927596</c:v>
                </c:pt>
                <c:pt idx="53">
                  <c:v>615.26032277170873</c:v>
                </c:pt>
                <c:pt idx="54">
                  <c:v>631.33264548021316</c:v>
                </c:pt>
                <c:pt idx="55">
                  <c:v>647.52758358056235</c:v>
                </c:pt>
                <c:pt idx="56">
                  <c:v>663.93825525310319</c:v>
                </c:pt>
                <c:pt idx="57">
                  <c:v>680.58101245099465</c:v>
                </c:pt>
                <c:pt idx="58">
                  <c:v>697.31300381586618</c:v>
                </c:pt>
                <c:pt idx="59">
                  <c:v>714.15945930369003</c:v>
                </c:pt>
                <c:pt idx="60">
                  <c:v>731.19490698720165</c:v>
                </c:pt>
                <c:pt idx="61">
                  <c:v>748.04282287769365</c:v>
                </c:pt>
                <c:pt idx="62">
                  <c:v>764.4662169491794</c:v>
                </c:pt>
                <c:pt idx="63">
                  <c:v>781.4182740028898</c:v>
                </c:pt>
                <c:pt idx="64">
                  <c:v>798.41710449399761</c:v>
                </c:pt>
                <c:pt idx="65">
                  <c:v>815.03953060508502</c:v>
                </c:pt>
                <c:pt idx="66">
                  <c:v>831.45910502468462</c:v>
                </c:pt>
                <c:pt idx="67">
                  <c:v>847.60770201298749</c:v>
                </c:pt>
                <c:pt idx="68">
                  <c:v>864.10309460423264</c:v>
                </c:pt>
                <c:pt idx="69">
                  <c:v>880.79590695313084</c:v>
                </c:pt>
                <c:pt idx="70">
                  <c:v>896.88530702944968</c:v>
                </c:pt>
                <c:pt idx="71">
                  <c:v>912.75664843737968</c:v>
                </c:pt>
                <c:pt idx="72">
                  <c:v>928.44958992545344</c:v>
                </c:pt>
                <c:pt idx="73">
                  <c:v>944.15633638431837</c:v>
                </c:pt>
                <c:pt idx="74">
                  <c:v>960.43674080912581</c:v>
                </c:pt>
                <c:pt idx="75">
                  <c:v>977.15426217268146</c:v>
                </c:pt>
                <c:pt idx="76">
                  <c:v>993.9173087048797</c:v>
                </c:pt>
                <c:pt idx="77">
                  <c:v>1010.0238676239095</c:v>
                </c:pt>
                <c:pt idx="78">
                  <c:v>1025.587277899388</c:v>
                </c:pt>
                <c:pt idx="79">
                  <c:v>1040.6934426643309</c:v>
                </c:pt>
                <c:pt idx="80">
                  <c:v>1055.7485146119645</c:v>
                </c:pt>
                <c:pt idx="81">
                  <c:v>1071.6883867293541</c:v>
                </c:pt>
                <c:pt idx="82">
                  <c:v>1088.8970095080551</c:v>
                </c:pt>
                <c:pt idx="83">
                  <c:v>1106.4449862195695</c:v>
                </c:pt>
                <c:pt idx="84">
                  <c:v>1123.6425581579545</c:v>
                </c:pt>
                <c:pt idx="85">
                  <c:v>1140.9534883464585</c:v>
                </c:pt>
                <c:pt idx="86">
                  <c:v>1158.0450670032515</c:v>
                </c:pt>
                <c:pt idx="87">
                  <c:v>1174.8730045777368</c:v>
                </c:pt>
                <c:pt idx="88">
                  <c:v>1191.9196928499002</c:v>
                </c:pt>
                <c:pt idx="89">
                  <c:v>1208.9732758406356</c:v>
                </c:pt>
                <c:pt idx="90">
                  <c:v>1225.9219986172764</c:v>
                </c:pt>
                <c:pt idx="91">
                  <c:v>1242.4870312731632</c:v>
                </c:pt>
                <c:pt idx="92">
                  <c:v>1258.4251903035786</c:v>
                </c:pt>
                <c:pt idx="93">
                  <c:v>1274.5047604962608</c:v>
                </c:pt>
                <c:pt idx="94">
                  <c:v>1291.9886747713801</c:v>
                </c:pt>
                <c:pt idx="95">
                  <c:v>1311.3153123911031</c:v>
                </c:pt>
                <c:pt idx="96">
                  <c:v>1332.1413196260733</c:v>
                </c:pt>
                <c:pt idx="97">
                  <c:v>1354.1688345169582</c:v>
                </c:pt>
                <c:pt idx="98">
                  <c:v>1376.7421492149685</c:v>
                </c:pt>
                <c:pt idx="99">
                  <c:v>1381.2933521252874</c:v>
                </c:pt>
                <c:pt idx="100">
                  <c:v>1399.1690118621016</c:v>
                </c:pt>
                <c:pt idx="101">
                  <c:v>1421.4457799509594</c:v>
                </c:pt>
                <c:pt idx="102">
                  <c:v>1443.626154322016</c:v>
                </c:pt>
                <c:pt idx="103">
                  <c:v>1459.9078259525506</c:v>
                </c:pt>
                <c:pt idx="104">
                  <c:v>1465.6794779020231</c:v>
                </c:pt>
                <c:pt idx="105">
                  <c:v>1487.3744182003024</c:v>
                </c:pt>
                <c:pt idx="106">
                  <c:v>1509.8560975403816</c:v>
                </c:pt>
                <c:pt idx="107">
                  <c:v>1533.4654891599062</c:v>
                </c:pt>
                <c:pt idx="108">
                  <c:v>1558.0051375649573</c:v>
                </c:pt>
                <c:pt idx="109">
                  <c:v>1583.5799342116229</c:v>
                </c:pt>
                <c:pt idx="110">
                  <c:v>1610.0135204193336</c:v>
                </c:pt>
                <c:pt idx="111">
                  <c:v>1636.9028987257659</c:v>
                </c:pt>
                <c:pt idx="112">
                  <c:v>1664.0051357741443</c:v>
                </c:pt>
                <c:pt idx="113">
                  <c:v>1691.4093094743453</c:v>
                </c:pt>
                <c:pt idx="114">
                  <c:v>1718.9899958837332</c:v>
                </c:pt>
                <c:pt idx="115">
                  <c:v>1732.85510573959</c:v>
                </c:pt>
                <c:pt idx="116">
                  <c:v>1746.8651543909743</c:v>
                </c:pt>
                <c:pt idx="117">
                  <c:v>1760.8104913901334</c:v>
                </c:pt>
                <c:pt idx="118">
                  <c:v>1774.8129093118625</c:v>
                </c:pt>
                <c:pt idx="119">
                  <c:v>1801.2495931334668</c:v>
                </c:pt>
                <c:pt idx="120">
                  <c:v>1829.4219753393234</c:v>
                </c:pt>
                <c:pt idx="121">
                  <c:v>1857.6989060476919</c:v>
                </c:pt>
                <c:pt idx="122">
                  <c:v>1885.8944075981017</c:v>
                </c:pt>
                <c:pt idx="123">
                  <c:v>1914.1883784380741</c:v>
                </c:pt>
                <c:pt idx="124">
                  <c:v>1942.486157310447</c:v>
                </c:pt>
                <c:pt idx="125">
                  <c:v>1970.7671341517994</c:v>
                </c:pt>
                <c:pt idx="126">
                  <c:v>1998.9328943156406</c:v>
                </c:pt>
                <c:pt idx="127">
                  <c:v>2027.2064224536509</c:v>
                </c:pt>
                <c:pt idx="128">
                  <c:v>2055.4874998038827</c:v>
                </c:pt>
                <c:pt idx="129">
                  <c:v>2083.6830547271343</c:v>
                </c:pt>
                <c:pt idx="130">
                  <c:v>2111.980210653458</c:v>
                </c:pt>
                <c:pt idx="131">
                  <c:v>2140.0708738632275</c:v>
                </c:pt>
                <c:pt idx="132">
                  <c:v>2168.3642325650576</c:v>
                </c:pt>
                <c:pt idx="133">
                  <c:v>2196.6622533245109</c:v>
                </c:pt>
                <c:pt idx="134">
                  <c:v>2224.960370714708</c:v>
                </c:pt>
                <c:pt idx="135">
                  <c:v>2253.2328653427639</c:v>
                </c:pt>
                <c:pt idx="136">
                  <c:v>2281.4961224677754</c:v>
                </c:pt>
                <c:pt idx="137">
                  <c:v>2309.7725679746359</c:v>
                </c:pt>
                <c:pt idx="138">
                  <c:v>2338.0525539505315</c:v>
                </c:pt>
                <c:pt idx="139">
                  <c:v>2366.2487566198274</c:v>
                </c:pt>
                <c:pt idx="140">
                  <c:v>2394.5444015413868</c:v>
                </c:pt>
                <c:pt idx="141">
                  <c:v>2422.8297881352119</c:v>
                </c:pt>
                <c:pt idx="142">
                  <c:v>2451.1118954373446</c:v>
                </c:pt>
                <c:pt idx="143">
                  <c:v>2479.4052050858063</c:v>
                </c:pt>
                <c:pt idx="144">
                  <c:v>2507.601663135802</c:v>
                </c:pt>
                <c:pt idx="145">
                  <c:v>2535.7841006279973</c:v>
                </c:pt>
                <c:pt idx="146">
                  <c:v>2564.0608714875157</c:v>
                </c:pt>
                <c:pt idx="147">
                  <c:v>2592.345012276227</c:v>
                </c:pt>
                <c:pt idx="148">
                  <c:v>2620.6302470339388</c:v>
                </c:pt>
                <c:pt idx="149">
                  <c:v>2648.9170172220565</c:v>
                </c:pt>
                <c:pt idx="150">
                  <c:v>2677.1933008684264</c:v>
                </c:pt>
                <c:pt idx="151">
                  <c:v>2705.44187648354</c:v>
                </c:pt>
                <c:pt idx="152">
                  <c:v>2733.7117267172816</c:v>
                </c:pt>
                <c:pt idx="153">
                  <c:v>2762.0054323518862</c:v>
                </c:pt>
                <c:pt idx="154">
                  <c:v>2790.200042091557</c:v>
                </c:pt>
                <c:pt idx="155">
                  <c:v>2818.4853800522187</c:v>
                </c:pt>
                <c:pt idx="156">
                  <c:v>2846.8744593693696</c:v>
                </c:pt>
              </c:numCache>
            </c:numRef>
          </c:xVal>
          <c:yVal>
            <c:numRef>
              <c:f>Данные!$AA$8:$AA$10016</c:f>
              <c:numCache>
                <c:formatCode>0.00</c:formatCode>
                <c:ptCount val="10009"/>
                <c:pt idx="0" formatCode="General">
                  <c:v>81.2</c:v>
                </c:pt>
                <c:pt idx="1">
                  <c:v>43.300161822212331</c:v>
                </c:pt>
                <c:pt idx="2">
                  <c:v>16.000587840498511</c:v>
                </c:pt>
                <c:pt idx="3">
                  <c:v>-11.598928938116217</c:v>
                </c:pt>
                <c:pt idx="4">
                  <c:v>-38.794312994810824</c:v>
                </c:pt>
                <c:pt idx="5">
                  <c:v>-66.871680614978899</c:v>
                </c:pt>
                <c:pt idx="6">
                  <c:v>-94.813760104566583</c:v>
                </c:pt>
                <c:pt idx="7">
                  <c:v>-122.80534393501692</c:v>
                </c:pt>
                <c:pt idx="8">
                  <c:v>-150.73730245574359</c:v>
                </c:pt>
                <c:pt idx="9">
                  <c:v>-178.77840979392778</c:v>
                </c:pt>
                <c:pt idx="10">
                  <c:v>-206.60232162113749</c:v>
                </c:pt>
                <c:pt idx="11">
                  <c:v>-234.40287110434372</c:v>
                </c:pt>
                <c:pt idx="12">
                  <c:v>-262.06884582903865</c:v>
                </c:pt>
                <c:pt idx="13">
                  <c:v>-289.57635168154701</c:v>
                </c:pt>
                <c:pt idx="14">
                  <c:v>-316.88925055161479</c:v>
                </c:pt>
                <c:pt idx="15">
                  <c:v>-343.922015212117</c:v>
                </c:pt>
                <c:pt idx="16">
                  <c:v>-370.9438761821001</c:v>
                </c:pt>
                <c:pt idx="17">
                  <c:v>-397.83451233388712</c:v>
                </c:pt>
                <c:pt idx="18">
                  <c:v>-424.41162573319906</c:v>
                </c:pt>
                <c:pt idx="19">
                  <c:v>-450.8375928513106</c:v>
                </c:pt>
                <c:pt idx="20">
                  <c:v>-476.87571195380343</c:v>
                </c:pt>
                <c:pt idx="21">
                  <c:v>-502.6470556607614</c:v>
                </c:pt>
                <c:pt idx="22">
                  <c:v>-528.12236019324007</c:v>
                </c:pt>
                <c:pt idx="23">
                  <c:v>-553.47037001015462</c:v>
                </c:pt>
                <c:pt idx="24">
                  <c:v>-578.64541578867261</c:v>
                </c:pt>
                <c:pt idx="25">
                  <c:v>-603.22439025936887</c:v>
                </c:pt>
                <c:pt idx="26">
                  <c:v>-627.23429940655456</c:v>
                </c:pt>
                <c:pt idx="27">
                  <c:v>-650.75613515181817</c:v>
                </c:pt>
                <c:pt idx="28">
                  <c:v>-674.03531446180818</c:v>
                </c:pt>
                <c:pt idx="29">
                  <c:v>-697.04043841118744</c:v>
                </c:pt>
                <c:pt idx="30">
                  <c:v>-719.76137822780026</c:v>
                </c:pt>
                <c:pt idx="31">
                  <c:v>-742.61978619632146</c:v>
                </c:pt>
                <c:pt idx="32">
                  <c:v>-765.90638838551024</c:v>
                </c:pt>
                <c:pt idx="33">
                  <c:v>-789.29508915107181</c:v>
                </c:pt>
                <c:pt idx="34">
                  <c:v>-812.48013228809918</c:v>
                </c:pt>
                <c:pt idx="35">
                  <c:v>-835.32445162624788</c:v>
                </c:pt>
                <c:pt idx="36">
                  <c:v>-858.20075885602569</c:v>
                </c:pt>
                <c:pt idx="37">
                  <c:v>-881.10564933783417</c:v>
                </c:pt>
                <c:pt idx="38">
                  <c:v>-904.00075809055181</c:v>
                </c:pt>
                <c:pt idx="39">
                  <c:v>-926.78473899896733</c:v>
                </c:pt>
                <c:pt idx="40">
                  <c:v>-949.38670937169059</c:v>
                </c:pt>
                <c:pt idx="41">
                  <c:v>-971.97184066906243</c:v>
                </c:pt>
                <c:pt idx="42">
                  <c:v>-996.70220729967286</c:v>
                </c:pt>
                <c:pt idx="43">
                  <c:v>-1019.09270312121</c:v>
                </c:pt>
                <c:pt idx="44">
                  <c:v>-1041.4036941890824</c:v>
                </c:pt>
                <c:pt idx="45">
                  <c:v>-1063.7938592862954</c:v>
                </c:pt>
                <c:pt idx="46">
                  <c:v>-1086.0570251597544</c:v>
                </c:pt>
                <c:pt idx="47">
                  <c:v>-1108.188959184972</c:v>
                </c:pt>
                <c:pt idx="48">
                  <c:v>-1130.1240081025751</c:v>
                </c:pt>
                <c:pt idx="49">
                  <c:v>-1152.063533313157</c:v>
                </c:pt>
                <c:pt idx="50">
                  <c:v>-1174.4353118733256</c:v>
                </c:pt>
                <c:pt idx="51">
                  <c:v>-1196.6904813991662</c:v>
                </c:pt>
                <c:pt idx="52">
                  <c:v>-1218.8469416646565</c:v>
                </c:pt>
                <c:pt idx="53">
                  <c:v>-1241.4550009790137</c:v>
                </c:pt>
                <c:pt idx="54">
                  <c:v>-1264.4577204405739</c:v>
                </c:pt>
                <c:pt idx="55">
                  <c:v>-1287.2283117349855</c:v>
                </c:pt>
                <c:pt idx="56">
                  <c:v>-1309.9517883097949</c:v>
                </c:pt>
                <c:pt idx="57">
                  <c:v>-1332.4770263545813</c:v>
                </c:pt>
                <c:pt idx="58">
                  <c:v>-1355.0593867816297</c:v>
                </c:pt>
                <c:pt idx="59">
                  <c:v>-1377.73782105431</c:v>
                </c:pt>
                <c:pt idx="60">
                  <c:v>-1400.119631058684</c:v>
                </c:pt>
                <c:pt idx="61">
                  <c:v>-1422.7645969402972</c:v>
                </c:pt>
                <c:pt idx="62">
                  <c:v>-1445.6078832201383</c:v>
                </c:pt>
                <c:pt idx="63">
                  <c:v>-1468.1468885740178</c:v>
                </c:pt>
                <c:pt idx="64">
                  <c:v>-1490.6216926940381</c:v>
                </c:pt>
                <c:pt idx="65">
                  <c:v>-1513.233386730519</c:v>
                </c:pt>
                <c:pt idx="66">
                  <c:v>-1536.0395392442838</c:v>
                </c:pt>
                <c:pt idx="67">
                  <c:v>-1558.9167972744519</c:v>
                </c:pt>
                <c:pt idx="68">
                  <c:v>-1581.2945107902926</c:v>
                </c:pt>
                <c:pt idx="69">
                  <c:v>-1603.6010246299438</c:v>
                </c:pt>
                <c:pt idx="70">
                  <c:v>-1626.3277338856451</c:v>
                </c:pt>
                <c:pt idx="71">
                  <c:v>-1649.4015168017413</c:v>
                </c:pt>
                <c:pt idx="72">
                  <c:v>-1672.652986303252</c:v>
                </c:pt>
                <c:pt idx="73">
                  <c:v>-1695.9555642820637</c:v>
                </c:pt>
                <c:pt idx="74">
                  <c:v>-1718.788258409216</c:v>
                </c:pt>
                <c:pt idx="75">
                  <c:v>-1741.0479055181056</c:v>
                </c:pt>
                <c:pt idx="76">
                  <c:v>-1763.4675503692797</c:v>
                </c:pt>
                <c:pt idx="77">
                  <c:v>-1786.5686654814938</c:v>
                </c:pt>
                <c:pt idx="78">
                  <c:v>-1810.125275881594</c:v>
                </c:pt>
                <c:pt idx="79">
                  <c:v>-1833.8646505243646</c:v>
                </c:pt>
                <c:pt idx="80">
                  <c:v>-1857.7352424363467</c:v>
                </c:pt>
                <c:pt idx="81">
                  <c:v>-1881.1178869672749</c:v>
                </c:pt>
                <c:pt idx="82">
                  <c:v>-1903.3706549394838</c:v>
                </c:pt>
                <c:pt idx="83">
                  <c:v>-1925.1316550612257</c:v>
                </c:pt>
                <c:pt idx="84">
                  <c:v>-1947.2809191055098</c:v>
                </c:pt>
                <c:pt idx="85">
                  <c:v>-1969.3000906769564</c:v>
                </c:pt>
                <c:pt idx="86">
                  <c:v>-1991.501347332364</c:v>
                </c:pt>
                <c:pt idx="87">
                  <c:v>-2013.9348405784465</c:v>
                </c:pt>
                <c:pt idx="88">
                  <c:v>-2036.1685437717972</c:v>
                </c:pt>
                <c:pt idx="89">
                  <c:v>-2058.3247261135612</c:v>
                </c:pt>
                <c:pt idx="90">
                  <c:v>-2080.5916795433909</c:v>
                </c:pt>
                <c:pt idx="91">
                  <c:v>-2103.3050277092966</c:v>
                </c:pt>
                <c:pt idx="92">
                  <c:v>-2126.5356647698395</c:v>
                </c:pt>
                <c:pt idx="93">
                  <c:v>-2149.6364338017847</c:v>
                </c:pt>
                <c:pt idx="94">
                  <c:v>-2171.5140845944998</c:v>
                </c:pt>
                <c:pt idx="95">
                  <c:v>-2191.795894388647</c:v>
                </c:pt>
                <c:pt idx="96">
                  <c:v>-2210.6945386164084</c:v>
                </c:pt>
                <c:pt idx="97">
                  <c:v>-2228.0672063511015</c:v>
                </c:pt>
                <c:pt idx="98">
                  <c:v>-2244.5599252866509</c:v>
                </c:pt>
                <c:pt idx="99">
                  <c:v>-2247.9052511343311</c:v>
                </c:pt>
                <c:pt idx="100">
                  <c:v>-2261.0951036999172</c:v>
                </c:pt>
                <c:pt idx="101">
                  <c:v>-2277.7117022781326</c:v>
                </c:pt>
                <c:pt idx="102">
                  <c:v>-2294.4178940600959</c:v>
                </c:pt>
                <c:pt idx="103">
                  <c:v>-2306.7788069338485</c:v>
                </c:pt>
                <c:pt idx="104">
                  <c:v>-2311.3100951959059</c:v>
                </c:pt>
                <c:pt idx="105">
                  <c:v>-2328.8310773824796</c:v>
                </c:pt>
                <c:pt idx="106">
                  <c:v>-2345.5257867920468</c:v>
                </c:pt>
                <c:pt idx="107">
                  <c:v>-2360.7488149126643</c:v>
                </c:pt>
                <c:pt idx="108">
                  <c:v>-2374.5209299981693</c:v>
                </c:pt>
                <c:pt idx="109">
                  <c:v>-2386.3658568260807</c:v>
                </c:pt>
                <c:pt idx="110">
                  <c:v>-2396.2216085765463</c:v>
                </c:pt>
                <c:pt idx="111">
                  <c:v>-2404.7949306650967</c:v>
                </c:pt>
                <c:pt idx="112">
                  <c:v>-2412.7165274659183</c:v>
                </c:pt>
                <c:pt idx="113">
                  <c:v>-2419.9781453002956</c:v>
                </c:pt>
                <c:pt idx="114">
                  <c:v>-2426.1463922146522</c:v>
                </c:pt>
                <c:pt idx="115">
                  <c:v>-2428.6698911688882</c:v>
                </c:pt>
                <c:pt idx="116">
                  <c:v>-2430.9597725813064</c:v>
                </c:pt>
                <c:pt idx="117">
                  <c:v>-2433.0012244493519</c:v>
                </c:pt>
                <c:pt idx="118">
                  <c:v>-2434.6144472884707</c:v>
                </c:pt>
                <c:pt idx="119">
                  <c:v>-2436.3272495265937</c:v>
                </c:pt>
                <c:pt idx="120">
                  <c:v>-2437.5415666269232</c:v>
                </c:pt>
                <c:pt idx="121">
                  <c:v>-2438.6535710402204</c:v>
                </c:pt>
                <c:pt idx="122">
                  <c:v>-2438.9301666269421</c:v>
                </c:pt>
                <c:pt idx="123">
                  <c:v>-2438.6624625452032</c:v>
                </c:pt>
                <c:pt idx="124">
                  <c:v>-2438.456483630478</c:v>
                </c:pt>
                <c:pt idx="125">
                  <c:v>-2438.4330176223466</c:v>
                </c:pt>
                <c:pt idx="126">
                  <c:v>-2438.4682095528833</c:v>
                </c:pt>
                <c:pt idx="127">
                  <c:v>-2438.4123958695272</c:v>
                </c:pt>
                <c:pt idx="128">
                  <c:v>-2438.3891806583033</c:v>
                </c:pt>
                <c:pt idx="129">
                  <c:v>-2438.5481602155537</c:v>
                </c:pt>
                <c:pt idx="130">
                  <c:v>-2438.7990868222937</c:v>
                </c:pt>
                <c:pt idx="131">
                  <c:v>-2438.9869226925916</c:v>
                </c:pt>
                <c:pt idx="132">
                  <c:v>-2439.2057348449407</c:v>
                </c:pt>
                <c:pt idx="133">
                  <c:v>-2439.4862828064738</c:v>
                </c:pt>
                <c:pt idx="134">
                  <c:v>-2439.4630676284601</c:v>
                </c:pt>
                <c:pt idx="135">
                  <c:v>-2439.392423809752</c:v>
                </c:pt>
                <c:pt idx="136">
                  <c:v>-2439.1861969787669</c:v>
                </c:pt>
                <c:pt idx="137">
                  <c:v>-2439.010854592379</c:v>
                </c:pt>
                <c:pt idx="138">
                  <c:v>-2439.1076666487115</c:v>
                </c:pt>
                <c:pt idx="139">
                  <c:v>-2439.1445829875743</c:v>
                </c:pt>
                <c:pt idx="140">
                  <c:v>-2439.1371735347511</c:v>
                </c:pt>
                <c:pt idx="141">
                  <c:v>-2439.13001156577</c:v>
                </c:pt>
                <c:pt idx="142">
                  <c:v>-2439.108031751955</c:v>
                </c:pt>
                <c:pt idx="143">
                  <c:v>-2439.1776829895234</c:v>
                </c:pt>
                <c:pt idx="144">
                  <c:v>-2439.3676747300551</c:v>
                </c:pt>
                <c:pt idx="145">
                  <c:v>-2439.7545217236097</c:v>
                </c:pt>
                <c:pt idx="146">
                  <c:v>-2440.4760843099239</c:v>
                </c:pt>
                <c:pt idx="147">
                  <c:v>-2441.3480179614339</c:v>
                </c:pt>
                <c:pt idx="148">
                  <c:v>-2442.0367981845902</c:v>
                </c:pt>
                <c:pt idx="149">
                  <c:v>-2442.4218126015098</c:v>
                </c:pt>
                <c:pt idx="150">
                  <c:v>-2442.5949581550549</c:v>
                </c:pt>
                <c:pt idx="151">
                  <c:v>-2442.4645627906943</c:v>
                </c:pt>
                <c:pt idx="152">
                  <c:v>-2442.440111864596</c:v>
                </c:pt>
                <c:pt idx="153">
                  <c:v>-2442.5984194734406</c:v>
                </c:pt>
                <c:pt idx="154">
                  <c:v>-2442.4682155381665</c:v>
                </c:pt>
                <c:pt idx="155">
                  <c:v>-2442.2160661481853</c:v>
                </c:pt>
                <c:pt idx="156">
                  <c:v>-2442.086695880289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68-4329-AE3A-CB6CA11C0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248224"/>
        <c:axId val="49924900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ННБ_Din</c:v>
                </c:tx>
                <c:spPr>
                  <a:ln w="19050" cap="rnd">
                    <a:solidFill>
                      <a:srgbClr val="0070C0"/>
                    </a:solidFill>
                    <a:prstDash val="lg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'Замеры Cont.incl'!$L$5:$L$13000</c15:sqref>
                        </c15:formulaRef>
                      </c:ext>
                    </c:extLst>
                    <c:numCache>
                      <c:formatCode>General</c:formatCode>
                      <c:ptCount val="12996"/>
                      <c:pt idx="0">
                        <c:v>0</c:v>
                      </c:pt>
                      <c:pt idx="1">
                        <c:v>0.29006032857034797</c:v>
                      </c:pt>
                      <c:pt idx="2">
                        <c:v>0.71552237242182193</c:v>
                      </c:pt>
                      <c:pt idx="3">
                        <c:v>1.1104660102896691</c:v>
                      </c:pt>
                      <c:pt idx="4">
                        <c:v>1.1904846345934461</c:v>
                      </c:pt>
                      <c:pt idx="5">
                        <c:v>1.0492224569042448</c:v>
                      </c:pt>
                      <c:pt idx="6">
                        <c:v>0.80439289709935391</c:v>
                      </c:pt>
                      <c:pt idx="7">
                        <c:v>0.37815147387327347</c:v>
                      </c:pt>
                      <c:pt idx="8">
                        <c:v>0.14342347130933497</c:v>
                      </c:pt>
                      <c:pt idx="9">
                        <c:v>0.15932178589073942</c:v>
                      </c:pt>
                      <c:pt idx="10">
                        <c:v>6.36687931168613E-2</c:v>
                      </c:pt>
                      <c:pt idx="11">
                        <c:v>6.2768925350478746E-2</c:v>
                      </c:pt>
                      <c:pt idx="12">
                        <c:v>0.3400849075652379</c:v>
                      </c:pt>
                      <c:pt idx="13">
                        <c:v>0.85636418326617814</c:v>
                      </c:pt>
                      <c:pt idx="14">
                        <c:v>1.5153207584554229</c:v>
                      </c:pt>
                      <c:pt idx="15">
                        <c:v>2.3449372576151952</c:v>
                      </c:pt>
                      <c:pt idx="16">
                        <c:v>3.2840282072133462</c:v>
                      </c:pt>
                      <c:pt idx="17">
                        <c:v>4.335920245076645</c:v>
                      </c:pt>
                      <c:pt idx="18">
                        <c:v>5.5460512665112356</c:v>
                      </c:pt>
                      <c:pt idx="19">
                        <c:v>6.9174915453101358</c:v>
                      </c:pt>
                      <c:pt idx="20">
                        <c:v>8.4597271965912686</c:v>
                      </c:pt>
                      <c:pt idx="21">
                        <c:v>10.219015588033839</c:v>
                      </c:pt>
                      <c:pt idx="22">
                        <c:v>12.198741486960165</c:v>
                      </c:pt>
                      <c:pt idx="23">
                        <c:v>14.436567511727999</c:v>
                      </c:pt>
                      <c:pt idx="24">
                        <c:v>16.984198880923394</c:v>
                      </c:pt>
                      <c:pt idx="25">
                        <c:v>19.822692486633265</c:v>
                      </c:pt>
                      <c:pt idx="26">
                        <c:v>22.927589876781909</c:v>
                      </c:pt>
                      <c:pt idx="27">
                        <c:v>26.276817657667905</c:v>
                      </c:pt>
                      <c:pt idx="28">
                        <c:v>29.866036554175253</c:v>
                      </c:pt>
                      <c:pt idx="29">
                        <c:v>33.713438327024612</c:v>
                      </c:pt>
                      <c:pt idx="30">
                        <c:v>37.825032908721766</c:v>
                      </c:pt>
                      <c:pt idx="31">
                        <c:v>42.10876137254315</c:v>
                      </c:pt>
                      <c:pt idx="32">
                        <c:v>46.520858327254359</c:v>
                      </c:pt>
                      <c:pt idx="33">
                        <c:v>51.1169411408885</c:v>
                      </c:pt>
                      <c:pt idx="34">
                        <c:v>55.945958282253628</c:v>
                      </c:pt>
                      <c:pt idx="35">
                        <c:v>61.050154942141155</c:v>
                      </c:pt>
                      <c:pt idx="36">
                        <c:v>66.420955412661868</c:v>
                      </c:pt>
                      <c:pt idx="37">
                        <c:v>71.961104913002316</c:v>
                      </c:pt>
                      <c:pt idx="38">
                        <c:v>77.637760988101107</c:v>
                      </c:pt>
                      <c:pt idx="39">
                        <c:v>83.477746698757812</c:v>
                      </c:pt>
                      <c:pt idx="40">
                        <c:v>89.493701626200803</c:v>
                      </c:pt>
                      <c:pt idx="41">
                        <c:v>95.655309090360106</c:v>
                      </c:pt>
                      <c:pt idx="42">
                        <c:v>101.90377000539414</c:v>
                      </c:pt>
                      <c:pt idx="43">
                        <c:v>108.28197068637786</c:v>
                      </c:pt>
                      <c:pt idx="44">
                        <c:v>114.79630076973091</c:v>
                      </c:pt>
                      <c:pt idx="45">
                        <c:v>121.35616634890056</c:v>
                      </c:pt>
                      <c:pt idx="46">
                        <c:v>127.9140986248983</c:v>
                      </c:pt>
                      <c:pt idx="47">
                        <c:v>134.54560502686107</c:v>
                      </c:pt>
                      <c:pt idx="48">
                        <c:v>141.25313610117539</c:v>
                      </c:pt>
                      <c:pt idx="49">
                        <c:v>148.20343777578651</c:v>
                      </c:pt>
                      <c:pt idx="50">
                        <c:v>155.35308202449531</c:v>
                      </c:pt>
                      <c:pt idx="51">
                        <c:v>162.71543812895376</c:v>
                      </c:pt>
                      <c:pt idx="52">
                        <c:v>170.27323113006526</c:v>
                      </c:pt>
                      <c:pt idx="53">
                        <c:v>177.93691894846611</c:v>
                      </c:pt>
                      <c:pt idx="54">
                        <c:v>185.78958561202847</c:v>
                      </c:pt>
                      <c:pt idx="55">
                        <c:v>193.72942217159479</c:v>
                      </c:pt>
                      <c:pt idx="56">
                        <c:v>201.67252477539387</c:v>
                      </c:pt>
                      <c:pt idx="57">
                        <c:v>209.60117445741938</c:v>
                      </c:pt>
                      <c:pt idx="58">
                        <c:v>225.75113056580918</c:v>
                      </c:pt>
                      <c:pt idx="59">
                        <c:v>242.34601416932242</c:v>
                      </c:pt>
                      <c:pt idx="60">
                        <c:v>259.06378946948206</c:v>
                      </c:pt>
                      <c:pt idx="61">
                        <c:v>282.6691607444323</c:v>
                      </c:pt>
                      <c:pt idx="62">
                        <c:v>290.88049143253988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'Замеры Cont.incl'!$E$5:$E$13000</c15:sqref>
                        </c15:formulaRef>
                      </c:ext>
                    </c:extLst>
                    <c:numCache>
                      <c:formatCode>0.00</c:formatCode>
                      <c:ptCount val="12996"/>
                      <c:pt idx="0">
                        <c:v>81.2</c:v>
                      </c:pt>
                      <c:pt idx="1">
                        <c:v>56.552421255901983</c:v>
                      </c:pt>
                      <c:pt idx="2">
                        <c:v>31.759461493937025</c:v>
                      </c:pt>
                      <c:pt idx="3">
                        <c:v>6.9457608289118582</c:v>
                      </c:pt>
                      <c:pt idx="4">
                        <c:v>-17.863301698757752</c:v>
                      </c:pt>
                      <c:pt idx="5">
                        <c:v>-42.612331601814546</c:v>
                      </c:pt>
                      <c:pt idx="6">
                        <c:v>-67.35914171917095</c:v>
                      </c:pt>
                      <c:pt idx="7">
                        <c:v>-92.089766819517095</c:v>
                      </c:pt>
                      <c:pt idx="8">
                        <c:v>-116.8417480892053</c:v>
                      </c:pt>
                      <c:pt idx="9">
                        <c:v>-141.62030775004337</c:v>
                      </c:pt>
                      <c:pt idx="10">
                        <c:v>-168.70002934581123</c:v>
                      </c:pt>
                      <c:pt idx="11">
                        <c:v>-181.06989887004534</c:v>
                      </c:pt>
                      <c:pt idx="12">
                        <c:v>-193.44588922072478</c:v>
                      </c:pt>
                      <c:pt idx="13">
                        <c:v>-205.79429275172583</c:v>
                      </c:pt>
                      <c:pt idx="14">
                        <c:v>-218.15545779051808</c:v>
                      </c:pt>
                      <c:pt idx="15">
                        <c:v>-230.50513509533886</c:v>
                      </c:pt>
                      <c:pt idx="16">
                        <c:v>-242.84550343129638</c:v>
                      </c:pt>
                      <c:pt idx="17">
                        <c:v>-255.19545626101797</c:v>
                      </c:pt>
                      <c:pt idx="18">
                        <c:v>-267.44954458747299</c:v>
                      </c:pt>
                      <c:pt idx="19">
                        <c:v>-279.76618227277356</c:v>
                      </c:pt>
                      <c:pt idx="20">
                        <c:v>-292.06194967476415</c:v>
                      </c:pt>
                      <c:pt idx="21">
                        <c:v>-304.27704914038492</c:v>
                      </c:pt>
                      <c:pt idx="22">
                        <c:v>-316.47618512233373</c:v>
                      </c:pt>
                      <c:pt idx="23">
                        <c:v>-328.61543848384412</c:v>
                      </c:pt>
                      <c:pt idx="24">
                        <c:v>-340.64699155838122</c:v>
                      </c:pt>
                      <c:pt idx="25">
                        <c:v>-352.61063416673471</c:v>
                      </c:pt>
                      <c:pt idx="26">
                        <c:v>-364.49140552669837</c:v>
                      </c:pt>
                      <c:pt idx="27">
                        <c:v>-376.31034120982241</c:v>
                      </c:pt>
                      <c:pt idx="28">
                        <c:v>-388.090644780378</c:v>
                      </c:pt>
                      <c:pt idx="29">
                        <c:v>-399.74289673103277</c:v>
                      </c:pt>
                      <c:pt idx="30">
                        <c:v>-411.32195884310698</c:v>
                      </c:pt>
                      <c:pt idx="31">
                        <c:v>-422.79041930191141</c:v>
                      </c:pt>
                      <c:pt idx="32">
                        <c:v>-434.1692094391878</c:v>
                      </c:pt>
                      <c:pt idx="33">
                        <c:v>-445.45787537325583</c:v>
                      </c:pt>
                      <c:pt idx="34">
                        <c:v>-456.603097827976</c:v>
                      </c:pt>
                      <c:pt idx="35">
                        <c:v>-467.57510350047647</c:v>
                      </c:pt>
                      <c:pt idx="36">
                        <c:v>-478.37624492744152</c:v>
                      </c:pt>
                      <c:pt idx="37">
                        <c:v>-489.04820262634217</c:v>
                      </c:pt>
                      <c:pt idx="38">
                        <c:v>-499.62967268745712</c:v>
                      </c:pt>
                      <c:pt idx="39">
                        <c:v>-510.11356025352296</c:v>
                      </c:pt>
                      <c:pt idx="40">
                        <c:v>-520.45758002203547</c:v>
                      </c:pt>
                      <c:pt idx="41">
                        <c:v>-530.6838427252784</c:v>
                      </c:pt>
                      <c:pt idx="42">
                        <c:v>-540.79016398283102</c:v>
                      </c:pt>
                      <c:pt idx="43">
                        <c:v>-550.84055954170685</c:v>
                      </c:pt>
                      <c:pt idx="44">
                        <c:v>-560.77964941453104</c:v>
                      </c:pt>
                      <c:pt idx="45">
                        <c:v>-570.57267345329683</c:v>
                      </c:pt>
                      <c:pt idx="46">
                        <c:v>-580.20025825615062</c:v>
                      </c:pt>
                      <c:pt idx="47">
                        <c:v>-589.76770038377401</c:v>
                      </c:pt>
                      <c:pt idx="48">
                        <c:v>-599.2707505307086</c:v>
                      </c:pt>
                      <c:pt idx="49">
                        <c:v>-608.64818365087979</c:v>
                      </c:pt>
                      <c:pt idx="50">
                        <c:v>-617.79829584479251</c:v>
                      </c:pt>
                      <c:pt idx="51">
                        <c:v>-626.72788599503235</c:v>
                      </c:pt>
                      <c:pt idx="52">
                        <c:v>-635.49278954698195</c:v>
                      </c:pt>
                      <c:pt idx="53">
                        <c:v>-644.00721625911319</c:v>
                      </c:pt>
                      <c:pt idx="54">
                        <c:v>-652.31597913531232</c:v>
                      </c:pt>
                      <c:pt idx="55">
                        <c:v>-660.44446375670236</c:v>
                      </c:pt>
                      <c:pt idx="56">
                        <c:v>-668.49543237550654</c:v>
                      </c:pt>
                      <c:pt idx="57">
                        <c:v>-676.5713704341224</c:v>
                      </c:pt>
                      <c:pt idx="58">
                        <c:v>-692.39446154219695</c:v>
                      </c:pt>
                      <c:pt idx="59">
                        <c:v>-707.9784460057333</c:v>
                      </c:pt>
                      <c:pt idx="60">
                        <c:v>-723.67340418524111</c:v>
                      </c:pt>
                      <c:pt idx="61">
                        <c:v>-745.91417669035729</c:v>
                      </c:pt>
                      <c:pt idx="62">
                        <c:v>-753.63227390005261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8DC-4FB4-8F86-CC44C8D9F27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IGIRGI_Din</c:v>
                </c:tx>
                <c:spPr>
                  <a:ln w="95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'IGIRGI_CI - исправленный'!$L$5:$L$10000</c15:sqref>
                        </c15:formulaRef>
                      </c:ext>
                    </c:extLst>
                    <c:numCache>
                      <c:formatCode>General</c:formatCode>
                      <c:ptCount val="9996"/>
                      <c:pt idx="0">
                        <c:v>0</c:v>
                      </c:pt>
                      <c:pt idx="1">
                        <c:v>0.29006032857034797</c:v>
                      </c:pt>
                      <c:pt idx="2">
                        <c:v>0.71552237242182193</c:v>
                      </c:pt>
                      <c:pt idx="3">
                        <c:v>1.1104660102896691</c:v>
                      </c:pt>
                      <c:pt idx="4">
                        <c:v>1.1904846345934461</c:v>
                      </c:pt>
                      <c:pt idx="5">
                        <c:v>1.0492224569042448</c:v>
                      </c:pt>
                      <c:pt idx="6">
                        <c:v>0.80439289709935391</c:v>
                      </c:pt>
                      <c:pt idx="7">
                        <c:v>0.37815147387327347</c:v>
                      </c:pt>
                      <c:pt idx="8">
                        <c:v>0.14342347130933497</c:v>
                      </c:pt>
                      <c:pt idx="9">
                        <c:v>0.15932178589073942</c:v>
                      </c:pt>
                      <c:pt idx="10">
                        <c:v>6.36687931168613E-2</c:v>
                      </c:pt>
                      <c:pt idx="11">
                        <c:v>6.2768925350478746E-2</c:v>
                      </c:pt>
                      <c:pt idx="12">
                        <c:v>0.3400849075652379</c:v>
                      </c:pt>
                      <c:pt idx="13">
                        <c:v>0.85636418326617814</c:v>
                      </c:pt>
                      <c:pt idx="14">
                        <c:v>1.5153207584554229</c:v>
                      </c:pt>
                      <c:pt idx="15">
                        <c:v>2.3449372576151952</c:v>
                      </c:pt>
                      <c:pt idx="16">
                        <c:v>3.2840282072133462</c:v>
                      </c:pt>
                      <c:pt idx="17">
                        <c:v>4.335920245076645</c:v>
                      </c:pt>
                      <c:pt idx="18">
                        <c:v>5.5460512665112356</c:v>
                      </c:pt>
                      <c:pt idx="19">
                        <c:v>6.9174915453101358</c:v>
                      </c:pt>
                      <c:pt idx="20">
                        <c:v>8.4597271965912686</c:v>
                      </c:pt>
                      <c:pt idx="21">
                        <c:v>10.219015588033839</c:v>
                      </c:pt>
                      <c:pt idx="22">
                        <c:v>12.198741486960165</c:v>
                      </c:pt>
                      <c:pt idx="23">
                        <c:v>14.436567511727999</c:v>
                      </c:pt>
                      <c:pt idx="24">
                        <c:v>16.984198880923394</c:v>
                      </c:pt>
                      <c:pt idx="25">
                        <c:v>19.822692486633265</c:v>
                      </c:pt>
                      <c:pt idx="26">
                        <c:v>22.927589876781909</c:v>
                      </c:pt>
                      <c:pt idx="27">
                        <c:v>26.276817657667905</c:v>
                      </c:pt>
                      <c:pt idx="28">
                        <c:v>29.866036554175253</c:v>
                      </c:pt>
                      <c:pt idx="29">
                        <c:v>33.713438327024612</c:v>
                      </c:pt>
                      <c:pt idx="30">
                        <c:v>37.825032908721766</c:v>
                      </c:pt>
                      <c:pt idx="31">
                        <c:v>42.10876137254315</c:v>
                      </c:pt>
                      <c:pt idx="32">
                        <c:v>46.520858327254359</c:v>
                      </c:pt>
                      <c:pt idx="33">
                        <c:v>51.1169411408885</c:v>
                      </c:pt>
                      <c:pt idx="34">
                        <c:v>55.945958282253628</c:v>
                      </c:pt>
                      <c:pt idx="35">
                        <c:v>61.050154942141155</c:v>
                      </c:pt>
                      <c:pt idx="36">
                        <c:v>66.420955412661868</c:v>
                      </c:pt>
                      <c:pt idx="37">
                        <c:v>71.961104913002316</c:v>
                      </c:pt>
                      <c:pt idx="38">
                        <c:v>77.637760988101107</c:v>
                      </c:pt>
                      <c:pt idx="39">
                        <c:v>83.477746698757812</c:v>
                      </c:pt>
                      <c:pt idx="40">
                        <c:v>89.493701626200803</c:v>
                      </c:pt>
                      <c:pt idx="41">
                        <c:v>95.655309090360106</c:v>
                      </c:pt>
                      <c:pt idx="42">
                        <c:v>101.90377000539414</c:v>
                      </c:pt>
                      <c:pt idx="43">
                        <c:v>108.28197068637786</c:v>
                      </c:pt>
                      <c:pt idx="44">
                        <c:v>114.79630076973091</c:v>
                      </c:pt>
                      <c:pt idx="45">
                        <c:v>121.35616634890056</c:v>
                      </c:pt>
                      <c:pt idx="46">
                        <c:v>127.9140986248983</c:v>
                      </c:pt>
                      <c:pt idx="47">
                        <c:v>134.54560502686107</c:v>
                      </c:pt>
                      <c:pt idx="48">
                        <c:v>141.25313610117539</c:v>
                      </c:pt>
                      <c:pt idx="49">
                        <c:v>148.20343777578651</c:v>
                      </c:pt>
                      <c:pt idx="50">
                        <c:v>155.35308202449531</c:v>
                      </c:pt>
                      <c:pt idx="51">
                        <c:v>162.71543812895376</c:v>
                      </c:pt>
                      <c:pt idx="52">
                        <c:v>170.27323113006526</c:v>
                      </c:pt>
                      <c:pt idx="53">
                        <c:v>177.93691894846611</c:v>
                      </c:pt>
                      <c:pt idx="54">
                        <c:v>185.78958561202847</c:v>
                      </c:pt>
                      <c:pt idx="55">
                        <c:v>193.72942217159479</c:v>
                      </c:pt>
                      <c:pt idx="56">
                        <c:v>201.67252477539387</c:v>
                      </c:pt>
                      <c:pt idx="57">
                        <c:v>209.60117445741938</c:v>
                      </c:pt>
                      <c:pt idx="58">
                        <c:v>225.75113056580918</c:v>
                      </c:pt>
                      <c:pt idx="59">
                        <c:v>242.34601416932242</c:v>
                      </c:pt>
                      <c:pt idx="60">
                        <c:v>259.06378946948206</c:v>
                      </c:pt>
                      <c:pt idx="61">
                        <c:v>282.6691607444323</c:v>
                      </c:pt>
                      <c:pt idx="62">
                        <c:v>290.88049143253988</c:v>
                      </c:pt>
                      <c:pt idx="63">
                        <c:v>299.20246429668566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'IGIRGI_CI - исправленный'!$E$5:$E$15000</c15:sqref>
                        </c15:formulaRef>
                      </c:ext>
                    </c:extLst>
                    <c:numCache>
                      <c:formatCode>0.00</c:formatCode>
                      <c:ptCount val="14996"/>
                      <c:pt idx="0">
                        <c:v>81.2</c:v>
                      </c:pt>
                      <c:pt idx="1">
                        <c:v>56.552421255901983</c:v>
                      </c:pt>
                      <c:pt idx="2">
                        <c:v>31.759461493937025</c:v>
                      </c:pt>
                      <c:pt idx="3">
                        <c:v>6.9457608289118582</c:v>
                      </c:pt>
                      <c:pt idx="4">
                        <c:v>-17.863301698757752</c:v>
                      </c:pt>
                      <c:pt idx="5">
                        <c:v>-42.612331601814546</c:v>
                      </c:pt>
                      <c:pt idx="6">
                        <c:v>-67.35914171917095</c:v>
                      </c:pt>
                      <c:pt idx="7">
                        <c:v>-92.089766819517095</c:v>
                      </c:pt>
                      <c:pt idx="8">
                        <c:v>-116.8417480892053</c:v>
                      </c:pt>
                      <c:pt idx="9">
                        <c:v>-141.62030775004337</c:v>
                      </c:pt>
                      <c:pt idx="10">
                        <c:v>-168.70002934581123</c:v>
                      </c:pt>
                      <c:pt idx="11">
                        <c:v>-181.06989887004534</c:v>
                      </c:pt>
                      <c:pt idx="12">
                        <c:v>-193.44588922072478</c:v>
                      </c:pt>
                      <c:pt idx="13">
                        <c:v>-205.79429275172583</c:v>
                      </c:pt>
                      <c:pt idx="14">
                        <c:v>-218.15545779051808</c:v>
                      </c:pt>
                      <c:pt idx="15">
                        <c:v>-230.50513509533886</c:v>
                      </c:pt>
                      <c:pt idx="16">
                        <c:v>-242.84550343129638</c:v>
                      </c:pt>
                      <c:pt idx="17">
                        <c:v>-255.19545626101797</c:v>
                      </c:pt>
                      <c:pt idx="18">
                        <c:v>-267.44954458747299</c:v>
                      </c:pt>
                      <c:pt idx="19">
                        <c:v>-279.76618227277356</c:v>
                      </c:pt>
                      <c:pt idx="20">
                        <c:v>-292.06194967476415</c:v>
                      </c:pt>
                      <c:pt idx="21">
                        <c:v>-304.27704914038492</c:v>
                      </c:pt>
                      <c:pt idx="22">
                        <c:v>-316.47618512233373</c:v>
                      </c:pt>
                      <c:pt idx="23">
                        <c:v>-328.61543848384412</c:v>
                      </c:pt>
                      <c:pt idx="24">
                        <c:v>-340.64699155838122</c:v>
                      </c:pt>
                      <c:pt idx="25">
                        <c:v>-352.61063416673471</c:v>
                      </c:pt>
                      <c:pt idx="26">
                        <c:v>-364.49140552669837</c:v>
                      </c:pt>
                      <c:pt idx="27">
                        <c:v>-376.31034120982241</c:v>
                      </c:pt>
                      <c:pt idx="28">
                        <c:v>-388.090644780378</c:v>
                      </c:pt>
                      <c:pt idx="29">
                        <c:v>-399.74289673103277</c:v>
                      </c:pt>
                      <c:pt idx="30">
                        <c:v>-411.32195884310698</c:v>
                      </c:pt>
                      <c:pt idx="31">
                        <c:v>-422.79041930191141</c:v>
                      </c:pt>
                      <c:pt idx="32">
                        <c:v>-434.1692094391878</c:v>
                      </c:pt>
                      <c:pt idx="33">
                        <c:v>-445.45787537325583</c:v>
                      </c:pt>
                      <c:pt idx="34">
                        <c:v>-456.603097827976</c:v>
                      </c:pt>
                      <c:pt idx="35">
                        <c:v>-467.57510350047647</c:v>
                      </c:pt>
                      <c:pt idx="36">
                        <c:v>-478.37624492744152</c:v>
                      </c:pt>
                      <c:pt idx="37">
                        <c:v>-489.04820262634217</c:v>
                      </c:pt>
                      <c:pt idx="38">
                        <c:v>-499.62967268745712</c:v>
                      </c:pt>
                      <c:pt idx="39">
                        <c:v>-510.11356025352296</c:v>
                      </c:pt>
                      <c:pt idx="40">
                        <c:v>-520.45758002203547</c:v>
                      </c:pt>
                      <c:pt idx="41">
                        <c:v>-530.6838427252784</c:v>
                      </c:pt>
                      <c:pt idx="42">
                        <c:v>-540.79016398283102</c:v>
                      </c:pt>
                      <c:pt idx="43">
                        <c:v>-550.84055954170685</c:v>
                      </c:pt>
                      <c:pt idx="44">
                        <c:v>-560.77964941453104</c:v>
                      </c:pt>
                      <c:pt idx="45">
                        <c:v>-570.57267345329683</c:v>
                      </c:pt>
                      <c:pt idx="46">
                        <c:v>-580.20025825615062</c:v>
                      </c:pt>
                      <c:pt idx="47">
                        <c:v>-589.76770038377401</c:v>
                      </c:pt>
                      <c:pt idx="48">
                        <c:v>-599.2707505307086</c:v>
                      </c:pt>
                      <c:pt idx="49">
                        <c:v>-608.64818365087979</c:v>
                      </c:pt>
                      <c:pt idx="50">
                        <c:v>-617.79829584479251</c:v>
                      </c:pt>
                      <c:pt idx="51">
                        <c:v>-626.72788599503235</c:v>
                      </c:pt>
                      <c:pt idx="52">
                        <c:v>-635.49278954698195</c:v>
                      </c:pt>
                      <c:pt idx="53">
                        <c:v>-644.00721625911319</c:v>
                      </c:pt>
                      <c:pt idx="54">
                        <c:v>-652.31597913531232</c:v>
                      </c:pt>
                      <c:pt idx="55">
                        <c:v>-660.44446375670236</c:v>
                      </c:pt>
                      <c:pt idx="56">
                        <c:v>-668.49543237550654</c:v>
                      </c:pt>
                      <c:pt idx="57">
                        <c:v>-676.5713704341224</c:v>
                      </c:pt>
                      <c:pt idx="58">
                        <c:v>-692.39446154219695</c:v>
                      </c:pt>
                      <c:pt idx="59">
                        <c:v>-707.9784460057333</c:v>
                      </c:pt>
                      <c:pt idx="60">
                        <c:v>-723.67340418524111</c:v>
                      </c:pt>
                      <c:pt idx="61">
                        <c:v>-745.91417669035729</c:v>
                      </c:pt>
                      <c:pt idx="62">
                        <c:v>-753.63227390005261</c:v>
                      </c:pt>
                      <c:pt idx="63">
                        <c:v>-761.46805435678402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DC-4FB4-8F86-CC44C8D9F275}"/>
                  </c:ext>
                </c:extLst>
              </c15:ser>
            </c15:filteredScatterSeries>
          </c:ext>
        </c:extLst>
      </c:scatterChart>
      <c:valAx>
        <c:axId val="499248224"/>
        <c:scaling>
          <c:orientation val="minMax"/>
          <c:max val="29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Вертикальная секция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249008"/>
        <c:crossesAt val="-2800"/>
        <c:crossBetween val="midCat"/>
        <c:majorUnit val="200"/>
      </c:valAx>
      <c:valAx>
        <c:axId val="499249008"/>
        <c:scaling>
          <c:orientation val="minMax"/>
          <c:max val="100"/>
          <c:min val="-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Абсолютная отметка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248224"/>
        <c:crossesAt val="-100"/>
        <c:crossBetween val="midCat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28061394728061E-2"/>
          <c:y val="0.9438847069647669"/>
          <c:w val="0.87698732065398732"/>
          <c:h val="3.4423881770765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161925</xdr:colOff>
      <xdr:row>33</xdr:row>
      <xdr:rowOff>104775</xdr:rowOff>
    </xdr:from>
    <xdr:to>
      <xdr:col>10</xdr:col>
      <xdr:colOff>732443</xdr:colOff>
      <xdr:row>38</xdr:row>
      <xdr:rowOff>66561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9925" y="6829425"/>
          <a:ext cx="7857143" cy="9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942975</xdr:colOff>
      <xdr:row>0</xdr:row>
      <xdr:rowOff>664673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6646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9</xdr:col>
      <xdr:colOff>505926</xdr:colOff>
      <xdr:row>32</xdr:row>
      <xdr:rowOff>141840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0.60603</cdr:x>
      <cdr:y>0.15082</cdr:y>
    </cdr:from>
    <cdr:to>
      <cdr:x>0.78683</cdr:x>
      <cdr:y>0.27174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617925" y="943996"/>
          <a:ext cx="1377724" cy="7568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0.67969</cdr:x>
      <cdr:y>0.13859</cdr:y>
    </cdr:from>
    <cdr:to>
      <cdr:x>0.89063</cdr:x>
      <cdr:y>0.18478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179221" y="867456"/>
          <a:ext cx="1607343" cy="289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absSizeAnchor xmlns:cdr="http://schemas.openxmlformats.org/drawingml/2006/chartDrawing">
    <cdr:from>
      <cdr:x>0.14798</cdr:x>
      <cdr:y>0.73856</cdr:y>
    </cdr:from>
    <cdr:ext cx="2443173" cy="925744"/>
    <cdr:grpSp>
      <cdr:nvGrpSpPr>
        <cdr:cNvPr id="8" name="Группа 7"/>
        <cdr:cNvGrpSpPr>
          <a:grpSpLocks xmlns:a="http://schemas.openxmlformats.org/drawingml/2006/main" noChangeAspect="1"/>
        </cdr:cNvGrpSpPr>
      </cdr:nvGrpSpPr>
      <cdr:grpSpPr>
        <a:xfrm xmlns:a="http://schemas.openxmlformats.org/drawingml/2006/main">
          <a:off x="886744" y="4426929"/>
          <a:ext cx="2443173" cy="925744"/>
          <a:chOff x="5162212" y="612322"/>
          <a:chExt cx="1522298" cy="765137"/>
        </a:xfrm>
        <a:noFill xmlns:a="http://schemas.openxmlformats.org/drawingml/2006/main"/>
        <a:effectLst xmlns:a="http://schemas.openxmlformats.org/drawingml/2006/main">
          <a:outerShdw blurRad="50800" dist="50800" sx="1000" sy="1000" algn="ctr" rotWithShape="0">
            <a:srgbClr val="000000"/>
          </a:outerShdw>
        </a:effectLst>
      </cdr:grpSpPr>
      <cdr:sp macro="" textlink="'Горизонтальная траектория'!$Q$2">
        <cdr:nvSpPr>
          <cdr:cNvPr id="2" name="TextBox 1"/>
          <cdr:cNvSpPr txBox="1"/>
        </cdr:nvSpPr>
        <cdr:spPr>
          <a:xfrm xmlns:a="http://schemas.openxmlformats.org/drawingml/2006/main">
            <a:off x="5170716" y="612322"/>
            <a:ext cx="1097077" cy="476951"/>
          </a:xfrm>
          <a:prstGeom xmlns:a="http://schemas.openxmlformats.org/drawingml/2006/main" prst="rect">
            <a:avLst/>
          </a:prstGeom>
          <a:grpFill xmlns:a="http://schemas.openxmlformats.org/drawingml/2006/main"/>
          <a:ln xmlns:a="http://schemas.openxmlformats.org/drawingml/2006/main">
            <a:noFill/>
          </a:ln>
        </cdr:spPr>
        <cdr:txBody>
          <a:bodyPr xmlns:a="http://schemas.openxmlformats.org/drawingml/2006/main" vertOverflow="clip" wrap="square" rtlCol="0">
            <a:spAutoFit/>
          </a:bodyPr>
          <a:lstStyle xmlns:a="http://schemas.openxmlformats.org/drawingml/2006/main"/>
          <a:p xmlns:a="http://schemas.openxmlformats.org/drawingml/2006/main">
            <a:fld id="{159A192D-01E1-4F67-9DE3-042927AAE609}" type="TxLink">
              <a:rPr lang="ru-RU" sz="1100" b="0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/>
              <a:t>Точка замера: 4303.1м</a:t>
            </a:fld>
            <a:endParaRPr lang="ru-RU" sz="1100">
              <a:solidFill>
                <a:sysClr val="windowText" lastClr="000000"/>
              </a:solidFill>
            </a:endParaRPr>
          </a:p>
        </cdr:txBody>
      </cdr:sp>
      <cdr:sp macro="" textlink="'Горизонтальная траектория'!$Q$4">
        <cdr:nvSpPr>
          <cdr:cNvPr id="5" name="TextBox 4"/>
          <cdr:cNvSpPr txBox="1"/>
        </cdr:nvSpPr>
        <cdr:spPr>
          <a:xfrm xmlns:a="http://schemas.openxmlformats.org/drawingml/2006/main">
            <a:off x="5187724" y="1088572"/>
            <a:ext cx="1496786" cy="288887"/>
          </a:xfrm>
          <a:prstGeom xmlns:a="http://schemas.openxmlformats.org/drawingml/2006/main" prst="rect">
            <a:avLst/>
          </a:prstGeom>
          <a:grpFill xmlns:a="http://schemas.openxmlformats.org/drawingml/2006/main"/>
          <a:ln xmlns:a="http://schemas.openxmlformats.org/drawingml/2006/main">
            <a:noFill/>
          </a:ln>
        </cdr:spPr>
        <cdr:txBody>
          <a:bodyPr xmlns:a="http://schemas.openxmlformats.org/drawingml/2006/main" vertOverflow="clip" wrap="square" rtlCol="0">
            <a:spAutoFit/>
          </a:bodyPr>
          <a:lstStyle xmlns:a="http://schemas.openxmlformats.org/drawingml/2006/main"/>
          <a:p xmlns:a="http://schemas.openxmlformats.org/drawingml/2006/main">
            <a:fld id="{86EBC809-842B-4D54-8408-FB78F9E1C889}" type="TxLink">
              <a:rPr lang="ru-RU" sz="1100" b="0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/>
              <a:t>Левее: 2.17м</a:t>
            </a:fld>
            <a:endParaRPr lang="ru-RU" sz="1100">
              <a:solidFill>
                <a:sysClr val="windowText" lastClr="000000"/>
              </a:solidFill>
            </a:endParaRPr>
          </a:p>
        </cdr:txBody>
      </cdr:sp>
      <cdr:sp macro="" textlink="'Горизонтальная траектория'!$Q$3">
        <cdr:nvSpPr>
          <cdr:cNvPr id="7" name="TextBox 6"/>
          <cdr:cNvSpPr txBox="1"/>
        </cdr:nvSpPr>
        <cdr:spPr>
          <a:xfrm xmlns:a="http://schemas.openxmlformats.org/drawingml/2006/main">
            <a:off x="5162212" y="867456"/>
            <a:ext cx="1335200" cy="288888"/>
          </a:xfrm>
          <a:prstGeom xmlns:a="http://schemas.openxmlformats.org/drawingml/2006/main" prst="rect">
            <a:avLst/>
          </a:prstGeom>
          <a:grpFill xmlns:a="http://schemas.openxmlformats.org/drawingml/2006/main"/>
          <a:ln xmlns:a="http://schemas.openxmlformats.org/drawingml/2006/main">
            <a:noFill/>
          </a:ln>
        </cdr:spPr>
        <cdr:txBody>
          <a:bodyPr xmlns:a="http://schemas.openxmlformats.org/drawingml/2006/main" vertOverflow="clip" wrap="square" rtlCol="0">
            <a:spAutoFit/>
          </a:bodyPr>
          <a:lstStyle xmlns:a="http://schemas.openxmlformats.org/drawingml/2006/main"/>
          <a:p xmlns:a="http://schemas.openxmlformats.org/drawingml/2006/main">
            <a:fld id="{A3BDC8D7-9899-45D2-B8E1-CAE865A059EC}" type="TxLink">
              <a:rPr lang="en-US" sz="1100" b="0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/>
              <a:t>TVDSS: -2442.1м</a:t>
            </a:fld>
            <a:endParaRPr lang="ru-RU" sz="1100">
              <a:solidFill>
                <a:sysClr val="windowText" lastClr="000000"/>
              </a:solidFill>
            </a:endParaRPr>
          </a:p>
        </cdr:txBody>
      </cdr:sp>
    </cdr:grpSp>
  </cdr:abs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9</xdr:col>
      <xdr:colOff>507601</xdr:colOff>
      <xdr:row>32</xdr:row>
      <xdr:rowOff>141840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0.70933</cdr:x>
      <cdr:y>0.65955</cdr:y>
    </cdr:from>
    <cdr:to>
      <cdr:x>0.96998</cdr:x>
      <cdr:y>0.84061</cdr:y>
    </cdr:to>
    <cdr:grpSp>
      <cdr:nvGrpSpPr>
        <cdr:cNvPr id="14" name="Группа 13"/>
        <cdr:cNvGrpSpPr/>
      </cdr:nvGrpSpPr>
      <cdr:grpSpPr>
        <a:xfrm xmlns:a="http://schemas.openxmlformats.org/drawingml/2006/main">
          <a:off x="4251724" y="3953343"/>
          <a:ext cx="1562336" cy="1085273"/>
          <a:chOff x="5019261" y="3031434"/>
          <a:chExt cx="1271898" cy="836545"/>
        </a:xfrm>
      </cdr:grpSpPr>
      <cdr:sp macro="" textlink="'Вертикальная траектория'!$Q$2">
        <cdr:nvSpPr>
          <cdr:cNvPr id="2" name="TextBox 1"/>
          <cdr:cNvSpPr txBox="1"/>
        </cdr:nvSpPr>
        <cdr:spPr>
          <a:xfrm xmlns:a="http://schemas.openxmlformats.org/drawingml/2006/main">
            <a:off x="5019261" y="3230216"/>
            <a:ext cx="1271898" cy="25419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9702A0B2-96B4-4DA9-BF51-3E10F11D96C9}" type="TxLink">
              <a:rPr lang="ru-RU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Точка Замера: 4303.1м</a:t>
            </a:fld>
            <a:endParaRPr lang="ru-RU" sz="1100"/>
          </a:p>
        </cdr:txBody>
      </cdr:sp>
      <cdr:sp macro="" textlink="'Вертикальная траектория'!$Q$3">
        <cdr:nvSpPr>
          <cdr:cNvPr id="3" name="TextBox 2"/>
          <cdr:cNvSpPr txBox="1"/>
        </cdr:nvSpPr>
        <cdr:spPr>
          <a:xfrm xmlns:a="http://schemas.openxmlformats.org/drawingml/2006/main">
            <a:off x="5035826" y="3400345"/>
            <a:ext cx="876930" cy="28673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24809DDF-2627-4C0A-BADE-2ED25D37D355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А. О.: -2442.1м</a:t>
            </a:fld>
            <a:endParaRPr lang="ru-RU" sz="1100"/>
          </a:p>
        </cdr:txBody>
      </cdr:sp>
      <cdr:sp macro="" textlink="'Вертикальная траектория'!$Q$4">
        <cdr:nvSpPr>
          <cdr:cNvPr id="4" name="TextBox 3"/>
          <cdr:cNvSpPr txBox="1"/>
        </cdr:nvSpPr>
        <cdr:spPr>
          <a:xfrm xmlns:a="http://schemas.openxmlformats.org/drawingml/2006/main">
            <a:off x="5035826" y="3570471"/>
            <a:ext cx="845912" cy="29750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E41B727A-F243-4889-B435-555F9A19646F}" type="TxLink">
              <a:rPr lang="ru-RU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Ниже:  -0.69м</a:t>
            </a:fld>
            <a:endParaRPr lang="ru-RU" sz="1100"/>
          </a:p>
        </cdr:txBody>
      </cdr:sp>
      <cdr:sp macro="" textlink="'Вертикальная траектория'!$R$2">
        <cdr:nvSpPr>
          <cdr:cNvPr id="9" name="TextBox 8"/>
          <cdr:cNvSpPr txBox="1"/>
        </cdr:nvSpPr>
        <cdr:spPr>
          <a:xfrm xmlns:a="http://schemas.openxmlformats.org/drawingml/2006/main">
            <a:off x="5027543" y="3031434"/>
            <a:ext cx="1257413" cy="26565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FF7566CD-9F97-4FEF-9C99-46DCD0BD959A}" type="TxLink">
              <a:rPr lang="ru-RU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Статические замеры</a:t>
            </a:fld>
            <a:endParaRPr lang="ru-RU" sz="1100"/>
          </a:p>
        </cdr:txBody>
      </cdr:sp>
    </cdr:grpSp>
  </cdr:relSizeAnchor>
  <cdr:relSizeAnchor xmlns:cdr="http://schemas.openxmlformats.org/drawingml/2006/chartDrawing">
    <cdr:from>
      <cdr:x>0.75993</cdr:x>
      <cdr:y>0.09514</cdr:y>
    </cdr:from>
    <cdr:to>
      <cdr:x>0.9026</cdr:x>
      <cdr:y>0.11337</cdr:y>
    </cdr:to>
    <cdr:grpSp>
      <cdr:nvGrpSpPr>
        <cdr:cNvPr id="13" name="Группа 12"/>
        <cdr:cNvGrpSpPr/>
      </cdr:nvGrpSpPr>
      <cdr:grpSpPr>
        <a:xfrm xmlns:a="http://schemas.openxmlformats.org/drawingml/2006/main">
          <a:off x="4555020" y="570269"/>
          <a:ext cx="855164" cy="109271"/>
          <a:chOff x="1449456" y="3511825"/>
          <a:chExt cx="2095500" cy="902805"/>
        </a:xfrm>
      </cdr:grpSpPr>
      <cdr:sp macro="" textlink="'Вертикальная траектория'!$Q$10">
        <cdr:nvSpPr>
          <cdr:cNvPr id="5" name="TextBox 4"/>
          <cdr:cNvSpPr txBox="1"/>
        </cdr:nvSpPr>
        <cdr:spPr>
          <a:xfrm xmlns:a="http://schemas.openxmlformats.org/drawingml/2006/main">
            <a:off x="1466022" y="3743738"/>
            <a:ext cx="1805609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B55D1368-1544-4274-9BF0-69B05012ECB1}" type="TxLink">
              <a:rPr lang="ru-RU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Точка Замера: 998.76м</a:t>
            </a:fld>
            <a:endParaRPr lang="ru-RU" sz="1100"/>
          </a:p>
        </cdr:txBody>
      </cdr:sp>
      <cdr:sp macro="" textlink="'Вертикальная траектория'!$Q$11">
        <cdr:nvSpPr>
          <cdr:cNvPr id="7" name="TextBox 6"/>
          <cdr:cNvSpPr txBox="1"/>
        </cdr:nvSpPr>
        <cdr:spPr>
          <a:xfrm xmlns:a="http://schemas.openxmlformats.org/drawingml/2006/main">
            <a:off x="1457739" y="3925956"/>
            <a:ext cx="1540565" cy="24019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4A8C2CE3-AB9F-4B4F-9A5B-9B1CA52DD7D4}" type="TxLink">
              <a:rPr lang="ru-RU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А.О:-753.63м</a:t>
            </a:fld>
            <a:endParaRPr lang="ru-RU" sz="1100"/>
          </a:p>
        </cdr:txBody>
      </cdr:sp>
      <cdr:sp macro="" textlink="'Вертикальная траектория'!$Q$12">
        <cdr:nvSpPr>
          <cdr:cNvPr id="8" name="TextBox 7"/>
          <cdr:cNvSpPr txBox="1"/>
        </cdr:nvSpPr>
        <cdr:spPr>
          <a:xfrm xmlns:a="http://schemas.openxmlformats.org/drawingml/2006/main">
            <a:off x="1466020" y="4149586"/>
            <a:ext cx="1316935" cy="26504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B3BE1EC6-26B3-4402-A59F-0C8D7E78F213}" type="TxLink">
              <a:rPr lang="ru-RU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Ниже:  0м</a:t>
            </a:fld>
            <a:endParaRPr lang="ru-RU" sz="1100"/>
          </a:p>
        </cdr:txBody>
      </cdr:sp>
      <cdr:sp macro="" textlink="'Вертикальная траектория'!$R$7">
        <cdr:nvSpPr>
          <cdr:cNvPr id="11" name="TextBox 10"/>
          <cdr:cNvSpPr txBox="1"/>
        </cdr:nvSpPr>
        <cdr:spPr>
          <a:xfrm xmlns:a="http://schemas.openxmlformats.org/drawingml/2006/main">
            <a:off x="1449456" y="3511825"/>
            <a:ext cx="2095500" cy="22363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9952CD7D-EEB3-4AB3-A249-C98C99AB5D56}" type="TxLink">
              <a:rPr lang="ru-RU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Динамические замеры</a:t>
            </a:fld>
            <a:endParaRPr lang="ru-RU" sz="1100"/>
          </a:p>
        </cdr:txBody>
      </cdr:sp>
    </cdr:grpSp>
  </cdr:relSizeAnchor>
</c:userShapes>
</file>

<file path=xl/tables/table1.xml><?xml version="1.0" encoding="utf-8"?>
<table xmlns="http://schemas.openxmlformats.org/spreadsheetml/2006/main" id="2" name="Таблица2" displayName="Таблица2" ref="A8:AV164" headerRowCount="0" totalsRowShown="0" headerRowDxfId="187" dataDxfId="186">
  <tableColumns count="48">
    <tableColumn id="1" name="Столбец1" headerRowDxfId="185" dataDxfId="184"/>
    <tableColumn id="2" name="Столбец2" headerRowDxfId="183" dataDxfId="182"/>
    <tableColumn id="3" name="Столбец3" headerRowDxfId="181" dataDxfId="180"/>
    <tableColumn id="4" name="Столбец4" headerRowDxfId="179" dataDxfId="178">
      <calculatedColumnFormula>S8+D7</calculatedColumnFormula>
    </tableColumn>
    <tableColumn id="5" name="Столбец5" headerRowDxfId="177" dataDxfId="176">
      <calculatedColumnFormula>$BJ$3-D8</calculatedColumnFormula>
    </tableColumn>
    <tableColumn id="6" name="Столбец6" headerRowDxfId="175" dataDxfId="174">
      <calculatedColumnFormula>T8+F7</calculatedColumnFormula>
    </tableColumn>
    <tableColumn id="7" name="Столбец7" headerRowDxfId="173" dataDxfId="172">
      <calculatedColumnFormula>U8+G7</calculatedColumnFormula>
    </tableColumn>
    <tableColumn id="8" name="Столбец8" headerRowDxfId="171" dataDxfId="170">
      <calculatedColumnFormula>H7+T8</calculatedColumnFormula>
    </tableColumn>
    <tableColumn id="9" name="Столбец9" headerRowDxfId="169" dataDxfId="168">
      <calculatedColumnFormula>I7+U8</calculatedColumnFormula>
    </tableColumn>
    <tableColumn id="10" name="Столбец10" headerRowDxfId="167" dataDxfId="166">
      <calculatedColumnFormula>SQRT(F8^2+G8^2)</calculatedColumnFormula>
    </tableColumn>
    <tableColumn id="11" name="Столбец11" headerRowDxfId="165" dataDxfId="164">
      <calculatedColumnFormula>IF(J8=0,0,IF(F8&lt;0,ATAN(G8/F8)*180/PI()+180,ATAN(G8/F8)*180/PI()))</calculatedColumnFormula>
    </tableColumn>
    <tableColumn id="12" name="Столбец12" headerRowDxfId="163" dataDxfId="162">
      <calculatedColumnFormula>COS((K8-$BL$3)*PI()/180)*J8</calculatedColumnFormula>
    </tableColumn>
    <tableColumn id="13" name="Столбец13" headerRowDxfId="161" dataDxfId="160"/>
    <tableColumn id="14" name="Столбец14" headerRowDxfId="159" dataDxfId="158">
      <calculatedColumnFormula>A8-A7</calculatedColumnFormula>
    </tableColumn>
    <tableColumn id="15" name="Столбец15" headerRowDxfId="157" dataDxfId="156">
      <calculatedColumnFormula>RADIANS(B8-B7)</calculatedColumnFormula>
    </tableColumn>
    <tableColumn id="16" name="Столбец16" headerRowDxfId="155" dataDxfId="154">
      <calculatedColumnFormula>RADIANS(C8-C7)</calculatedColumnFormula>
    </tableColumn>
    <tableColumn id="17" name="Столбец17" headerRowDxfId="153" dataDxfId="152">
      <calculatedColumnFormula>ACOS(COS(O8)-SIN(RADIANS(B7))*SIN(RADIANS(B8))*(1-COS(P8)))</calculatedColumnFormula>
    </tableColumn>
    <tableColumn id="18" name="Столбец18" headerRowDxfId="151" dataDxfId="150">
      <calculatedColumnFormula>2/Q8*TAN(Q8/2)</calculatedColumnFormula>
    </tableColumn>
    <tableColumn id="19" name="Столбец19" headerRowDxfId="149" dataDxfId="148">
      <calculatedColumnFormula>(N8/2)*(COS(RADIANS(B7))+COS(RADIANS(B8)))*R8</calculatedColumnFormula>
    </tableColumn>
    <tableColumn id="20" name="Столбец20" headerRowDxfId="147" dataDxfId="146">
      <calculatedColumnFormula>(N8/2)*(SIN(RADIANS(B7))*COS(RADIANS(C7))+SIN(RADIANS(B8))*COS(RADIANS(C8)))*R8</calculatedColumnFormula>
    </tableColumn>
    <tableColumn id="21" name="Столбец21" headerRowDxfId="145" dataDxfId="144">
      <calculatedColumnFormula>(N8/2)*(SIN(RADIANS(B7))*SIN(RADIANS(C7))+SIN(RADIANS(B8))*SIN(RADIANS(C8)))*R8</calculatedColumnFormula>
    </tableColumn>
    <tableColumn id="22" name="Столбец22" headerRowDxfId="143" dataDxfId="142"/>
    <tableColumn id="23" name="Столбец23" headerRowDxfId="141" dataDxfId="140"/>
    <tableColumn id="24" name="Столбец24" headerRowDxfId="139" dataDxfId="138"/>
    <tableColumn id="25" name="Столбец25" headerRowDxfId="137" dataDxfId="136"/>
    <tableColumn id="26" name="Столбец26" headerRowDxfId="135" dataDxfId="134">
      <calculatedColumnFormula>AO8+Z7</calculatedColumnFormula>
    </tableColumn>
    <tableColumn id="27" name="Столбец27" headerRowDxfId="133" dataDxfId="132">
      <calculatedColumnFormula>$BJ$3-Z8</calculatedColumnFormula>
    </tableColumn>
    <tableColumn id="28" name="Столбец28" headerRowDxfId="131" dataDxfId="130">
      <calculatedColumnFormula>AP8+AB7</calculatedColumnFormula>
    </tableColumn>
    <tableColumn id="29" name="Столбец29" headerRowDxfId="129" dataDxfId="128">
      <calculatedColumnFormula>AQ8+AC7</calculatedColumnFormula>
    </tableColumn>
    <tableColumn id="30" name="Столбец30" headerRowDxfId="127" dataDxfId="126">
      <calculatedColumnFormula>AD7+AP8</calculatedColumnFormula>
    </tableColumn>
    <tableColumn id="31" name="Столбец31" headerRowDxfId="125" dataDxfId="124">
      <calculatedColumnFormula>AE7+AQ8</calculatedColumnFormula>
    </tableColumn>
    <tableColumn id="32" name="Столбец32" headerRowDxfId="123" dataDxfId="122">
      <calculatedColumnFormula>SQRT(AB8^2+AC8^2)</calculatedColumnFormula>
    </tableColumn>
    <tableColumn id="33" name="Столбец33" headerRowDxfId="121" dataDxfId="120">
      <calculatedColumnFormula>IF(AF8=0,0,IF(AB8&lt;0,ATAN(AC8/AB8)*180/PI()+180,ATAN(AC8/AB8)*180/PI()))</calculatedColumnFormula>
    </tableColumn>
    <tableColumn id="34" name="Столбец34" headerRowDxfId="119" dataDxfId="118">
      <calculatedColumnFormula>COS((AG8-$BL$3)*PI()/180)*AF8</calculatedColumnFormula>
    </tableColumn>
    <tableColumn id="35" name="Столбец35" headerRowDxfId="117" dataDxfId="116"/>
    <tableColumn id="36" name="Столбец36" headerRowDxfId="115" dataDxfId="114">
      <calculatedColumnFormula>W8-W7</calculatedColumnFormula>
    </tableColumn>
    <tableColumn id="37" name="Столбец37" headerRowDxfId="113" dataDxfId="112">
      <calculatedColumnFormula>RADIANS(X8-X7)</calculatedColumnFormula>
    </tableColumn>
    <tableColumn id="38" name="Столбец38" headerRowDxfId="111" dataDxfId="110">
      <calculatedColumnFormula>RADIANS(Y8-Y7)</calculatedColumnFormula>
    </tableColumn>
    <tableColumn id="39" name="Столбец39" headerRowDxfId="109" dataDxfId="108">
      <calculatedColumnFormula>ACOS(COS(AK8)-SIN(RADIANS(X7))*SIN(RADIANS(X8))*(1-COS(AL8)))</calculatedColumnFormula>
    </tableColumn>
    <tableColumn id="40" name="Столбец40" headerRowDxfId="107" dataDxfId="106">
      <calculatedColumnFormula>2/AM8*TAN(AM8/2)</calculatedColumnFormula>
    </tableColumn>
    <tableColumn id="41" name="Столбец41" headerRowDxfId="105" dataDxfId="104">
      <calculatedColumnFormula>(AJ8/2)*(COS(RADIANS(X7))+COS(RADIANS(X8)))*AN8</calculatedColumnFormula>
    </tableColumn>
    <tableColumn id="42" name="Столбец42" headerRowDxfId="103" dataDxfId="102">
      <calculatedColumnFormula>(AJ8/2)*(SIN(RADIANS(X7))*COS(RADIANS(Y7))+SIN(RADIANS(X8))*COS(RADIANS(Y8)))*AN8</calculatedColumnFormula>
    </tableColumn>
    <tableColumn id="43" name="Столбец43" headerRowDxfId="101" dataDxfId="100">
      <calculatedColumnFormula>(AJ8/2)*(SIN(RADIANS(X7))*SIN(RADIANS(Y7))+SIN(RADIANS(X8))*SIN(RADIANS(Y8)))*AN8</calculatedColumnFormula>
    </tableColumn>
    <tableColumn id="44" name="Столбец44" headerRowDxfId="99" dataDxfId="98">
      <calculatedColumnFormula>(10/AJ8)*2*(ASIN((SQRT((SIN((X7-X8)/2)^2+SIN(((Y7-Y8)/2)^2)*SIN(X7)*SIN(X8))))))</calculatedColumnFormula>
    </tableColumn>
    <tableColumn id="45" name="Столбец45" headerRowDxfId="97" dataDxfId="96"/>
    <tableColumn id="46" name="Столбец46" headerRowDxfId="95" dataDxfId="94">
      <calculatedColumnFormula>SQRT((I8-AE8)^2+(H8-AD8)^2)</calculatedColumnFormula>
    </tableColumn>
    <tableColumn id="47" name="Столбец47" headerRowDxfId="93" dataDxfId="92">
      <calculatedColumnFormula>D8-Z8</calculatedColumnFormula>
    </tableColumn>
    <tableColumn id="48" name="Столбец48" headerRowDxfId="91" dataDxfId="90">
      <calculatedColumnFormula>SQRT((I8-AE8)^2+(H8-AD8)^2+(D8-Z8)^2)</calculatedColumnFormula>
    </tableColumn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1" name="Таблица42" displayName="Таблица42" ref="A4:U68" headerRowCount="0" totalsRowShown="0" headerRowDxfId="89" dataDxfId="88" tableBorderDxfId="87">
  <tableColumns count="21">
    <tableColumn id="1" name="Столбец1" headerRowDxfId="86" dataDxfId="85"/>
    <tableColumn id="2" name="Столбец2" headerRowDxfId="84" dataDxfId="83"/>
    <tableColumn id="3" name="Столбец3" headerRowDxfId="82" dataDxfId="81"/>
    <tableColumn id="4" name="Столбец4" headerRowDxfId="80" dataDxfId="79">
      <calculatedColumnFormula>S4+D3</calculatedColumnFormula>
    </tableColumn>
    <tableColumn id="5" name="Столбец5" headerRowDxfId="78" dataDxfId="77">
      <calculatedColumnFormula>$D$1-D4</calculatedColumnFormula>
    </tableColumn>
    <tableColumn id="6" name="Столбец6" headerRowDxfId="76" dataDxfId="75">
      <calculatedColumnFormula>T4+F3</calculatedColumnFormula>
    </tableColumn>
    <tableColumn id="7" name="Столбец7" headerRowDxfId="74" dataDxfId="73">
      <calculatedColumnFormula>U4+G3</calculatedColumnFormula>
    </tableColumn>
    <tableColumn id="8" name="Столбец8" headerRowDxfId="72" dataDxfId="71">
      <calculatedColumnFormula>H3+T4</calculatedColumnFormula>
    </tableColumn>
    <tableColumn id="9" name="Столбец9" headerRowDxfId="70" dataDxfId="69">
      <calculatedColumnFormula>I3+U4</calculatedColumnFormula>
    </tableColumn>
    <tableColumn id="10" name="Столбец10" headerRowDxfId="68" dataDxfId="67">
      <calculatedColumnFormula>SQRT(F4^2+G4^2)</calculatedColumnFormula>
    </tableColumn>
    <tableColumn id="11" name="Столбец11" headerRowDxfId="66" dataDxfId="65">
      <calculatedColumnFormula>IF(J4=0,0,IF(F4&lt;0,ATAN(G4/F4)*180/PI()+180,ATAN(G4/F4)*180/PI()))</calculatedColumnFormula>
    </tableColumn>
    <tableColumn id="12" name="Столбец12" headerRowDxfId="64" dataDxfId="63">
      <calculatedColumnFormula>COS((K4-$B$1)*PI()/180)*J4</calculatedColumnFormula>
    </tableColumn>
    <tableColumn id="13" name="Столбец13" headerRowDxfId="62" dataDxfId="61"/>
    <tableColumn id="14" name="Столбец14" headerRowDxfId="60" dataDxfId="59">
      <calculatedColumnFormula>A4-A3</calculatedColumnFormula>
    </tableColumn>
    <tableColumn id="15" name="Столбец15" headerRowDxfId="58" dataDxfId="57">
      <calculatedColumnFormula>RADIANS(B4-B3)</calculatedColumnFormula>
    </tableColumn>
    <tableColumn id="16" name="Столбец16" headerRowDxfId="56" dataDxfId="55">
      <calculatedColumnFormula>RADIANS(C4-C3)</calculatedColumnFormula>
    </tableColumn>
    <tableColumn id="17" name="Столбец17" headerRowDxfId="54" dataDxfId="53">
      <calculatedColumnFormula>ACOS(COS(O4)-SIN(RADIANS(B3))*SIN(RADIANS(B4))*(1-COS(P4)))</calculatedColumnFormula>
    </tableColumn>
    <tableColumn id="18" name="Столбец18" headerRowDxfId="52" dataDxfId="51">
      <calculatedColumnFormula>2/Q4*TAN(Q4/2)</calculatedColumnFormula>
    </tableColumn>
    <tableColumn id="19" name="Столбец19" headerRowDxfId="50" dataDxfId="49">
      <calculatedColumnFormula>(N4/2)*(COS(RADIANS(B3))+COS(RADIANS(B4)))*R4</calculatedColumnFormula>
    </tableColumn>
    <tableColumn id="20" name="Столбец20" headerRowDxfId="48" dataDxfId="47">
      <calculatedColumnFormula>(N4/2)*(SIN(RADIANS(B3))*COS(RADIANS(C3))+SIN(RADIANS(B4))*COS(RADIANS(C4)))*R4</calculatedColumnFormula>
    </tableColumn>
    <tableColumn id="21" name="Столбец21" headerRowDxfId="46" dataDxfId="45">
      <calculatedColumnFormula>(N4/2)*(SIN(RADIANS(B3))*SIN(RADIANS(C3))+SIN(RADIANS(B4))*SIN(RADIANS(C4)))*R4</calculatedColumnFormula>
    </tableColumn>
  </tableColumns>
  <tableStyleInfo name="Стиль таблицы 1" showFirstColumn="0" showLastColumn="0" showRowStripes="0" showColumnStripes="0"/>
</table>
</file>

<file path=xl/tables/table3.xml><?xml version="1.0" encoding="utf-8"?>
<table xmlns="http://schemas.openxmlformats.org/spreadsheetml/2006/main" id="4" name="Таблица4" displayName="Таблица4" ref="A4:U67" headerRowCount="0" totalsRowShown="0" headerRowDxfId="44" dataDxfId="43" tableBorderDxfId="42">
  <tableColumns count="21">
    <tableColumn id="1" name="Столбец1" headerRowDxfId="41" dataDxfId="40"/>
    <tableColumn id="2" name="Столбец2" headerRowDxfId="39" dataDxfId="38"/>
    <tableColumn id="3" name="Столбец3" headerRowDxfId="37" dataDxfId="36"/>
    <tableColumn id="4" name="Столбец4" headerRowDxfId="35" dataDxfId="34">
      <calculatedColumnFormula>S4+D3</calculatedColumnFormula>
    </tableColumn>
    <tableColumn id="5" name="Столбец5" headerRowDxfId="33" dataDxfId="32">
      <calculatedColumnFormula>$D$1-D4</calculatedColumnFormula>
    </tableColumn>
    <tableColumn id="6" name="Столбец6" headerRowDxfId="31" dataDxfId="30">
      <calculatedColumnFormula>T4+F3</calculatedColumnFormula>
    </tableColumn>
    <tableColumn id="7" name="Столбец7" headerRowDxfId="29" dataDxfId="28">
      <calculatedColumnFormula>U4+G3</calculatedColumnFormula>
    </tableColumn>
    <tableColumn id="8" name="Столбец8" headerRowDxfId="27" dataDxfId="26">
      <calculatedColumnFormula>H3+T4</calculatedColumnFormula>
    </tableColumn>
    <tableColumn id="9" name="Столбец9" headerRowDxfId="25" dataDxfId="24">
      <calculatedColumnFormula>I3+U4</calculatedColumnFormula>
    </tableColumn>
    <tableColumn id="10" name="Столбец10" headerRowDxfId="23" dataDxfId="22">
      <calculatedColumnFormula>SQRT(F4^2+G4^2)</calculatedColumnFormula>
    </tableColumn>
    <tableColumn id="11" name="Столбец11" headerRowDxfId="21" dataDxfId="20">
      <calculatedColumnFormula>IF(J4=0,0,IF(F4&lt;0,ATAN(G4/F4)*180/PI()+180,ATAN(G4/F4)*180/PI()))</calculatedColumnFormula>
    </tableColumn>
    <tableColumn id="12" name="Столбец12" headerRowDxfId="19" dataDxfId="18">
      <calculatedColumnFormula>COS((K4-$B$1)*PI()/180)*J4</calculatedColumnFormula>
    </tableColumn>
    <tableColumn id="13" name="Столбец13" headerRowDxfId="17" dataDxfId="16"/>
    <tableColumn id="14" name="Столбец14" headerRowDxfId="15" dataDxfId="14">
      <calculatedColumnFormula>A4-A3</calculatedColumnFormula>
    </tableColumn>
    <tableColumn id="15" name="Столбец15" headerRowDxfId="13" dataDxfId="12">
      <calculatedColumnFormula>RADIANS(B4-B3)</calculatedColumnFormula>
    </tableColumn>
    <tableColumn id="16" name="Столбец16" headerRowDxfId="11" dataDxfId="10">
      <calculatedColumnFormula>RADIANS(C4-C3)</calculatedColumnFormula>
    </tableColumn>
    <tableColumn id="17" name="Столбец17" headerRowDxfId="9" dataDxfId="8">
      <calculatedColumnFormula>ACOS(COS(O4)-SIN(RADIANS(B3))*SIN(RADIANS(B4))*(1-COS(P4)))</calculatedColumnFormula>
    </tableColumn>
    <tableColumn id="18" name="Столбец18" headerRowDxfId="7" dataDxfId="6">
      <calculatedColumnFormula>2/Q4*TAN(Q4/2)</calculatedColumnFormula>
    </tableColumn>
    <tableColumn id="19" name="Столбец19" headerRowDxfId="5" dataDxfId="4">
      <calculatedColumnFormula>(N4/2)*(COS(RADIANS(B3))+COS(RADIANS(B4)))*R4</calculatedColumnFormula>
    </tableColumn>
    <tableColumn id="20" name="Столбец20" headerRowDxfId="3" dataDxfId="2">
      <calculatedColumnFormula>(N4/2)*(SIN(RADIANS(B3))*COS(RADIANS(C3))+SIN(RADIANS(B4))*COS(RADIANS(C4)))*R4</calculatedColumnFormula>
    </tableColumn>
    <tableColumn id="21" name="Столбец21" headerRowDxfId="1" dataDxfId="0">
      <calculatedColumnFormula>(N4/2)*(SIN(RADIANS(B3))*SIN(RADIANS(C3))+SIN(RADIANS(B4))*SIN(RADIANS(C4)))*R4</calculatedColumnFormula>
    </tableColumn>
  </tableColumns>
  <tableStyleInfo name="Стиль таблицы 1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K40"/>
  <sheetViews>
    <sheetView workbookViewId="0">
      <selection activeCell="K16" sqref="K16"/>
    </sheetView>
  </sheetViews>
  <sheetFormatPr defaultRowHeight="14.4" x14ac:dyDescent="0.3"/>
  <cols>
    <col min="6" max="6" width="22.88671875" customWidth="1"/>
    <col min="7" max="7" width="16.33203125" customWidth="1"/>
    <col min="8" max="8" width="36.109375" customWidth="1"/>
    <col min="10" max="10" width="24.88671875" customWidth="1"/>
    <col min="11" max="11" width="31" customWidth="1"/>
  </cols>
  <sheetData>
    <row r="1" spans="6:11" ht="15" thickBot="1" x14ac:dyDescent="0.35"/>
    <row r="2" spans="6:11" ht="15.6" thickBot="1" x14ac:dyDescent="0.35">
      <c r="F2" s="100" t="s">
        <v>30</v>
      </c>
      <c r="G2" s="102"/>
      <c r="H2" s="113" t="s">
        <v>135</v>
      </c>
      <c r="I2" s="148" t="s">
        <v>32</v>
      </c>
      <c r="J2" s="149"/>
      <c r="K2" s="106" t="s">
        <v>139</v>
      </c>
    </row>
    <row r="3" spans="6:11" ht="15.6" thickBot="1" x14ac:dyDescent="0.35">
      <c r="F3" s="100"/>
      <c r="G3" s="102"/>
      <c r="H3" s="114"/>
      <c r="I3" s="150"/>
      <c r="J3" s="151"/>
      <c r="K3" s="107"/>
    </row>
    <row r="4" spans="6:11" ht="16.2" thickTop="1" thickBot="1" x14ac:dyDescent="0.35">
      <c r="F4" s="100" t="s">
        <v>23</v>
      </c>
      <c r="G4" s="102"/>
      <c r="H4" s="113">
        <v>106</v>
      </c>
      <c r="I4" s="148" t="s">
        <v>33</v>
      </c>
      <c r="J4" s="149"/>
      <c r="K4" s="108">
        <v>44978</v>
      </c>
    </row>
    <row r="5" spans="6:11" ht="15.6" thickBot="1" x14ac:dyDescent="0.35">
      <c r="F5" s="100"/>
      <c r="G5" s="100"/>
      <c r="H5" s="115"/>
      <c r="I5" s="152"/>
      <c r="J5" s="151"/>
      <c r="K5" s="107"/>
    </row>
    <row r="6" spans="6:11" ht="16.2" thickTop="1" thickBot="1" x14ac:dyDescent="0.35">
      <c r="F6" s="100" t="s">
        <v>24</v>
      </c>
      <c r="G6" s="102"/>
      <c r="H6" s="113" t="s">
        <v>136</v>
      </c>
      <c r="I6" s="148" t="s">
        <v>34</v>
      </c>
      <c r="J6" s="149"/>
      <c r="K6" s="109" t="s">
        <v>141</v>
      </c>
    </row>
    <row r="7" spans="6:11" ht="15.6" thickBot="1" x14ac:dyDescent="0.35">
      <c r="F7" s="100"/>
      <c r="G7" s="100"/>
      <c r="H7" s="105"/>
      <c r="I7" s="152"/>
      <c r="J7" s="151"/>
      <c r="K7" s="107"/>
    </row>
    <row r="8" spans="6:11" ht="16.2" thickTop="1" thickBot="1" x14ac:dyDescent="0.35">
      <c r="F8" s="100" t="s">
        <v>0</v>
      </c>
      <c r="G8" s="102"/>
      <c r="H8" s="113">
        <v>81.2</v>
      </c>
      <c r="I8" s="148" t="s">
        <v>35</v>
      </c>
      <c r="J8" s="149"/>
      <c r="K8" s="117">
        <v>59495</v>
      </c>
    </row>
    <row r="9" spans="6:11" ht="15.6" thickBot="1" x14ac:dyDescent="0.35">
      <c r="F9" s="100"/>
      <c r="G9" s="102"/>
      <c r="H9" s="114"/>
      <c r="I9" s="150"/>
      <c r="J9" s="151"/>
      <c r="K9" s="107"/>
    </row>
    <row r="10" spans="6:11" ht="16.2" thickTop="1" thickBot="1" x14ac:dyDescent="0.35">
      <c r="F10" s="100" t="s">
        <v>53</v>
      </c>
      <c r="G10" s="102"/>
      <c r="H10" s="113" t="s">
        <v>106</v>
      </c>
      <c r="I10" s="148" t="s">
        <v>36</v>
      </c>
      <c r="J10" s="149"/>
      <c r="K10" s="117">
        <v>77.58</v>
      </c>
    </row>
    <row r="11" spans="6:11" ht="15.6" thickBot="1" x14ac:dyDescent="0.35">
      <c r="F11" s="100"/>
      <c r="G11" s="102"/>
      <c r="H11" s="116"/>
      <c r="I11" s="150"/>
      <c r="J11" s="151"/>
      <c r="K11" s="107"/>
    </row>
    <row r="12" spans="6:11" ht="16.2" thickTop="1" thickBot="1" x14ac:dyDescent="0.35">
      <c r="F12" s="100" t="s">
        <v>22</v>
      </c>
      <c r="G12" s="102"/>
      <c r="H12" s="113">
        <v>207.08</v>
      </c>
      <c r="I12" s="148" t="s">
        <v>88</v>
      </c>
      <c r="J12" s="149"/>
      <c r="K12" s="117">
        <v>17.079999999999998</v>
      </c>
    </row>
    <row r="13" spans="6:11" ht="15.6" thickBot="1" x14ac:dyDescent="0.35">
      <c r="F13" s="100"/>
      <c r="G13" s="100"/>
      <c r="H13" s="104"/>
      <c r="I13" s="152"/>
      <c r="J13" s="151"/>
      <c r="K13" s="107"/>
    </row>
    <row r="14" spans="6:11" ht="16.2" thickTop="1" thickBot="1" x14ac:dyDescent="0.35">
      <c r="F14" s="100" t="s">
        <v>25</v>
      </c>
      <c r="G14" s="100" t="s">
        <v>26</v>
      </c>
      <c r="H14" s="127"/>
      <c r="I14" s="153" t="s">
        <v>37</v>
      </c>
      <c r="J14" s="149"/>
      <c r="K14" s="117">
        <v>-1.63</v>
      </c>
    </row>
    <row r="15" spans="6:11" ht="15.6" thickBot="1" x14ac:dyDescent="0.35">
      <c r="F15" s="100"/>
      <c r="G15" s="102" t="s">
        <v>66</v>
      </c>
      <c r="H15" s="128"/>
      <c r="I15" s="150"/>
      <c r="J15" s="151"/>
      <c r="K15" s="107"/>
    </row>
    <row r="16" spans="6:11" ht="16.2" thickTop="1" thickBot="1" x14ac:dyDescent="0.35">
      <c r="F16" s="100"/>
      <c r="G16" s="100"/>
      <c r="H16" s="105"/>
      <c r="I16" s="153" t="s">
        <v>38</v>
      </c>
      <c r="J16" s="149"/>
      <c r="K16" s="126">
        <v>1.0013000000000001</v>
      </c>
    </row>
    <row r="17" spans="6:11" ht="16.2" thickTop="1" thickBot="1" x14ac:dyDescent="0.35">
      <c r="F17" s="100" t="s">
        <v>31</v>
      </c>
      <c r="G17" s="100" t="s">
        <v>102</v>
      </c>
      <c r="H17" s="103" t="s">
        <v>137</v>
      </c>
      <c r="I17" s="152"/>
      <c r="J17" s="151"/>
      <c r="K17" s="107"/>
    </row>
    <row r="18" spans="6:11" ht="17.25" customHeight="1" thickTop="1" thickBot="1" x14ac:dyDescent="0.35">
      <c r="F18" s="100"/>
      <c r="G18" s="102" t="s">
        <v>103</v>
      </c>
      <c r="H18" s="113" t="s">
        <v>138</v>
      </c>
      <c r="I18" s="148" t="s">
        <v>76</v>
      </c>
      <c r="J18" s="149"/>
      <c r="K18" s="117">
        <v>18.71</v>
      </c>
    </row>
    <row r="19" spans="6:11" ht="15.6" thickBot="1" x14ac:dyDescent="0.35">
      <c r="F19" s="110"/>
      <c r="G19" s="110"/>
      <c r="H19" s="111"/>
      <c r="I19" s="152"/>
      <c r="J19" s="151"/>
      <c r="K19" s="112"/>
    </row>
    <row r="22" spans="6:11" x14ac:dyDescent="0.3">
      <c r="H22" s="123" t="s">
        <v>119</v>
      </c>
    </row>
    <row r="24" spans="6:11" x14ac:dyDescent="0.3">
      <c r="F24" t="s">
        <v>121</v>
      </c>
    </row>
    <row r="25" spans="6:11" x14ac:dyDescent="0.3">
      <c r="F25" t="s">
        <v>126</v>
      </c>
    </row>
    <row r="26" spans="6:11" x14ac:dyDescent="0.3">
      <c r="F26" t="s">
        <v>122</v>
      </c>
    </row>
    <row r="27" spans="6:11" x14ac:dyDescent="0.3">
      <c r="F27" t="s">
        <v>127</v>
      </c>
    </row>
    <row r="28" spans="6:11" x14ac:dyDescent="0.3">
      <c r="F28" t="s">
        <v>133</v>
      </c>
    </row>
    <row r="29" spans="6:11" x14ac:dyDescent="0.3">
      <c r="F29" t="s">
        <v>123</v>
      </c>
    </row>
    <row r="30" spans="6:11" x14ac:dyDescent="0.3">
      <c r="F30" t="s">
        <v>124</v>
      </c>
    </row>
    <row r="31" spans="6:11" x14ac:dyDescent="0.3">
      <c r="F31" t="s">
        <v>125</v>
      </c>
    </row>
    <row r="32" spans="6:11" x14ac:dyDescent="0.3">
      <c r="F32" t="s">
        <v>131</v>
      </c>
    </row>
    <row r="33" spans="6:6" x14ac:dyDescent="0.3">
      <c r="F33" t="s">
        <v>132</v>
      </c>
    </row>
    <row r="40" spans="6:6" x14ac:dyDescent="0.3">
      <c r="F40" t="s">
        <v>134</v>
      </c>
    </row>
  </sheetData>
  <mergeCells count="9">
    <mergeCell ref="I2:J3"/>
    <mergeCell ref="I4:J5"/>
    <mergeCell ref="I6:J7"/>
    <mergeCell ref="I18:J19"/>
    <mergeCell ref="I14:J15"/>
    <mergeCell ref="I16:J17"/>
    <mergeCell ref="I8:J9"/>
    <mergeCell ref="I10:J11"/>
    <mergeCell ref="I12:J1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Y164"/>
  <sheetViews>
    <sheetView tabSelected="1" zoomScale="85" zoomScaleNormal="85" workbookViewId="0">
      <pane ySplit="7" topLeftCell="A124" activePane="bottomLeft" state="frozen"/>
      <selection pane="bottomLeft" activeCell="A165" sqref="A165"/>
    </sheetView>
  </sheetViews>
  <sheetFormatPr defaultRowHeight="14.4" x14ac:dyDescent="0.3"/>
  <cols>
    <col min="1" max="2" width="11.88671875" customWidth="1"/>
    <col min="3" max="3" width="12" style="14" customWidth="1"/>
    <col min="4" max="7" width="11.88671875" hidden="1" customWidth="1"/>
    <col min="8" max="9" width="12.88671875" style="14" hidden="1" customWidth="1"/>
    <col min="10" max="12" width="12.88671875" style="16" hidden="1" customWidth="1"/>
    <col min="13" max="13" width="12.88671875" hidden="1" customWidth="1"/>
    <col min="14" max="16" width="12.88671875" style="14" hidden="1" customWidth="1"/>
    <col min="17" max="17" width="12.88671875" style="17" hidden="1" customWidth="1"/>
    <col min="18" max="18" width="12.88671875" style="16" hidden="1" customWidth="1"/>
    <col min="19" max="21" width="12.88671875" style="14" hidden="1" customWidth="1"/>
    <col min="22" max="22" width="6" customWidth="1"/>
    <col min="23" max="25" width="12.88671875" customWidth="1"/>
    <col min="26" max="29" width="12.88671875" hidden="1" customWidth="1"/>
    <col min="30" max="31" width="12.88671875" style="14" hidden="1" customWidth="1"/>
    <col min="32" max="34" width="12.88671875" style="16" hidden="1" customWidth="1"/>
    <col min="35" max="38" width="12.88671875" hidden="1" customWidth="1"/>
    <col min="39" max="39" width="12.88671875" style="15" hidden="1" customWidth="1"/>
    <col min="40" max="40" width="12.88671875" hidden="1" customWidth="1"/>
    <col min="41" max="43" width="12.88671875" style="15" hidden="1" customWidth="1"/>
    <col min="44" max="44" width="12.88671875" hidden="1" customWidth="1"/>
    <col min="45" max="45" width="6.33203125" customWidth="1"/>
    <col min="46" max="46" width="16.109375" customWidth="1"/>
    <col min="47" max="47" width="17.6640625" customWidth="1"/>
    <col min="48" max="48" width="12.88671875" customWidth="1"/>
    <col min="49" max="49" width="5.77734375" customWidth="1"/>
    <col min="50" max="54" width="11" customWidth="1"/>
    <col min="56" max="56" width="64.109375" customWidth="1"/>
    <col min="57" max="57" width="34.33203125" customWidth="1"/>
    <col min="58" max="58" width="10.109375" customWidth="1"/>
    <col min="59" max="59" width="26.88671875" customWidth="1"/>
    <col min="60" max="60" width="18.88671875" customWidth="1"/>
    <col min="61" max="61" width="36.109375" customWidth="1"/>
    <col min="62" max="62" width="11.6640625" customWidth="1"/>
    <col min="63" max="63" width="19.109375" customWidth="1"/>
    <col min="64" max="64" width="16.6640625" customWidth="1"/>
    <col min="65" max="65" width="15" customWidth="1"/>
    <col min="66" max="66" width="17.33203125" customWidth="1"/>
    <col min="67" max="67" width="21.44140625" customWidth="1"/>
    <col min="68" max="68" width="21.5546875" customWidth="1"/>
    <col min="69" max="69" width="20.109375" customWidth="1"/>
    <col min="70" max="70" width="22" customWidth="1"/>
    <col min="71" max="71" width="20.6640625" customWidth="1"/>
    <col min="72" max="72" width="15.88671875" customWidth="1"/>
    <col min="73" max="73" width="18" customWidth="1"/>
    <col min="74" max="74" width="17.109375" customWidth="1"/>
    <col min="75" max="75" width="14.109375" customWidth="1"/>
    <col min="76" max="76" width="21.109375" customWidth="1"/>
    <col min="77" max="77" width="18" customWidth="1"/>
    <col min="83" max="84" width="9.109375" customWidth="1"/>
  </cols>
  <sheetData>
    <row r="1" spans="1:77" ht="15" hidden="1" customHeight="1" thickTop="1" thickBot="1" x14ac:dyDescent="0.4">
      <c r="BG1" s="164"/>
      <c r="BH1" s="164"/>
      <c r="BI1" s="164"/>
      <c r="BJ1" s="164" t="s">
        <v>0</v>
      </c>
      <c r="BK1" s="154"/>
      <c r="BL1" s="154" t="s">
        <v>22</v>
      </c>
      <c r="BM1" s="162" t="s">
        <v>25</v>
      </c>
      <c r="BN1" s="163"/>
      <c r="BO1" s="169"/>
      <c r="BP1" s="170"/>
      <c r="BQ1" s="154"/>
      <c r="BR1" s="154"/>
      <c r="BS1" s="154"/>
      <c r="BT1" s="154"/>
      <c r="BU1" s="154"/>
      <c r="BV1" s="154"/>
      <c r="BW1" s="154"/>
      <c r="BX1" s="154"/>
      <c r="BY1" s="154" t="s">
        <v>76</v>
      </c>
    </row>
    <row r="2" spans="1:77" ht="71.25" hidden="1" customHeight="1" thickTop="1" thickBot="1" x14ac:dyDescent="0.35">
      <c r="BG2" s="165"/>
      <c r="BH2" s="165"/>
      <c r="BI2" s="165"/>
      <c r="BJ2" s="165"/>
      <c r="BK2" s="155"/>
      <c r="BL2" s="155"/>
      <c r="BM2" s="47" t="s">
        <v>114</v>
      </c>
      <c r="BN2" s="47" t="s">
        <v>115</v>
      </c>
      <c r="BO2" s="78"/>
      <c r="BP2" s="99"/>
      <c r="BQ2" s="155"/>
      <c r="BR2" s="155"/>
      <c r="BS2" s="155"/>
      <c r="BT2" s="155"/>
      <c r="BU2" s="155"/>
      <c r="BV2" s="155"/>
      <c r="BW2" s="155"/>
      <c r="BX2" s="155"/>
      <c r="BY2" s="155"/>
    </row>
    <row r="3" spans="1:77" ht="16.2" hidden="1" thickTop="1" thickBot="1" x14ac:dyDescent="0.4">
      <c r="BG3" s="7"/>
      <c r="BH3" s="8"/>
      <c r="BI3" s="7"/>
      <c r="BJ3" s="7">
        <f>'Исходные данные'!H8</f>
        <v>81.2</v>
      </c>
      <c r="BK3" s="7"/>
      <c r="BL3" s="8">
        <f>'Исходные данные'!H12</f>
        <v>207.08</v>
      </c>
      <c r="BM3" s="87">
        <f>'Исходные данные'!H14</f>
        <v>0</v>
      </c>
      <c r="BN3" s="87">
        <f>'Исходные данные'!H15</f>
        <v>0</v>
      </c>
      <c r="BO3" s="101"/>
      <c r="BP3" s="101"/>
      <c r="BQ3" s="7"/>
      <c r="BR3" s="9"/>
      <c r="BS3" s="10"/>
      <c r="BT3" s="10"/>
      <c r="BU3" s="10"/>
      <c r="BV3" s="10"/>
      <c r="BW3" s="90"/>
      <c r="BX3" s="92"/>
      <c r="BY3" s="11">
        <v>20.62</v>
      </c>
    </row>
    <row r="4" spans="1:77" ht="15" thickBot="1" x14ac:dyDescent="0.35">
      <c r="BH4" s="1"/>
      <c r="BI4" s="1"/>
      <c r="BJ4" s="1"/>
      <c r="BK4" s="1"/>
      <c r="BL4" s="1"/>
      <c r="BM4" s="1"/>
      <c r="BN4" s="1"/>
    </row>
    <row r="5" spans="1:77" ht="27" customHeight="1" thickBot="1" x14ac:dyDescent="0.35">
      <c r="A5" s="156" t="s">
        <v>65</v>
      </c>
      <c r="B5" s="157"/>
      <c r="C5" s="158"/>
      <c r="D5" s="25"/>
      <c r="E5" s="25"/>
      <c r="F5" s="25"/>
      <c r="G5" s="25"/>
      <c r="H5" s="26"/>
      <c r="I5" s="26"/>
      <c r="J5" s="27"/>
      <c r="K5" s="27"/>
      <c r="L5" s="27"/>
      <c r="M5" s="25"/>
      <c r="N5" s="26"/>
      <c r="O5" s="26"/>
      <c r="P5" s="26"/>
      <c r="Q5" s="28"/>
      <c r="R5" s="27"/>
      <c r="S5" s="26"/>
      <c r="T5" s="26"/>
      <c r="U5" s="26"/>
      <c r="V5" s="25"/>
      <c r="W5" s="166" t="s">
        <v>64</v>
      </c>
      <c r="X5" s="167"/>
      <c r="Y5" s="168"/>
      <c r="Z5" s="25"/>
      <c r="AA5" s="25"/>
      <c r="AB5" s="25"/>
      <c r="AC5" s="25"/>
      <c r="AD5" s="26"/>
      <c r="AE5" s="26"/>
      <c r="AF5" s="27"/>
      <c r="AG5" s="27"/>
      <c r="AH5" s="27"/>
      <c r="AI5" s="25"/>
      <c r="AJ5" s="25"/>
      <c r="AK5" s="25"/>
      <c r="AL5" s="25"/>
      <c r="AM5" s="29"/>
      <c r="AN5" s="25"/>
      <c r="AO5" s="29"/>
      <c r="AP5" s="29"/>
      <c r="AQ5" s="29"/>
      <c r="AR5" s="25"/>
      <c r="AS5" s="25"/>
      <c r="AT5" s="159" t="s">
        <v>21</v>
      </c>
      <c r="AU5" s="160"/>
      <c r="AV5" s="161"/>
      <c r="AW5" s="12"/>
      <c r="AX5" s="159" t="s">
        <v>68</v>
      </c>
      <c r="AY5" s="160"/>
      <c r="AZ5" s="160"/>
      <c r="BA5" s="160"/>
      <c r="BB5" s="160"/>
      <c r="BC5" s="161"/>
      <c r="BD5" s="56" t="s">
        <v>43</v>
      </c>
      <c r="BE5" s="122" t="s">
        <v>116</v>
      </c>
      <c r="BF5" s="33"/>
      <c r="BG5" s="33"/>
      <c r="BH5" s="33"/>
      <c r="BI5" s="33"/>
      <c r="BJ5" s="33"/>
      <c r="BK5" s="1"/>
      <c r="BL5" s="1"/>
      <c r="BM5" s="1"/>
      <c r="BN5" s="1"/>
      <c r="BO5" s="1"/>
      <c r="BP5" s="1"/>
    </row>
    <row r="6" spans="1:77" ht="15" thickBot="1" x14ac:dyDescent="0.35">
      <c r="A6" s="50" t="s">
        <v>1</v>
      </c>
      <c r="B6" s="51" t="s">
        <v>2</v>
      </c>
      <c r="C6" s="54" t="s">
        <v>3</v>
      </c>
      <c r="D6" s="48" t="s">
        <v>4</v>
      </c>
      <c r="E6" s="19" t="s">
        <v>5</v>
      </c>
      <c r="F6" s="19" t="s">
        <v>6</v>
      </c>
      <c r="G6" s="19" t="s">
        <v>7</v>
      </c>
      <c r="H6" s="20" t="s">
        <v>8</v>
      </c>
      <c r="I6" s="20" t="s">
        <v>9</v>
      </c>
      <c r="J6" s="21" t="s">
        <v>10</v>
      </c>
      <c r="K6" s="21" t="s">
        <v>11</v>
      </c>
      <c r="L6" s="21" t="s">
        <v>12</v>
      </c>
      <c r="M6" s="25"/>
      <c r="N6" s="20" t="s">
        <v>13</v>
      </c>
      <c r="O6" s="20" t="s">
        <v>14</v>
      </c>
      <c r="P6" s="20" t="s">
        <v>15</v>
      </c>
      <c r="Q6" s="22" t="s">
        <v>16</v>
      </c>
      <c r="R6" s="21" t="s">
        <v>17</v>
      </c>
      <c r="S6" s="20" t="s">
        <v>18</v>
      </c>
      <c r="T6" s="20" t="s">
        <v>19</v>
      </c>
      <c r="U6" s="20" t="s">
        <v>20</v>
      </c>
      <c r="V6" s="25"/>
      <c r="W6" s="50" t="s">
        <v>1</v>
      </c>
      <c r="X6" s="51" t="s">
        <v>2</v>
      </c>
      <c r="Y6" s="52" t="s">
        <v>3</v>
      </c>
      <c r="Z6" s="48" t="s">
        <v>4</v>
      </c>
      <c r="AA6" s="19" t="s">
        <v>5</v>
      </c>
      <c r="AB6" s="19" t="s">
        <v>6</v>
      </c>
      <c r="AC6" s="19" t="s">
        <v>7</v>
      </c>
      <c r="AD6" s="20" t="s">
        <v>8</v>
      </c>
      <c r="AE6" s="20" t="s">
        <v>9</v>
      </c>
      <c r="AF6" s="21" t="s">
        <v>10</v>
      </c>
      <c r="AG6" s="21" t="s">
        <v>11</v>
      </c>
      <c r="AH6" s="21" t="s">
        <v>12</v>
      </c>
      <c r="AI6" s="25"/>
      <c r="AJ6" s="19" t="s">
        <v>13</v>
      </c>
      <c r="AK6" s="19" t="s">
        <v>14</v>
      </c>
      <c r="AL6" s="19" t="s">
        <v>15</v>
      </c>
      <c r="AM6" s="23" t="s">
        <v>16</v>
      </c>
      <c r="AN6" s="19" t="s">
        <v>17</v>
      </c>
      <c r="AO6" s="23" t="s">
        <v>18</v>
      </c>
      <c r="AP6" s="23" t="s">
        <v>19</v>
      </c>
      <c r="AQ6" s="23" t="s">
        <v>20</v>
      </c>
      <c r="AR6" s="23" t="s">
        <v>67</v>
      </c>
      <c r="AS6" s="25"/>
      <c r="AT6" s="55" t="s">
        <v>27</v>
      </c>
      <c r="AU6" s="55" t="s">
        <v>28</v>
      </c>
      <c r="AV6" s="55" t="s">
        <v>29</v>
      </c>
      <c r="AW6" s="12"/>
      <c r="AX6" s="50" t="s">
        <v>69</v>
      </c>
      <c r="AY6" s="51" t="s">
        <v>70</v>
      </c>
      <c r="AZ6" s="51" t="s">
        <v>71</v>
      </c>
      <c r="BA6" s="51" t="s">
        <v>72</v>
      </c>
      <c r="BB6" s="51" t="s">
        <v>73</v>
      </c>
      <c r="BC6" s="52" t="s">
        <v>74</v>
      </c>
      <c r="BD6" s="119"/>
      <c r="BE6" s="30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77" hidden="1" x14ac:dyDescent="0.3">
      <c r="A7" s="49"/>
      <c r="B7" s="49"/>
      <c r="C7" s="53"/>
      <c r="D7" s="30"/>
      <c r="E7" s="30"/>
      <c r="F7" s="30"/>
      <c r="G7" s="30"/>
      <c r="H7" s="30"/>
      <c r="I7" s="30"/>
      <c r="J7" s="30"/>
      <c r="K7" s="30"/>
      <c r="L7" s="30"/>
      <c r="M7" s="1"/>
      <c r="N7" s="30"/>
      <c r="O7" s="30"/>
      <c r="P7" s="30"/>
      <c r="Q7" s="30"/>
      <c r="R7" s="30"/>
      <c r="S7" s="30"/>
      <c r="T7" s="30"/>
      <c r="U7" s="30"/>
      <c r="V7" s="1"/>
      <c r="W7" s="49"/>
      <c r="X7" s="49"/>
      <c r="Y7" s="49"/>
      <c r="Z7" s="30"/>
      <c r="AA7" s="30"/>
      <c r="AB7" s="30"/>
      <c r="AC7" s="30"/>
      <c r="AD7" s="30"/>
      <c r="AE7" s="30"/>
      <c r="AF7" s="30"/>
      <c r="AG7" s="30"/>
      <c r="AH7" s="30"/>
      <c r="AI7" s="1"/>
      <c r="AJ7" s="30"/>
      <c r="AK7" s="30"/>
      <c r="AL7" s="30"/>
      <c r="AM7" s="30"/>
      <c r="AN7" s="30"/>
      <c r="AO7" s="30"/>
      <c r="AP7" s="30"/>
      <c r="AQ7" s="30"/>
      <c r="AR7" s="30"/>
      <c r="AS7" s="1"/>
      <c r="AT7" s="30"/>
      <c r="AU7" s="30"/>
      <c r="AV7" s="30"/>
      <c r="AW7" s="6"/>
      <c r="AX7" s="6"/>
      <c r="AY7" s="6"/>
      <c r="AZ7" s="6"/>
      <c r="BA7" s="6"/>
      <c r="BB7" s="6"/>
      <c r="BE7" s="30"/>
    </row>
    <row r="8" spans="1:77" s="44" customFormat="1" x14ac:dyDescent="0.3">
      <c r="A8" s="34">
        <v>0</v>
      </c>
      <c r="B8" s="34">
        <v>0</v>
      </c>
      <c r="C8" s="35">
        <v>0</v>
      </c>
      <c r="D8" s="36">
        <v>0</v>
      </c>
      <c r="E8" s="36">
        <f>$BJ$3-D8</f>
        <v>81.2</v>
      </c>
      <c r="F8" s="36">
        <v>0</v>
      </c>
      <c r="G8" s="36">
        <v>0</v>
      </c>
      <c r="H8" s="35">
        <f>BM3</f>
        <v>0</v>
      </c>
      <c r="I8" s="35">
        <f>BN3</f>
        <v>0</v>
      </c>
      <c r="J8" s="37">
        <f>SQRT(F8^2+G8^2)</f>
        <v>0</v>
      </c>
      <c r="K8" s="37">
        <f>IF(J8=0,0,IF(F8&lt;0,ATAN(G8/F8)*180/PI()+180,ATAN(G8/F8)*180/PI()))</f>
        <v>0</v>
      </c>
      <c r="L8" s="37">
        <f>COS((K8-$BL$3)*PI()/180)*J8</f>
        <v>0</v>
      </c>
      <c r="M8" s="38"/>
      <c r="N8" s="35">
        <v>0</v>
      </c>
      <c r="O8" s="35">
        <v>0</v>
      </c>
      <c r="P8" s="35">
        <v>0</v>
      </c>
      <c r="Q8" s="39">
        <v>0</v>
      </c>
      <c r="R8" s="37">
        <v>0</v>
      </c>
      <c r="S8" s="35">
        <v>0</v>
      </c>
      <c r="T8" s="35">
        <v>0</v>
      </c>
      <c r="U8" s="35">
        <v>0</v>
      </c>
      <c r="V8" s="38"/>
      <c r="W8" s="34">
        <v>0</v>
      </c>
      <c r="X8" s="34">
        <v>0</v>
      </c>
      <c r="Y8" s="34">
        <v>0</v>
      </c>
      <c r="Z8" s="34">
        <v>0</v>
      </c>
      <c r="AA8" s="34">
        <f>$BJ$3-Z8</f>
        <v>81.2</v>
      </c>
      <c r="AB8" s="34">
        <v>0</v>
      </c>
      <c r="AC8" s="34">
        <v>0</v>
      </c>
      <c r="AD8" s="35">
        <f>BM3</f>
        <v>0</v>
      </c>
      <c r="AE8" s="35">
        <f>BN3</f>
        <v>0</v>
      </c>
      <c r="AF8" s="37">
        <f t="shared" ref="AF8:AF10" si="0">SQRT(AB8^2+AC8^2)</f>
        <v>0</v>
      </c>
      <c r="AG8" s="37">
        <f t="shared" ref="AG8:AG10" si="1">IF(AF8=0,0,IF(AB8&lt;0,ATAN(AC8/AB8)*180/PI()+180,ATAN(AC8/AB8)*180/PI()))</f>
        <v>0</v>
      </c>
      <c r="AH8" s="37">
        <f>COS((AG8-$BL$3)*PI()/180)*AF8</f>
        <v>0</v>
      </c>
      <c r="AI8" s="38"/>
      <c r="AJ8" s="35">
        <v>0</v>
      </c>
      <c r="AK8" s="35">
        <v>0</v>
      </c>
      <c r="AL8" s="35">
        <v>0</v>
      </c>
      <c r="AM8" s="40">
        <v>0</v>
      </c>
      <c r="AN8" s="34">
        <v>0</v>
      </c>
      <c r="AO8" s="40">
        <v>0</v>
      </c>
      <c r="AP8" s="40">
        <v>0</v>
      </c>
      <c r="AQ8" s="40">
        <v>0</v>
      </c>
      <c r="AR8" s="34">
        <v>0</v>
      </c>
      <c r="AS8" s="38"/>
      <c r="AT8" s="35">
        <f>SQRT((I8-AE8)^2+(H8-AD8)^2)</f>
        <v>0</v>
      </c>
      <c r="AU8" s="35">
        <f>D8-Z8</f>
        <v>0</v>
      </c>
      <c r="AV8" s="35">
        <f>SQRT((I8-AE8)^2+(H8-AD8)^2+(D8-Z8)^2)</f>
        <v>0</v>
      </c>
      <c r="AW8" s="41"/>
      <c r="AX8" s="42"/>
      <c r="AY8" s="42"/>
      <c r="AZ8" s="42"/>
      <c r="BA8" s="42"/>
      <c r="BB8" s="42"/>
      <c r="BC8" s="43"/>
      <c r="BD8" s="120" t="s">
        <v>75</v>
      </c>
      <c r="BE8" s="43"/>
    </row>
    <row r="9" spans="1:77" ht="14.4" customHeight="1" x14ac:dyDescent="0.3">
      <c r="A9" s="91">
        <v>37.9</v>
      </c>
      <c r="B9" s="91">
        <v>0.28999999999999998</v>
      </c>
      <c r="C9" s="91">
        <v>306.35000000000002</v>
      </c>
      <c r="D9" s="24">
        <f>S9+D8</f>
        <v>37.899838177787672</v>
      </c>
      <c r="E9" s="24">
        <f t="shared" ref="E9:E10" si="2">$BJ$3-D9</f>
        <v>43.300161822212331</v>
      </c>
      <c r="F9" s="24">
        <f>T9+F8</f>
        <v>5.6850003121588388E-2</v>
      </c>
      <c r="G9" s="24">
        <f>U9+G8</f>
        <v>-7.7250517280979258E-2</v>
      </c>
      <c r="H9" s="20">
        <f>H8+T9</f>
        <v>5.6850003121588388E-2</v>
      </c>
      <c r="I9" s="20">
        <f>I8+U9</f>
        <v>-7.7250517280979258E-2</v>
      </c>
      <c r="J9" s="21">
        <f t="shared" ref="J9:J10" si="3">SQRT(F9^2+G9^2)</f>
        <v>9.5914364279306386E-2</v>
      </c>
      <c r="K9" s="21">
        <f t="shared" ref="K9:K10" si="4">IF(J9=0,0,IF(F9&lt;0,ATAN(G9/F9)*180/PI()+180,ATAN(G9/F9)*180/PI()))</f>
        <v>-53.649999999999984</v>
      </c>
      <c r="L9" s="21">
        <f>COS((K9-$BL$3)*PI()/180)*J9</f>
        <v>-1.545056511446029E-2</v>
      </c>
      <c r="M9" s="25"/>
      <c r="N9" s="20">
        <f>A9-A8</f>
        <v>37.9</v>
      </c>
      <c r="O9" s="20">
        <f t="shared" ref="O9:O10" si="5">RADIANS(B9-B8)</f>
        <v>5.0614548307835556E-3</v>
      </c>
      <c r="P9" s="20">
        <f t="shared" ref="P9:P10" si="6">RADIANS(C9-C8)</f>
        <v>5.346816163484629</v>
      </c>
      <c r="Q9" s="22">
        <f t="shared" ref="Q9:Q10" si="7">ACOS(COS(O9)-SIN(RADIANS(B8))*SIN(RADIANS(B9))*(1-COS(P9)))</f>
        <v>5.0614548307938989E-3</v>
      </c>
      <c r="R9" s="21">
        <f>2/Q9*TAN(Q9/2)</f>
        <v>1.0000021348658863</v>
      </c>
      <c r="S9" s="20">
        <f t="shared" ref="S9:S10" si="8">(N9/2)*(COS(RADIANS(B8))+COS(RADIANS(B9)))*R9</f>
        <v>37.899838177787672</v>
      </c>
      <c r="T9" s="20">
        <f t="shared" ref="T9:T10" si="9">(N9/2)*(SIN(RADIANS(B8))*COS(RADIANS(C8))+SIN(RADIANS(B9))*COS(RADIANS(C9)))*R9</f>
        <v>5.6850003121588388E-2</v>
      </c>
      <c r="U9" s="20">
        <f t="shared" ref="U9:U10" si="10">(N9/2)*(SIN(RADIANS(B8))*SIN(RADIANS(C8))+SIN(RADIANS(B9))*SIN(RADIANS(C9)))*R9</f>
        <v>-7.7250517280979258E-2</v>
      </c>
      <c r="V9" s="25"/>
      <c r="W9" s="20">
        <v>37.9</v>
      </c>
      <c r="X9" s="91">
        <v>0.28999999999999998</v>
      </c>
      <c r="Y9" s="91">
        <v>306.33</v>
      </c>
      <c r="Z9" s="20">
        <f>AO9+Z8</f>
        <v>37.899838177787672</v>
      </c>
      <c r="AA9" s="20">
        <f>$BJ$3-Z9</f>
        <v>43.300161822212331</v>
      </c>
      <c r="AB9" s="20">
        <f>AP9+AB8</f>
        <v>5.6823034141127271E-2</v>
      </c>
      <c r="AC9" s="20">
        <f>AQ9+AC8</f>
        <v>-7.7270356968890536E-2</v>
      </c>
      <c r="AD9" s="20">
        <f>AD8+AP9</f>
        <v>5.6823034141127271E-2</v>
      </c>
      <c r="AE9" s="20">
        <f>AE8+AQ9</f>
        <v>-7.7270356968890536E-2</v>
      </c>
      <c r="AF9" s="21">
        <f t="shared" si="0"/>
        <v>9.5914364279306386E-2</v>
      </c>
      <c r="AG9" s="21">
        <f t="shared" si="1"/>
        <v>-53.670000000000037</v>
      </c>
      <c r="AH9" s="21">
        <f>COS((AG9-$BL$3)*PI()/180)*AF9</f>
        <v>-1.5417520992515589E-2</v>
      </c>
      <c r="AI9" s="25"/>
      <c r="AJ9" s="20">
        <f>W9-W8</f>
        <v>37.9</v>
      </c>
      <c r="AK9" s="20">
        <f t="shared" ref="AK9:AK10" si="11">RADIANS(X9-X8)</f>
        <v>5.0614548307835556E-3</v>
      </c>
      <c r="AL9" s="20">
        <f t="shared" ref="AL9:AL10" si="12">RADIANS(Y9-Y8)</f>
        <v>5.3464670976342292</v>
      </c>
      <c r="AM9" s="23">
        <f>ACOS(COS(AK9)-SIN(RADIANS(X8))*SIN(RADIANS(X9))*(1-COS(AL9)))</f>
        <v>5.0614548307938989E-3</v>
      </c>
      <c r="AN9" s="19">
        <f>2/AM9*TAN(AM9/2)</f>
        <v>1.0000021348658863</v>
      </c>
      <c r="AO9" s="23">
        <f>(AJ9/2)*(COS(RADIANS(X8))+COS(RADIANS(X9)))*AN9</f>
        <v>37.899838177787672</v>
      </c>
      <c r="AP9" s="23">
        <f>(AJ9/2)*(SIN(RADIANS(X8))*COS(RADIANS(Y8))+SIN(RADIANS(X9))*COS(RADIANS(Y9)))*AN9</f>
        <v>5.6823034141127271E-2</v>
      </c>
      <c r="AQ9" s="23">
        <f>(AJ9/2)*(SIN(RADIANS(X8))*SIN(RADIANS(Y8))+SIN(RADIANS(X9))*SIN(RADIANS(Y9)))*AN9</f>
        <v>-7.7270356968890536E-2</v>
      </c>
      <c r="AR9" s="19" t="e">
        <f>(30/AJ9)*2*(SIN(SQRT((SIN(AK8/2)^2+SIN((AL8/2)^2)*SIN(X8)*SIN(X9)))))^(-1)</f>
        <v>#DIV/0!</v>
      </c>
      <c r="AS9" s="25"/>
      <c r="AT9" s="20">
        <f t="shared" ref="AT9" si="13">SQRT((I9-AE9)^2+(H9-AD9)^2)</f>
        <v>3.348042896273889E-5</v>
      </c>
      <c r="AU9" s="20">
        <f t="shared" ref="AU9:AU10" si="14">D9-Z9</f>
        <v>0</v>
      </c>
      <c r="AV9" s="20">
        <f t="shared" ref="AV9:AV10" si="15">SQRT((I9-AE9)^2+(H9-AD9)^2+(D9-Z9)^2)</f>
        <v>3.348042896273889E-5</v>
      </c>
      <c r="AW9" s="6"/>
      <c r="AX9" s="18" t="s">
        <v>140</v>
      </c>
      <c r="AY9" s="18"/>
      <c r="AZ9" s="18"/>
      <c r="BA9" s="124"/>
      <c r="BB9" s="124"/>
      <c r="BC9" s="125"/>
      <c r="BD9" s="121"/>
      <c r="BE9" s="30" t="s">
        <v>96</v>
      </c>
      <c r="BG9" s="88"/>
      <c r="BH9" s="88"/>
      <c r="BI9" s="88"/>
    </row>
    <row r="10" spans="1:77" ht="14.4" customHeight="1" x14ac:dyDescent="0.3">
      <c r="A10" s="91">
        <v>65.2</v>
      </c>
      <c r="B10" s="91">
        <v>0.35</v>
      </c>
      <c r="C10" s="91">
        <v>313.18</v>
      </c>
      <c r="D10" s="24">
        <f>S10+D9</f>
        <v>65.199412147787868</v>
      </c>
      <c r="E10" s="24">
        <f t="shared" si="2"/>
        <v>16.000587852212135</v>
      </c>
      <c r="F10" s="24">
        <f t="shared" ref="F10" si="16">T10+F9</f>
        <v>0.15485801786780212</v>
      </c>
      <c r="G10" s="24">
        <f t="shared" ref="G10" si="17">U10+G9</f>
        <v>-0.19369845541248179</v>
      </c>
      <c r="H10" s="20">
        <f t="shared" ref="H10" si="18">H9+T10</f>
        <v>0.15485801786780212</v>
      </c>
      <c r="I10" s="20">
        <f t="shared" ref="I10" si="19">I9+U10</f>
        <v>-0.19369845541248179</v>
      </c>
      <c r="J10" s="21">
        <f t="shared" si="3"/>
        <v>0.24799213158309222</v>
      </c>
      <c r="K10" s="21">
        <f t="shared" si="4"/>
        <v>-51.358367507543896</v>
      </c>
      <c r="L10" s="21">
        <f>COS((K10-$BL$3)*PI()/180)*J10</f>
        <v>-4.9703057667689017E-2</v>
      </c>
      <c r="M10" s="25"/>
      <c r="N10" s="20">
        <f t="shared" ref="N10" si="20">A10-A9</f>
        <v>27.300000000000004</v>
      </c>
      <c r="O10" s="20">
        <f t="shared" si="5"/>
        <v>1.0471975511965976E-3</v>
      </c>
      <c r="P10" s="20">
        <f t="shared" si="6"/>
        <v>0.11920598791121242</v>
      </c>
      <c r="Q10" s="22">
        <f t="shared" si="7"/>
        <v>1.2391345930506947E-3</v>
      </c>
      <c r="R10" s="21">
        <f t="shared" ref="R10" si="21">2/Q10*TAN(Q10/2)</f>
        <v>1.0000001279545645</v>
      </c>
      <c r="S10" s="20">
        <f t="shared" si="8"/>
        <v>27.2995739700002</v>
      </c>
      <c r="T10" s="20">
        <f t="shared" si="9"/>
        <v>9.8008014746213748E-2</v>
      </c>
      <c r="U10" s="20">
        <f t="shared" si="10"/>
        <v>-0.11644793813150253</v>
      </c>
      <c r="V10" s="25"/>
      <c r="W10" s="20">
        <v>65.2</v>
      </c>
      <c r="X10" s="91">
        <v>0.35</v>
      </c>
      <c r="Y10" s="91">
        <v>313.2</v>
      </c>
      <c r="Z10" s="20">
        <f t="shared" ref="Z10" si="22">AO10+Z9</f>
        <v>65.199412159501492</v>
      </c>
      <c r="AA10" s="20">
        <f t="shared" ref="AA10" si="23">$BJ$3-Z10</f>
        <v>16.000587840498511</v>
      </c>
      <c r="AB10" s="20">
        <f t="shared" ref="AB10" si="24">AP10+AB9</f>
        <v>0.15483284361388117</v>
      </c>
      <c r="AC10" s="20">
        <f>AQ10+AC9</f>
        <v>-0.1937126652423857</v>
      </c>
      <c r="AD10" s="20">
        <f t="shared" ref="AD10" si="25">AD9+AP10</f>
        <v>0.15483284361388117</v>
      </c>
      <c r="AE10" s="20">
        <f t="shared" ref="AE10" si="26">AE9+AQ10</f>
        <v>-0.1937126652423857</v>
      </c>
      <c r="AF10" s="21">
        <f t="shared" si="0"/>
        <v>0.24798751205830744</v>
      </c>
      <c r="AG10" s="21">
        <f t="shared" si="1"/>
        <v>-51.364960566278171</v>
      </c>
      <c r="AH10" s="21">
        <f>COS((AG10-$BL$3)*PI()/180)*AF10</f>
        <v>-4.9674174423131795E-2</v>
      </c>
      <c r="AI10" s="25"/>
      <c r="AJ10" s="20">
        <f t="shared" ref="AJ10" si="27">W10-W9</f>
        <v>27.300000000000004</v>
      </c>
      <c r="AK10" s="20">
        <f t="shared" si="11"/>
        <v>1.0471975511965976E-3</v>
      </c>
      <c r="AL10" s="20">
        <f t="shared" si="12"/>
        <v>0.11990411961201052</v>
      </c>
      <c r="AM10" s="23">
        <f t="shared" ref="AM10" si="28">ACOS(COS(AK10)-SIN(RADIANS(X9))*SIN(RADIANS(X10))*(1-COS(AL10)))</f>
        <v>1.2412104834806925E-3</v>
      </c>
      <c r="AN10" s="19">
        <f>2/AM10*TAN(AM10/2)</f>
        <v>1.0000001283836417</v>
      </c>
      <c r="AO10" s="23">
        <f t="shared" ref="AO10" si="29">(AJ10/2)*(COS(RADIANS(X9))+COS(RADIANS(X10)))*AN10</f>
        <v>27.299573981713824</v>
      </c>
      <c r="AP10" s="23">
        <f t="shared" ref="AP10" si="30">(AJ10/2)*(SIN(RADIANS(X9))*COS(RADIANS(Y9))+SIN(RADIANS(X10))*COS(RADIANS(Y10)))*AN10</f>
        <v>9.8009809472753881E-2</v>
      </c>
      <c r="AQ10" s="23">
        <f t="shared" ref="AQ10" si="31">(AJ10/2)*(SIN(RADIANS(X9))*SIN(RADIANS(Y9))+SIN(RADIANS(X10))*SIN(RADIANS(Y10)))*AN10</f>
        <v>-0.11644230827349517</v>
      </c>
      <c r="AR10" s="19" t="e">
        <f>(30/AJ10)*2*(ASIN((SQRT((SIN((X9-X10)/2)^2+SIN(((Y9-Y10)/2)^2)*SIN(X9)*SIN(X10))))))</f>
        <v>#NUM!</v>
      </c>
      <c r="AS10" s="25"/>
      <c r="AT10" s="20">
        <f>SQRT((I10-AE10)^2+(H10-AD10)^2)</f>
        <v>2.8907824656567757E-5</v>
      </c>
      <c r="AU10" s="20">
        <f t="shared" si="14"/>
        <v>-1.1713623848663701E-8</v>
      </c>
      <c r="AV10" s="20">
        <f t="shared" si="15"/>
        <v>2.8907827029782961E-5</v>
      </c>
      <c r="AW10" s="6"/>
      <c r="AX10" s="18" t="s">
        <v>140</v>
      </c>
      <c r="AY10" s="18"/>
      <c r="AZ10" s="18"/>
      <c r="BA10" s="124"/>
      <c r="BB10" s="124"/>
      <c r="BC10" s="125"/>
      <c r="BD10" s="121"/>
      <c r="BE10" s="30" t="s">
        <v>96</v>
      </c>
      <c r="BG10" s="88"/>
      <c r="BH10" s="88"/>
      <c r="BI10" s="88"/>
    </row>
    <row r="11" spans="1:77" x14ac:dyDescent="0.3">
      <c r="A11" s="91">
        <v>92.8</v>
      </c>
      <c r="B11" s="91">
        <v>0.35</v>
      </c>
      <c r="C11" s="91">
        <v>277.79000000000002</v>
      </c>
      <c r="D11" s="24">
        <f t="shared" ref="D11" si="32">S11+D10</f>
        <v>92.798928909050545</v>
      </c>
      <c r="E11" s="24">
        <f>$BJ$3-D11</f>
        <v>-11.598928909050542</v>
      </c>
      <c r="F11" s="24">
        <f t="shared" ref="F11" si="33">T11+F10</f>
        <v>0.22396929020041637</v>
      </c>
      <c r="G11" s="24">
        <f t="shared" ref="G11" si="34">U11+G10</f>
        <v>-0.33869092691054103</v>
      </c>
      <c r="H11" s="20">
        <f t="shared" ref="H11" si="35">H10+T11</f>
        <v>0.22396929020041637</v>
      </c>
      <c r="I11" s="20">
        <f t="shared" ref="I11" si="36">I10+U11</f>
        <v>-0.33869092691054103</v>
      </c>
      <c r="J11" s="21">
        <f t="shared" ref="J11" si="37">SQRT(F11^2+G11^2)</f>
        <v>0.40604653295453685</v>
      </c>
      <c r="K11" s="21">
        <f t="shared" ref="K11" si="38">IF(J11=0,0,IF(F11&lt;0,ATAN(G11/F11)*180/PI()+180,ATAN(G11/F11)*180/PI()))</f>
        <v>-56.524162146261688</v>
      </c>
      <c r="L11" s="21">
        <f>COS((K11-$BL$3)*PI()/180)*J11</f>
        <v>-4.5232260657984004E-2</v>
      </c>
      <c r="M11" s="25"/>
      <c r="N11" s="20">
        <f t="shared" ref="N11" si="39">A11-A10</f>
        <v>27.599999999999994</v>
      </c>
      <c r="O11" s="20">
        <f t="shared" ref="O11" si="40">RADIANS(B11-B10)</f>
        <v>0</v>
      </c>
      <c r="P11" s="20">
        <f t="shared" ref="P11" si="41">RADIANS(C11-C10)</f>
        <v>-0.61767202228079299</v>
      </c>
      <c r="Q11" s="22">
        <f t="shared" ref="Q11" si="42">ACOS(COS(O11)-SIN(RADIANS(B10))*SIN(RADIANS(B11))*(1-COS(P11)))</f>
        <v>3.7134278977168922E-3</v>
      </c>
      <c r="R11" s="21">
        <f t="shared" ref="R11" si="43">2/Q11*TAN(Q11/2)</f>
        <v>1.0000011491304805</v>
      </c>
      <c r="S11" s="20">
        <f t="shared" ref="S11" si="44">(N11/2)*(COS(RADIANS(B10))+COS(RADIANS(B11)))*R11</f>
        <v>27.599516761262681</v>
      </c>
      <c r="T11" s="20">
        <f t="shared" ref="T11" si="45">(N11/2)*(SIN(RADIANS(B10))*COS(RADIANS(C10))+SIN(RADIANS(B11))*COS(RADIANS(C11)))*R11</f>
        <v>6.9111272332614243E-2</v>
      </c>
      <c r="U11" s="20">
        <f t="shared" ref="U11" si="46">(N11/2)*(SIN(RADIANS(B10))*SIN(RADIANS(C10))+SIN(RADIANS(B11))*SIN(RADIANS(C11)))*R11</f>
        <v>-0.14499247149805922</v>
      </c>
      <c r="V11" s="25"/>
      <c r="W11" s="20">
        <v>92.8</v>
      </c>
      <c r="X11" s="91">
        <v>0.35</v>
      </c>
      <c r="Y11" s="91">
        <v>277.8</v>
      </c>
      <c r="Z11" s="20">
        <f t="shared" ref="Z11" si="47">AO11+Z10</f>
        <v>92.798928938116219</v>
      </c>
      <c r="AA11" s="20">
        <f>$BJ$3-Z11</f>
        <v>-11.598928938116217</v>
      </c>
      <c r="AB11" s="20">
        <f t="shared" ref="AB11" si="48">AP11+AB10</f>
        <v>0.22398014705288419</v>
      </c>
      <c r="AC11" s="20">
        <f t="shared" ref="AC11" si="49">AQ11+AC10</f>
        <v>-0.33868300166163517</v>
      </c>
      <c r="AD11" s="20">
        <f t="shared" ref="AD11" si="50">AD10+AP11</f>
        <v>0.22398014705288419</v>
      </c>
      <c r="AE11" s="20">
        <f t="shared" ref="AE11" si="51">AE10+AQ11</f>
        <v>-0.33868300166163517</v>
      </c>
      <c r="AF11" s="21">
        <f t="shared" ref="AF11" si="52">SQRT(AB11^2+AC11^2)</f>
        <v>0.40604591105978005</v>
      </c>
      <c r="AG11" s="21">
        <f t="shared" ref="AG11" si="53">IF(AF11=0,0,IF(AB11&lt;0,ATAN(AC11/AB11)*180/PI()+180,ATAN(AC11/AB11)*180/PI()))</f>
        <v>-56.522267457535854</v>
      </c>
      <c r="AH11" s="21">
        <f>COS((AG11-$BL$3)*PI()/180)*AF11</f>
        <v>-4.5245535136727293E-2</v>
      </c>
      <c r="AI11" s="25"/>
      <c r="AJ11" s="20">
        <f t="shared" ref="AJ11" si="54">W11-W10</f>
        <v>27.599999999999994</v>
      </c>
      <c r="AK11" s="20">
        <f t="shared" ref="AK11" si="55">RADIANS(X11-X10)</f>
        <v>0</v>
      </c>
      <c r="AL11" s="20">
        <f t="shared" ref="AL11" si="56">RADIANS(Y11-Y10)</f>
        <v>-0.6178465552059923</v>
      </c>
      <c r="AM11" s="23">
        <f t="shared" ref="AM11" si="57">ACOS(COS(AK11)-SIN(RADIANS(X10))*SIN(RADIANS(X11))*(1-COS(AL11)))</f>
        <v>3.7144435977740642E-3</v>
      </c>
      <c r="AN11" s="45">
        <f t="shared" ref="AN11" si="58">2/AM11*TAN(AM11/2)</f>
        <v>1.0000011497591896</v>
      </c>
      <c r="AO11" s="23">
        <f t="shared" ref="AO11" si="59">(AJ11/2)*(COS(RADIANS(X10))+COS(RADIANS(X11)))*AN11</f>
        <v>27.599516778614728</v>
      </c>
      <c r="AP11" s="23">
        <f t="shared" ref="AP11" si="60">(AJ11/2)*(SIN(RADIANS(X10))*COS(RADIANS(Y10))+SIN(RADIANS(X11))*COS(RADIANS(Y11)))*AN11</f>
        <v>6.9147303439003022E-2</v>
      </c>
      <c r="AQ11" s="23">
        <f t="shared" ref="AQ11" si="61">(AJ11/2)*(SIN(RADIANS(X10))*SIN(RADIANS(Y10))+SIN(RADIANS(X11))*SIN(RADIANS(Y11)))*AN11</f>
        <v>-0.14497033641924947</v>
      </c>
      <c r="AR11" s="45" t="e">
        <f t="shared" ref="AR11" si="62">(10/AJ11)*2*(ASIN((SQRT((SIN((X10-X11)/2)^2+SIN(((Y10-Y11)/2)^2)*SIN(X10)*SIN(X11))))))</f>
        <v>#NUM!</v>
      </c>
      <c r="AS11" s="25"/>
      <c r="AT11" s="20">
        <f t="shared" ref="AT11" si="63">SQRT((I11-AE11)^2+(H11-AD11)^2)</f>
        <v>1.3441756422725838E-5</v>
      </c>
      <c r="AU11" s="20">
        <f t="shared" ref="AU11" si="64">D11-Z11</f>
        <v>-2.9065674311823386E-8</v>
      </c>
      <c r="AV11" s="20">
        <f t="shared" ref="AV11" si="65">SQRT((I11-AE11)^2+(H11-AD11)^2+(D11-Z11)^2)</f>
        <v>1.3441787847653099E-5</v>
      </c>
      <c r="AX11" s="18" t="s">
        <v>140</v>
      </c>
      <c r="AY11" s="18"/>
      <c r="AZ11" s="18"/>
      <c r="BA11" s="124"/>
      <c r="BB11" s="124"/>
      <c r="BC11" s="125"/>
      <c r="BD11" s="121"/>
      <c r="BE11" s="30" t="s">
        <v>96</v>
      </c>
    </row>
    <row r="12" spans="1:77" x14ac:dyDescent="0.3">
      <c r="A12" s="91">
        <v>120</v>
      </c>
      <c r="B12" s="91">
        <v>1.68</v>
      </c>
      <c r="C12" s="91">
        <v>230.34</v>
      </c>
      <c r="D12" s="24">
        <f t="shared" ref="D12:D24" si="66">S12+D11</f>
        <v>119.99431327883512</v>
      </c>
      <c r="E12" s="24">
        <f t="shared" ref="E12:E24" si="67">$BJ$3-D12</f>
        <v>-38.794313278835119</v>
      </c>
      <c r="F12" s="24">
        <f t="shared" ref="F12:F24" si="68">T12+F11</f>
        <v>-1.9256005595423231E-2</v>
      </c>
      <c r="G12" s="24">
        <f t="shared" ref="G12:G24" si="69">U12+G11</f>
        <v>-0.72797205241067675</v>
      </c>
      <c r="H12" s="20">
        <f t="shared" ref="H12:H24" si="70">H11+T12</f>
        <v>-1.9256005595423231E-2</v>
      </c>
      <c r="I12" s="20">
        <f t="shared" ref="I12:I24" si="71">I11+U12</f>
        <v>-0.72797205241067675</v>
      </c>
      <c r="J12" s="21">
        <f t="shared" ref="J12:J24" si="72">SQRT(F12^2+G12^2)</f>
        <v>0.72822668369299959</v>
      </c>
      <c r="K12" s="21">
        <f t="shared" ref="K12:K24" si="73">IF(J12=0,0,IF(F12&lt;0,ATAN(G12/F12)*180/PI()+180,ATAN(G12/F12)*180/PI()))</f>
        <v>268.48478985288648</v>
      </c>
      <c r="L12" s="21">
        <f t="shared" ref="L12:L24" si="74">COS((K12-$BL$3)*PI()/180)*J12</f>
        <v>0.3485427324450624</v>
      </c>
      <c r="M12" s="25"/>
      <c r="N12" s="20">
        <f t="shared" ref="N12:N24" si="75">A12-A11</f>
        <v>27.200000000000003</v>
      </c>
      <c r="O12" s="20">
        <f t="shared" ref="O12:O24" si="76">RADIANS(B12-B11)</f>
        <v>2.3212879051524585E-2</v>
      </c>
      <c r="P12" s="20">
        <f t="shared" ref="P12:P24" si="77">RADIANS(C12-C11)</f>
        <v>-0.82815873007130969</v>
      </c>
      <c r="Q12" s="22">
        <f t="shared" ref="Q12:Q24" si="78">ACOS(COS(O12)-SIN(RADIANS(B11))*SIN(RADIANS(B12))*(1-COS(P12)))</f>
        <v>2.5589351419881723E-2</v>
      </c>
      <c r="R12" s="21">
        <f t="shared" ref="R12:R24" si="79">2/Q12*TAN(Q12/2)</f>
        <v>1.0000545714822657</v>
      </c>
      <c r="S12" s="20">
        <f t="shared" ref="S12:S24" si="80">(N12/2)*(COS(RADIANS(B11))+COS(RADIANS(B12)))*R12</f>
        <v>27.195384369784581</v>
      </c>
      <c r="T12" s="20">
        <f t="shared" ref="T12:T24" si="81">(N12/2)*(SIN(RADIANS(B11))*COS(RADIANS(C11))+SIN(RADIANS(B12))*COS(RADIANS(C12)))*R12</f>
        <v>-0.2432252957958396</v>
      </c>
      <c r="U12" s="20">
        <f t="shared" ref="U12:U24" si="82">(N12/2)*(SIN(RADIANS(B11))*SIN(RADIANS(C11))+SIN(RADIANS(B12))*SIN(RADIANS(C12)))*R12</f>
        <v>-0.38928112550013566</v>
      </c>
      <c r="V12" s="25"/>
      <c r="W12" s="20">
        <v>120</v>
      </c>
      <c r="X12" s="91">
        <v>1.68</v>
      </c>
      <c r="Y12" s="91">
        <v>230.38</v>
      </c>
      <c r="Z12" s="20">
        <f t="shared" ref="Z12:Z24" si="83">AO12+Z11</f>
        <v>119.99431299481083</v>
      </c>
      <c r="AA12" s="20">
        <f t="shared" ref="AA12:AA24" si="84">$BJ$3-Z12</f>
        <v>-38.794312994810824</v>
      </c>
      <c r="AB12" s="20">
        <f t="shared" ref="AB12:AB24" si="85">AP12+AB11</f>
        <v>-1.9016414641431306E-2</v>
      </c>
      <c r="AC12" s="20">
        <f t="shared" ref="AC12:AC24" si="86">AQ12+AC11</f>
        <v>-0.72813974619833022</v>
      </c>
      <c r="AD12" s="20">
        <f t="shared" ref="AD12:AD24" si="87">AD11+AP12</f>
        <v>-1.9016414641431306E-2</v>
      </c>
      <c r="AE12" s="20">
        <f t="shared" ref="AE12:AE24" si="88">AE11+AQ12</f>
        <v>-0.72813974619833022</v>
      </c>
      <c r="AF12" s="21">
        <f t="shared" ref="AF12:AF24" si="89">SQRT(AB12^2+AC12^2)</f>
        <v>0.72838802435211936</v>
      </c>
      <c r="AG12" s="21">
        <f t="shared" ref="AG12:AG24" si="90">IF(AF12=0,0,IF(AB12&lt;0,ATAN(AC12/AB12)*180/PI()+180,ATAN(AC12/AB12)*180/PI()))</f>
        <v>268.50397854354787</v>
      </c>
      <c r="AH12" s="21">
        <f t="shared" ref="AH12:AH24" si="91">COS((AG12-$BL$3)*PI()/180)*AF12</f>
        <v>0.34840574736098295</v>
      </c>
      <c r="AI12" s="25"/>
      <c r="AJ12" s="20">
        <f t="shared" ref="AJ12:AJ24" si="92">W12-W11</f>
        <v>27.200000000000003</v>
      </c>
      <c r="AK12" s="20">
        <f t="shared" ref="AK12:AK24" si="93">RADIANS(X12-X11)</f>
        <v>2.3212879051524585E-2</v>
      </c>
      <c r="AL12" s="20">
        <f t="shared" ref="AL12:AL24" si="94">RADIANS(Y12-Y11)</f>
        <v>-0.82763513129571131</v>
      </c>
      <c r="AM12" s="23">
        <f t="shared" ref="AM12:AM24" si="95">ACOS(COS(AK12)-SIN(RADIANS(X11))*SIN(RADIANS(X12))*(1-COS(AL12)))</f>
        <v>2.5586652091831974E-2</v>
      </c>
      <c r="AN12" s="45">
        <f t="shared" ref="AN12:AN24" si="96">2/AM12*TAN(AM12/2)</f>
        <v>1.0000545599690229</v>
      </c>
      <c r="AO12" s="23">
        <f t="shared" ref="AO12:AO24" si="97">(AJ12/2)*(COS(RADIANS(X11))+COS(RADIANS(X12)))*AN12</f>
        <v>27.195384056694603</v>
      </c>
      <c r="AP12" s="23">
        <f t="shared" ref="AP12:AP24" si="98">(AJ12/2)*(SIN(RADIANS(X11))*COS(RADIANS(Y11))+SIN(RADIANS(X12))*COS(RADIANS(Y12)))*AN12</f>
        <v>-0.24299656169431549</v>
      </c>
      <c r="AQ12" s="23">
        <f t="shared" ref="AQ12:AQ24" si="99">(AJ12/2)*(SIN(RADIANS(X11))*SIN(RADIANS(Y11))+SIN(RADIANS(X12))*SIN(RADIANS(Y12)))*AN12</f>
        <v>-0.38945674453669504</v>
      </c>
      <c r="AR12" s="45">
        <f t="shared" ref="AR12:AR24" si="100">(10/AJ12)*2*(ASIN((SQRT((SIN((X11-X12)/2)^2+SIN(((Y11-Y12)/2)^2)*SIN(X11)*SIN(X12))))))</f>
        <v>0.53484081183910248</v>
      </c>
      <c r="AS12" s="25"/>
      <c r="AT12" s="20">
        <f t="shared" ref="AT12:AT24" si="101">SQRT((I12-AE12)^2+(H12-AD12)^2)</f>
        <v>2.9244663043421565E-4</v>
      </c>
      <c r="AU12" s="20">
        <f t="shared" ref="AU12:AU24" si="102">D12-Z12</f>
        <v>2.8402429563811893E-7</v>
      </c>
      <c r="AV12" s="20">
        <f t="shared" ref="AV12:AV24" si="103">SQRT((I12-AE12)^2+(H12-AD12)^2+(D12-Z12)^2)</f>
        <v>2.9244676835644333E-4</v>
      </c>
      <c r="AX12" s="18" t="s">
        <v>140</v>
      </c>
      <c r="AY12" s="18"/>
      <c r="AZ12" s="18"/>
      <c r="BA12" s="124"/>
      <c r="BB12" s="124"/>
      <c r="BC12" s="125"/>
      <c r="BD12" s="121"/>
      <c r="BE12" s="30" t="s">
        <v>96</v>
      </c>
    </row>
    <row r="13" spans="1:77" x14ac:dyDescent="0.3">
      <c r="A13" s="91">
        <v>148.1</v>
      </c>
      <c r="B13" s="91">
        <v>2.89</v>
      </c>
      <c r="C13" s="91">
        <v>215.44</v>
      </c>
      <c r="D13" s="24">
        <f t="shared" si="66"/>
        <v>148.07168089900318</v>
      </c>
      <c r="E13" s="24">
        <f t="shared" si="67"/>
        <v>-66.871680899003181</v>
      </c>
      <c r="F13" s="24">
        <f t="shared" si="68"/>
        <v>-0.8593217888646052</v>
      </c>
      <c r="G13" s="24">
        <f t="shared" si="69"/>
        <v>-1.4558661803862121</v>
      </c>
      <c r="H13" s="20">
        <f t="shared" si="70"/>
        <v>-0.8593217888646052</v>
      </c>
      <c r="I13" s="20">
        <f t="shared" si="71"/>
        <v>-1.4558661803862121</v>
      </c>
      <c r="J13" s="21">
        <f t="shared" si="72"/>
        <v>1.6905562019672116</v>
      </c>
      <c r="K13" s="21">
        <f t="shared" si="73"/>
        <v>239.4488651301813</v>
      </c>
      <c r="L13" s="21">
        <f t="shared" si="74"/>
        <v>1.4278758419499011</v>
      </c>
      <c r="M13" s="25"/>
      <c r="N13" s="20">
        <f t="shared" si="75"/>
        <v>28.099999999999994</v>
      </c>
      <c r="O13" s="20">
        <f t="shared" si="76"/>
        <v>2.1118483949131392E-2</v>
      </c>
      <c r="P13" s="20">
        <f t="shared" si="77"/>
        <v>-0.26005405854715519</v>
      </c>
      <c r="Q13" s="22">
        <f t="shared" si="78"/>
        <v>2.3353806440072233E-2</v>
      </c>
      <c r="R13" s="21">
        <f t="shared" si="79"/>
        <v>1.0000454525019191</v>
      </c>
      <c r="S13" s="20">
        <f t="shared" si="80"/>
        <v>28.077367620168065</v>
      </c>
      <c r="T13" s="20">
        <f t="shared" si="81"/>
        <v>-0.84006578326918191</v>
      </c>
      <c r="U13" s="20">
        <f t="shared" si="82"/>
        <v>-0.72789412797553521</v>
      </c>
      <c r="V13" s="25"/>
      <c r="W13" s="20">
        <v>148.1</v>
      </c>
      <c r="X13" s="91">
        <v>2.89</v>
      </c>
      <c r="Y13" s="91">
        <v>215.48</v>
      </c>
      <c r="Z13" s="20">
        <f t="shared" si="83"/>
        <v>148.0716806149789</v>
      </c>
      <c r="AA13" s="20">
        <f t="shared" si="84"/>
        <v>-66.871680614978899</v>
      </c>
      <c r="AB13" s="20">
        <f t="shared" si="85"/>
        <v>-0.85857382726739928</v>
      </c>
      <c r="AC13" s="20">
        <f t="shared" si="86"/>
        <v>-1.4566201732969031</v>
      </c>
      <c r="AD13" s="20">
        <f t="shared" si="87"/>
        <v>-0.85857382726739928</v>
      </c>
      <c r="AE13" s="20">
        <f t="shared" si="88"/>
        <v>-1.4566201732969031</v>
      </c>
      <c r="AF13" s="21">
        <f t="shared" si="89"/>
        <v>1.6908256403674775</v>
      </c>
      <c r="AG13" s="21">
        <f t="shared" si="90"/>
        <v>239.48367943011837</v>
      </c>
      <c r="AH13" s="21">
        <f t="shared" si="91"/>
        <v>1.4275531213737369</v>
      </c>
      <c r="AI13" s="25"/>
      <c r="AJ13" s="20">
        <f t="shared" si="92"/>
        <v>28.099999999999994</v>
      </c>
      <c r="AK13" s="20">
        <f t="shared" si="93"/>
        <v>2.1118483949131392E-2</v>
      </c>
      <c r="AL13" s="20">
        <f t="shared" si="94"/>
        <v>-0.26005405854715519</v>
      </c>
      <c r="AM13" s="23">
        <f t="shared" si="95"/>
        <v>2.3353806440072233E-2</v>
      </c>
      <c r="AN13" s="45">
        <f t="shared" si="96"/>
        <v>1.0000454525019191</v>
      </c>
      <c r="AO13" s="23">
        <f t="shared" si="97"/>
        <v>28.077367620168065</v>
      </c>
      <c r="AP13" s="23">
        <f t="shared" si="98"/>
        <v>-0.83955741262596795</v>
      </c>
      <c r="AQ13" s="23">
        <f t="shared" si="99"/>
        <v>-0.72848042709857297</v>
      </c>
      <c r="AR13" s="45">
        <f t="shared" si="100"/>
        <v>0.23982750804911993</v>
      </c>
      <c r="AS13" s="25"/>
      <c r="AT13" s="20">
        <f t="shared" si="101"/>
        <v>1.0620507804559609E-3</v>
      </c>
      <c r="AU13" s="20">
        <f t="shared" si="102"/>
        <v>2.8402428142726421E-7</v>
      </c>
      <c r="AV13" s="20">
        <f t="shared" si="103"/>
        <v>1.0620508184342723E-3</v>
      </c>
      <c r="AX13" s="18" t="s">
        <v>140</v>
      </c>
      <c r="AY13" s="18"/>
      <c r="AZ13" s="18"/>
      <c r="BA13" s="124"/>
      <c r="BB13" s="124"/>
      <c r="BC13" s="125"/>
      <c r="BD13" s="121"/>
      <c r="BE13" s="30" t="s">
        <v>96</v>
      </c>
    </row>
    <row r="14" spans="1:77" x14ac:dyDescent="0.3">
      <c r="A14" s="91">
        <v>176.1</v>
      </c>
      <c r="B14" s="91">
        <v>4.43</v>
      </c>
      <c r="C14" s="91">
        <v>212.19</v>
      </c>
      <c r="D14" s="24">
        <f t="shared" si="66"/>
        <v>176.01376092458094</v>
      </c>
      <c r="E14" s="24">
        <f t="shared" si="67"/>
        <v>-94.813760924580933</v>
      </c>
      <c r="F14" s="24">
        <f t="shared" si="68"/>
        <v>-2.3496469544661496</v>
      </c>
      <c r="G14" s="24">
        <f t="shared" si="69"/>
        <v>-2.4412993807839296</v>
      </c>
      <c r="H14" s="20">
        <f t="shared" si="70"/>
        <v>-2.3496469544661496</v>
      </c>
      <c r="I14" s="20">
        <f t="shared" si="71"/>
        <v>-2.4412993807839296</v>
      </c>
      <c r="J14" s="21">
        <f t="shared" si="72"/>
        <v>3.3883304852460969</v>
      </c>
      <c r="K14" s="21">
        <f t="shared" si="73"/>
        <v>226.09595398859636</v>
      </c>
      <c r="L14" s="21">
        <f t="shared" si="74"/>
        <v>3.2034221230372566</v>
      </c>
      <c r="M14" s="25"/>
      <c r="N14" s="20">
        <f t="shared" si="75"/>
        <v>28</v>
      </c>
      <c r="O14" s="20">
        <f t="shared" si="76"/>
        <v>2.6878070480712668E-2</v>
      </c>
      <c r="P14" s="20">
        <f t="shared" si="77"/>
        <v>-5.6723200689815713E-2</v>
      </c>
      <c r="Q14" s="22">
        <f t="shared" si="78"/>
        <v>2.7110129389624982E-2</v>
      </c>
      <c r="R14" s="21">
        <f t="shared" si="79"/>
        <v>1.0000612510946691</v>
      </c>
      <c r="S14" s="20">
        <f t="shared" si="80"/>
        <v>27.942080025577756</v>
      </c>
      <c r="T14" s="20">
        <f t="shared" si="81"/>
        <v>-1.4903251656015446</v>
      </c>
      <c r="U14" s="20">
        <f t="shared" si="82"/>
        <v>-0.98543320039771765</v>
      </c>
      <c r="V14" s="25"/>
      <c r="W14" s="20">
        <v>176.1</v>
      </c>
      <c r="X14" s="91">
        <v>4.43</v>
      </c>
      <c r="Y14" s="91">
        <v>212.26</v>
      </c>
      <c r="Z14" s="20">
        <f t="shared" si="83"/>
        <v>176.01376010456659</v>
      </c>
      <c r="AA14" s="20">
        <f t="shared" si="84"/>
        <v>-94.813760104566583</v>
      </c>
      <c r="AB14" s="20">
        <f t="shared" si="85"/>
        <v>-2.3479085262243595</v>
      </c>
      <c r="AC14" s="20">
        <f t="shared" si="86"/>
        <v>-2.443572470175198</v>
      </c>
      <c r="AD14" s="20">
        <f t="shared" si="87"/>
        <v>-2.3479085262243595</v>
      </c>
      <c r="AE14" s="20">
        <f t="shared" si="88"/>
        <v>-2.443572470175198</v>
      </c>
      <c r="AF14" s="21">
        <f t="shared" si="89"/>
        <v>3.3887639139537535</v>
      </c>
      <c r="AG14" s="21">
        <f t="shared" si="90"/>
        <v>226.14378250154752</v>
      </c>
      <c r="AH14" s="21">
        <f t="shared" si="91"/>
        <v>3.2029090635007842</v>
      </c>
      <c r="AI14" s="25"/>
      <c r="AJ14" s="20">
        <f t="shared" si="92"/>
        <v>28</v>
      </c>
      <c r="AK14" s="20">
        <f t="shared" si="93"/>
        <v>2.6878070480712668E-2</v>
      </c>
      <c r="AL14" s="20">
        <f t="shared" si="94"/>
        <v>-5.6199601914217391E-2</v>
      </c>
      <c r="AM14" s="23">
        <f t="shared" si="95"/>
        <v>2.7105884030406147E-2</v>
      </c>
      <c r="AN14" s="45">
        <f t="shared" si="96"/>
        <v>1.0000612319113122</v>
      </c>
      <c r="AO14" s="23">
        <f t="shared" si="97"/>
        <v>27.942079489587694</v>
      </c>
      <c r="AP14" s="23">
        <f t="shared" si="98"/>
        <v>-1.48933469895696</v>
      </c>
      <c r="AQ14" s="23">
        <f t="shared" si="99"/>
        <v>-0.98695229687829489</v>
      </c>
      <c r="AR14" s="45">
        <f t="shared" si="100"/>
        <v>0.45945030992516644</v>
      </c>
      <c r="AS14" s="25"/>
      <c r="AT14" s="20">
        <f t="shared" si="101"/>
        <v>2.8616547891997701E-3</v>
      </c>
      <c r="AU14" s="20">
        <f t="shared" si="102"/>
        <v>8.20014349756093E-7</v>
      </c>
      <c r="AV14" s="20">
        <f t="shared" si="103"/>
        <v>2.8616549066883511E-3</v>
      </c>
      <c r="AX14" s="18" t="s">
        <v>140</v>
      </c>
      <c r="AY14" s="18"/>
      <c r="AZ14" s="18"/>
      <c r="BA14" s="124"/>
      <c r="BB14" s="124"/>
      <c r="BC14" s="125"/>
      <c r="BD14" s="121"/>
      <c r="BE14" s="30" t="s">
        <v>96</v>
      </c>
    </row>
    <row r="15" spans="1:77" x14ac:dyDescent="0.3">
      <c r="A15" s="91">
        <v>204.2</v>
      </c>
      <c r="B15" s="91">
        <v>5.63</v>
      </c>
      <c r="C15" s="91">
        <v>204.61</v>
      </c>
      <c r="D15" s="24">
        <f t="shared" si="66"/>
        <v>204.00534312484569</v>
      </c>
      <c r="E15" s="24">
        <f t="shared" si="67"/>
        <v>-122.80534312484569</v>
      </c>
      <c r="F15" s="24">
        <f t="shared" si="68"/>
        <v>-4.5213268598073997</v>
      </c>
      <c r="G15" s="24">
        <f t="shared" si="69"/>
        <v>-3.5934949598326611</v>
      </c>
      <c r="H15" s="20">
        <f t="shared" si="70"/>
        <v>-4.5213268598073997</v>
      </c>
      <c r="I15" s="20">
        <f t="shared" si="71"/>
        <v>-3.5934949598326611</v>
      </c>
      <c r="J15" s="21">
        <f t="shared" si="72"/>
        <v>5.7754309449216494</v>
      </c>
      <c r="K15" s="21">
        <f t="shared" si="73"/>
        <v>218.47724530120166</v>
      </c>
      <c r="L15" s="21">
        <f t="shared" si="74"/>
        <v>5.6615433541700817</v>
      </c>
      <c r="M15" s="25"/>
      <c r="N15" s="20">
        <f t="shared" si="75"/>
        <v>28.099999999999994</v>
      </c>
      <c r="O15" s="20">
        <f t="shared" si="76"/>
        <v>2.0943951023931956E-2</v>
      </c>
      <c r="P15" s="20">
        <f t="shared" si="77"/>
        <v>-0.13229595730116991</v>
      </c>
      <c r="Q15" s="22">
        <f t="shared" si="78"/>
        <v>2.3897546521578272E-2</v>
      </c>
      <c r="R15" s="21">
        <f t="shared" si="79"/>
        <v>1.0000475937788604</v>
      </c>
      <c r="S15" s="20">
        <f t="shared" si="80"/>
        <v>27.991582200264769</v>
      </c>
      <c r="T15" s="20">
        <f t="shared" si="81"/>
        <v>-2.1716799053412501</v>
      </c>
      <c r="U15" s="20">
        <f t="shared" si="82"/>
        <v>-1.1521955790487317</v>
      </c>
      <c r="V15" s="25"/>
      <c r="W15" s="20">
        <v>204.2</v>
      </c>
      <c r="X15" s="91">
        <v>5.63</v>
      </c>
      <c r="Y15" s="91">
        <v>204.66</v>
      </c>
      <c r="Z15" s="20">
        <f t="shared" si="83"/>
        <v>204.00534393501692</v>
      </c>
      <c r="AA15" s="20">
        <f t="shared" si="84"/>
        <v>-122.80534393501692</v>
      </c>
      <c r="AB15" s="20">
        <f t="shared" si="85"/>
        <v>-4.518380097813937</v>
      </c>
      <c r="AC15" s="20">
        <f t="shared" si="86"/>
        <v>-3.5979832189095591</v>
      </c>
      <c r="AD15" s="20">
        <f t="shared" si="87"/>
        <v>-4.518380097813937</v>
      </c>
      <c r="AE15" s="20">
        <f t="shared" si="88"/>
        <v>-3.5979832189095591</v>
      </c>
      <c r="AF15" s="21">
        <f t="shared" si="89"/>
        <v>5.7759191434676334</v>
      </c>
      <c r="AG15" s="21">
        <f t="shared" si="90"/>
        <v>218.53028773781972</v>
      </c>
      <c r="AH15" s="21">
        <f t="shared" si="91"/>
        <v>5.6609628492370208</v>
      </c>
      <c r="AI15" s="25"/>
      <c r="AJ15" s="20">
        <f t="shared" si="92"/>
        <v>28.099999999999994</v>
      </c>
      <c r="AK15" s="20">
        <f t="shared" si="93"/>
        <v>2.0943951023931956E-2</v>
      </c>
      <c r="AL15" s="20">
        <f t="shared" si="94"/>
        <v>-0.13264502315156895</v>
      </c>
      <c r="AM15" s="23">
        <f t="shared" si="95"/>
        <v>2.3912163101623474E-2</v>
      </c>
      <c r="AN15" s="45">
        <f t="shared" si="96"/>
        <v>1.0000476520200541</v>
      </c>
      <c r="AO15" s="23">
        <f t="shared" si="97"/>
        <v>27.991583830450342</v>
      </c>
      <c r="AP15" s="23">
        <f t="shared" si="98"/>
        <v>-2.1704715715895779</v>
      </c>
      <c r="AQ15" s="23">
        <f t="shared" si="99"/>
        <v>-1.1544107487343611</v>
      </c>
      <c r="AR15" s="45">
        <f t="shared" si="100"/>
        <v>0.86178584358696442</v>
      </c>
      <c r="AS15" s="25"/>
      <c r="AT15" s="20">
        <f t="shared" si="101"/>
        <v>5.3691596910013014E-3</v>
      </c>
      <c r="AU15" s="20">
        <f t="shared" si="102"/>
        <v>-8.1017122965931776E-7</v>
      </c>
      <c r="AV15" s="20">
        <f t="shared" si="103"/>
        <v>5.369159752126082E-3</v>
      </c>
      <c r="AX15" s="18" t="s">
        <v>140</v>
      </c>
      <c r="AY15" s="18"/>
      <c r="AZ15" s="18"/>
      <c r="BA15" s="124"/>
      <c r="BB15" s="124"/>
      <c r="BC15" s="125"/>
      <c r="BD15" s="121"/>
      <c r="BE15" s="30" t="s">
        <v>96</v>
      </c>
    </row>
    <row r="16" spans="1:77" x14ac:dyDescent="0.3">
      <c r="A16" s="91">
        <v>232.3</v>
      </c>
      <c r="B16" s="91">
        <v>6.89</v>
      </c>
      <c r="C16" s="91">
        <v>207.55</v>
      </c>
      <c r="D16" s="24">
        <f t="shared" si="66"/>
        <v>231.93730115421408</v>
      </c>
      <c r="E16" s="24">
        <f t="shared" si="67"/>
        <v>-150.73730115421409</v>
      </c>
      <c r="F16" s="24">
        <f t="shared" si="68"/>
        <v>-7.268966615426864</v>
      </c>
      <c r="G16" s="24">
        <f t="shared" si="69"/>
        <v>-4.9471331308048212</v>
      </c>
      <c r="H16" s="20">
        <f t="shared" si="70"/>
        <v>-7.268966615426864</v>
      </c>
      <c r="I16" s="20">
        <f t="shared" si="71"/>
        <v>-4.9471331308048212</v>
      </c>
      <c r="J16" s="21">
        <f t="shared" si="72"/>
        <v>8.7927243713252494</v>
      </c>
      <c r="K16" s="21">
        <f t="shared" si="73"/>
        <v>214.23852682069057</v>
      </c>
      <c r="L16" s="21">
        <f t="shared" si="74"/>
        <v>8.724186518485352</v>
      </c>
      <c r="M16" s="25"/>
      <c r="N16" s="20">
        <f t="shared" si="75"/>
        <v>28.100000000000023</v>
      </c>
      <c r="O16" s="20">
        <f t="shared" si="76"/>
        <v>2.1991148575128548E-2</v>
      </c>
      <c r="P16" s="20">
        <f t="shared" si="77"/>
        <v>5.1312680008633246E-2</v>
      </c>
      <c r="Q16" s="22">
        <f t="shared" si="78"/>
        <v>2.2684660341509622E-2</v>
      </c>
      <c r="R16" s="21">
        <f t="shared" si="79"/>
        <v>1.0000428850247389</v>
      </c>
      <c r="S16" s="20">
        <f t="shared" si="80"/>
        <v>27.931958029368378</v>
      </c>
      <c r="T16" s="20">
        <f t="shared" si="81"/>
        <v>-2.7476397556194638</v>
      </c>
      <c r="U16" s="20">
        <f t="shared" si="82"/>
        <v>-1.3536381709721603</v>
      </c>
      <c r="V16" s="25"/>
      <c r="W16" s="20">
        <v>232.3</v>
      </c>
      <c r="X16" s="91">
        <v>6.89</v>
      </c>
      <c r="Y16" s="91">
        <v>207.61</v>
      </c>
      <c r="Z16" s="20">
        <f t="shared" si="83"/>
        <v>231.93730245574358</v>
      </c>
      <c r="AA16" s="20">
        <f t="shared" si="84"/>
        <v>-150.73730245574359</v>
      </c>
      <c r="AB16" s="20">
        <f t="shared" si="85"/>
        <v>-7.264701265662346</v>
      </c>
      <c r="AC16" s="20">
        <f t="shared" si="86"/>
        <v>-4.95427936263345</v>
      </c>
      <c r="AD16" s="20">
        <f t="shared" si="87"/>
        <v>-7.264701265662346</v>
      </c>
      <c r="AE16" s="20">
        <f t="shared" si="88"/>
        <v>-4.95427936263345</v>
      </c>
      <c r="AF16" s="21">
        <f t="shared" si="89"/>
        <v>8.7932228723222856</v>
      </c>
      <c r="AG16" s="21">
        <f t="shared" si="90"/>
        <v>214.29265873490706</v>
      </c>
      <c r="AH16" s="21">
        <f t="shared" si="91"/>
        <v>8.7236419801612826</v>
      </c>
      <c r="AI16" s="25"/>
      <c r="AJ16" s="20">
        <f t="shared" si="92"/>
        <v>28.100000000000023</v>
      </c>
      <c r="AK16" s="20">
        <f t="shared" si="93"/>
        <v>2.1991148575128548E-2</v>
      </c>
      <c r="AL16" s="20">
        <f t="shared" si="94"/>
        <v>5.1487212933833022E-2</v>
      </c>
      <c r="AM16" s="23">
        <f t="shared" si="95"/>
        <v>2.2689312401008355E-2</v>
      </c>
      <c r="AN16" s="45">
        <f t="shared" si="96"/>
        <v>1.0000429026167517</v>
      </c>
      <c r="AO16" s="23">
        <f t="shared" si="97"/>
        <v>27.931958520726667</v>
      </c>
      <c r="AP16" s="23">
        <f t="shared" si="98"/>
        <v>-2.746321167848409</v>
      </c>
      <c r="AQ16" s="23">
        <f t="shared" si="99"/>
        <v>-1.3562961437238912</v>
      </c>
      <c r="AR16" s="45">
        <f t="shared" si="100"/>
        <v>0.17913121553177086</v>
      </c>
      <c r="AS16" s="25"/>
      <c r="AT16" s="20">
        <f t="shared" si="101"/>
        <v>8.3223697323647795E-3</v>
      </c>
      <c r="AU16" s="20">
        <f t="shared" si="102"/>
        <v>-1.3015294939577871E-6</v>
      </c>
      <c r="AV16" s="20">
        <f t="shared" si="103"/>
        <v>8.322369834137415E-3</v>
      </c>
      <c r="AX16" s="18" t="s">
        <v>140</v>
      </c>
      <c r="AY16" s="18"/>
      <c r="AZ16" s="18"/>
      <c r="BA16" s="124"/>
      <c r="BB16" s="124"/>
      <c r="BC16" s="125"/>
      <c r="BD16" s="121"/>
      <c r="BE16" s="30" t="s">
        <v>96</v>
      </c>
    </row>
    <row r="17" spans="1:57" x14ac:dyDescent="0.3">
      <c r="A17" s="91">
        <v>260.60000000000002</v>
      </c>
      <c r="B17" s="91">
        <v>8.6</v>
      </c>
      <c r="C17" s="91">
        <v>202.64</v>
      </c>
      <c r="D17" s="24">
        <f t="shared" si="66"/>
        <v>259.97840598178993</v>
      </c>
      <c r="E17" s="24">
        <f t="shared" si="67"/>
        <v>-178.77840598178994</v>
      </c>
      <c r="F17" s="24">
        <f t="shared" si="68"/>
        <v>-10.727139338621072</v>
      </c>
      <c r="G17" s="24">
        <f t="shared" si="69"/>
        <v>-6.5468978901900661</v>
      </c>
      <c r="H17" s="20">
        <f t="shared" si="70"/>
        <v>-10.727139338621072</v>
      </c>
      <c r="I17" s="20">
        <f t="shared" si="71"/>
        <v>-6.5468978901900661</v>
      </c>
      <c r="J17" s="21">
        <f t="shared" si="72"/>
        <v>12.567155222036803</v>
      </c>
      <c r="K17" s="21">
        <f t="shared" si="73"/>
        <v>211.39620219583895</v>
      </c>
      <c r="L17" s="21">
        <f t="shared" si="74"/>
        <v>12.531513400586727</v>
      </c>
      <c r="M17" s="25"/>
      <c r="N17" s="20">
        <f t="shared" si="75"/>
        <v>28.300000000000011</v>
      </c>
      <c r="O17" s="20">
        <f t="shared" si="76"/>
        <v>2.9845130209103034E-2</v>
      </c>
      <c r="P17" s="20">
        <f t="shared" si="77"/>
        <v>-8.5695666272922022E-2</v>
      </c>
      <c r="Q17" s="22">
        <f t="shared" si="78"/>
        <v>3.1975148978909074E-2</v>
      </c>
      <c r="R17" s="21">
        <f t="shared" si="79"/>
        <v>1.0000852095579409</v>
      </c>
      <c r="S17" s="20">
        <f t="shared" si="80"/>
        <v>28.041104827575857</v>
      </c>
      <c r="T17" s="20">
        <f t="shared" si="81"/>
        <v>-3.458172723194207</v>
      </c>
      <c r="U17" s="20">
        <f t="shared" si="82"/>
        <v>-1.5997647593852447</v>
      </c>
      <c r="V17" s="25"/>
      <c r="W17" s="20">
        <v>260.60000000000002</v>
      </c>
      <c r="X17" s="91">
        <v>8.6</v>
      </c>
      <c r="Y17" s="91">
        <v>202.68</v>
      </c>
      <c r="Z17" s="20">
        <f t="shared" si="83"/>
        <v>259.97840979392777</v>
      </c>
      <c r="AA17" s="20">
        <f t="shared" si="84"/>
        <v>-178.77840979392778</v>
      </c>
      <c r="AB17" s="20">
        <f t="shared" si="85"/>
        <v>-10.72148206723427</v>
      </c>
      <c r="AC17" s="20">
        <f t="shared" si="86"/>
        <v>-6.5569832858446233</v>
      </c>
      <c r="AD17" s="20">
        <f t="shared" si="87"/>
        <v>-10.72148206723427</v>
      </c>
      <c r="AE17" s="20">
        <f t="shared" si="88"/>
        <v>-6.5569832858446233</v>
      </c>
      <c r="AF17" s="21">
        <f t="shared" si="89"/>
        <v>12.567585588682967</v>
      </c>
      <c r="AG17" s="21">
        <f t="shared" si="90"/>
        <v>211.44888578027815</v>
      </c>
      <c r="AH17" s="21">
        <f t="shared" si="91"/>
        <v>12.531067542256938</v>
      </c>
      <c r="AI17" s="25"/>
      <c r="AJ17" s="20">
        <f t="shared" si="92"/>
        <v>28.300000000000011</v>
      </c>
      <c r="AK17" s="20">
        <f t="shared" si="93"/>
        <v>2.9845130209103034E-2</v>
      </c>
      <c r="AL17" s="20">
        <f t="shared" si="94"/>
        <v>-8.6044732123320561E-2</v>
      </c>
      <c r="AM17" s="23">
        <f t="shared" si="95"/>
        <v>3.1991943075063478E-2</v>
      </c>
      <c r="AN17" s="45">
        <f t="shared" si="96"/>
        <v>1.000085299098717</v>
      </c>
      <c r="AO17" s="23">
        <f t="shared" si="97"/>
        <v>28.041107338184219</v>
      </c>
      <c r="AP17" s="23">
        <f t="shared" si="98"/>
        <v>-3.4567808015719241</v>
      </c>
      <c r="AQ17" s="23">
        <f t="shared" si="99"/>
        <v>-1.6027039232111728</v>
      </c>
      <c r="AR17" s="45">
        <f t="shared" si="100"/>
        <v>0.54326239671010801</v>
      </c>
      <c r="AS17" s="25"/>
      <c r="AT17" s="20">
        <f t="shared" si="101"/>
        <v>1.1563733179769088E-2</v>
      </c>
      <c r="AU17" s="20">
        <f t="shared" si="102"/>
        <v>-3.8121378338473733E-6</v>
      </c>
      <c r="AV17" s="20">
        <f t="shared" si="103"/>
        <v>1.1563733808129941E-2</v>
      </c>
      <c r="AX17" s="18" t="s">
        <v>140</v>
      </c>
      <c r="AY17" s="18"/>
      <c r="AZ17" s="18"/>
      <c r="BA17" s="124"/>
      <c r="BB17" s="124"/>
      <c r="BC17" s="125"/>
      <c r="BD17" s="121"/>
      <c r="BE17" s="30" t="s">
        <v>96</v>
      </c>
    </row>
    <row r="18" spans="1:57" x14ac:dyDescent="0.3">
      <c r="A18" s="91">
        <v>288.8</v>
      </c>
      <c r="B18" s="91">
        <v>10.119999999999999</v>
      </c>
      <c r="C18" s="91">
        <v>199.52</v>
      </c>
      <c r="D18" s="24">
        <f t="shared" si="66"/>
        <v>287.8023143191939</v>
      </c>
      <c r="E18" s="24">
        <f t="shared" si="67"/>
        <v>-206.60231431919391</v>
      </c>
      <c r="F18" s="24">
        <f t="shared" si="68"/>
        <v>-15.008513921181759</v>
      </c>
      <c r="G18" s="24">
        <f t="shared" si="69"/>
        <v>-8.186457351599314</v>
      </c>
      <c r="H18" s="20">
        <f t="shared" si="70"/>
        <v>-15.008513921181759</v>
      </c>
      <c r="I18" s="20">
        <f t="shared" si="71"/>
        <v>-8.186457351599314</v>
      </c>
      <c r="J18" s="21">
        <f t="shared" si="72"/>
        <v>17.096010472968864</v>
      </c>
      <c r="K18" s="21">
        <f t="shared" si="73"/>
        <v>208.61044558103347</v>
      </c>
      <c r="L18" s="21">
        <f t="shared" si="74"/>
        <v>17.08991188242792</v>
      </c>
      <c r="M18" s="25"/>
      <c r="N18" s="20">
        <f t="shared" si="75"/>
        <v>28.199999999999989</v>
      </c>
      <c r="O18" s="20">
        <f t="shared" si="76"/>
        <v>2.6529004630313803E-2</v>
      </c>
      <c r="P18" s="20">
        <f t="shared" si="77"/>
        <v>-5.4454272662222664E-2</v>
      </c>
      <c r="Q18" s="22">
        <f t="shared" si="78"/>
        <v>2.7958730773607776E-2</v>
      </c>
      <c r="R18" s="21">
        <f t="shared" si="79"/>
        <v>1.0000651459779442</v>
      </c>
      <c r="S18" s="20">
        <f t="shared" si="80"/>
        <v>27.823908337403985</v>
      </c>
      <c r="T18" s="20">
        <f t="shared" si="81"/>
        <v>-4.2813745825606881</v>
      </c>
      <c r="U18" s="20">
        <f t="shared" si="82"/>
        <v>-1.6395594614092486</v>
      </c>
      <c r="V18" s="25"/>
      <c r="W18" s="20">
        <v>288.8</v>
      </c>
      <c r="X18" s="91">
        <v>10.119999999999999</v>
      </c>
      <c r="Y18" s="91">
        <v>199.53</v>
      </c>
      <c r="Z18" s="20">
        <f t="shared" si="83"/>
        <v>287.80232162113748</v>
      </c>
      <c r="AA18" s="20">
        <f t="shared" si="84"/>
        <v>-206.60232162113749</v>
      </c>
      <c r="AB18" s="20">
        <f t="shared" si="85"/>
        <v>-15.00214552596734</v>
      </c>
      <c r="AC18" s="20">
        <f t="shared" si="86"/>
        <v>-8.1983089598789309</v>
      </c>
      <c r="AD18" s="20">
        <f t="shared" si="87"/>
        <v>-15.00214552596734</v>
      </c>
      <c r="AE18" s="20">
        <f t="shared" si="88"/>
        <v>-8.1983089598789309</v>
      </c>
      <c r="AF18" s="21">
        <f t="shared" si="89"/>
        <v>17.096100145469816</v>
      </c>
      <c r="AG18" s="21">
        <f t="shared" si="90"/>
        <v>208.65553523021168</v>
      </c>
      <c r="AH18" s="21">
        <f t="shared" si="91"/>
        <v>17.089636899799636</v>
      </c>
      <c r="AI18" s="25"/>
      <c r="AJ18" s="20">
        <f t="shared" si="92"/>
        <v>28.199999999999989</v>
      </c>
      <c r="AK18" s="20">
        <f t="shared" si="93"/>
        <v>2.6529004630313803E-2</v>
      </c>
      <c r="AL18" s="20">
        <f t="shared" si="94"/>
        <v>-5.4977871437821478E-2</v>
      </c>
      <c r="AM18" s="23">
        <f t="shared" si="95"/>
        <v>2.798563176957658E-2</v>
      </c>
      <c r="AN18" s="45">
        <f t="shared" si="96"/>
        <v>1.000065271410828</v>
      </c>
      <c r="AO18" s="23">
        <f t="shared" si="97"/>
        <v>27.823911827209702</v>
      </c>
      <c r="AP18" s="23">
        <f t="shared" si="98"/>
        <v>-4.2806634587330699</v>
      </c>
      <c r="AQ18" s="23">
        <f t="shared" si="99"/>
        <v>-1.6413256740343072</v>
      </c>
      <c r="AR18" s="45">
        <f t="shared" si="100"/>
        <v>0.31609118901519817</v>
      </c>
      <c r="AS18" s="25"/>
      <c r="AT18" s="20">
        <f t="shared" si="101"/>
        <v>1.3454258672276492E-2</v>
      </c>
      <c r="AU18" s="20">
        <f t="shared" si="102"/>
        <v>-7.3019435831156443E-6</v>
      </c>
      <c r="AV18" s="20">
        <f t="shared" si="103"/>
        <v>1.3454260653744866E-2</v>
      </c>
      <c r="AX18" s="18" t="s">
        <v>140</v>
      </c>
      <c r="AY18" s="18"/>
      <c r="AZ18" s="18"/>
      <c r="BA18" s="124"/>
      <c r="BB18" s="124"/>
      <c r="BC18" s="125"/>
      <c r="BD18" s="121"/>
      <c r="BE18" s="30" t="s">
        <v>96</v>
      </c>
    </row>
    <row r="19" spans="1:57" x14ac:dyDescent="0.3">
      <c r="A19" s="91">
        <v>317.10000000000002</v>
      </c>
      <c r="B19" s="91">
        <v>11.43</v>
      </c>
      <c r="C19" s="91">
        <v>197.38</v>
      </c>
      <c r="D19" s="24">
        <f t="shared" si="66"/>
        <v>315.60286168925018</v>
      </c>
      <c r="E19" s="24">
        <f t="shared" si="67"/>
        <v>-234.40286168925019</v>
      </c>
      <c r="F19" s="24">
        <f t="shared" si="68"/>
        <v>-20.028245224907788</v>
      </c>
      <c r="G19" s="24">
        <f t="shared" si="69"/>
        <v>-9.8549097349219341</v>
      </c>
      <c r="H19" s="20">
        <f t="shared" si="70"/>
        <v>-20.028245224907788</v>
      </c>
      <c r="I19" s="20">
        <f t="shared" si="71"/>
        <v>-9.8549097349219341</v>
      </c>
      <c r="J19" s="21">
        <f t="shared" si="72"/>
        <v>22.321510985426158</v>
      </c>
      <c r="K19" s="21">
        <f t="shared" si="73"/>
        <v>206.19951936945989</v>
      </c>
      <c r="L19" s="21">
        <f t="shared" si="74"/>
        <v>22.31887538605498</v>
      </c>
      <c r="M19" s="25"/>
      <c r="N19" s="20">
        <f t="shared" si="75"/>
        <v>28.300000000000011</v>
      </c>
      <c r="O19" s="20">
        <f t="shared" si="76"/>
        <v>2.2863813201125727E-2</v>
      </c>
      <c r="P19" s="20">
        <f t="shared" si="77"/>
        <v>-3.735004599267891E-2</v>
      </c>
      <c r="Q19" s="22">
        <f t="shared" si="78"/>
        <v>2.3902477135241851E-2</v>
      </c>
      <c r="R19" s="21">
        <f t="shared" si="79"/>
        <v>1.000047613421392</v>
      </c>
      <c r="S19" s="20">
        <f t="shared" si="80"/>
        <v>27.80054737005629</v>
      </c>
      <c r="T19" s="20">
        <f t="shared" si="81"/>
        <v>-5.0197313037260285</v>
      </c>
      <c r="U19" s="20">
        <f t="shared" si="82"/>
        <v>-1.6684523833226201</v>
      </c>
      <c r="V19" s="25"/>
      <c r="W19" s="20">
        <v>317.10000000000002</v>
      </c>
      <c r="X19" s="91">
        <v>11.43</v>
      </c>
      <c r="Y19" s="91">
        <v>197.37</v>
      </c>
      <c r="Z19" s="20">
        <f t="shared" si="83"/>
        <v>315.60287110434371</v>
      </c>
      <c r="AA19" s="20">
        <f t="shared" si="84"/>
        <v>-234.40287110434372</v>
      </c>
      <c r="AB19" s="20">
        <f t="shared" si="85"/>
        <v>-20.021878329996028</v>
      </c>
      <c r="AC19" s="20">
        <f t="shared" si="86"/>
        <v>-9.8667033765516887</v>
      </c>
      <c r="AD19" s="20">
        <f t="shared" si="87"/>
        <v>-20.021878329996028</v>
      </c>
      <c r="AE19" s="20">
        <f t="shared" si="88"/>
        <v>-9.8667033765516887</v>
      </c>
      <c r="AF19" s="21">
        <f t="shared" si="89"/>
        <v>22.321009103130194</v>
      </c>
      <c r="AG19" s="21">
        <f t="shared" si="90"/>
        <v>206.23389775131065</v>
      </c>
      <c r="AH19" s="21">
        <f t="shared" si="91"/>
        <v>22.318575350856023</v>
      </c>
      <c r="AI19" s="25"/>
      <c r="AJ19" s="20">
        <f t="shared" si="92"/>
        <v>28.300000000000011</v>
      </c>
      <c r="AK19" s="20">
        <f t="shared" si="93"/>
        <v>2.2863813201125727E-2</v>
      </c>
      <c r="AL19" s="20">
        <f t="shared" si="94"/>
        <v>-3.7699111843077455E-2</v>
      </c>
      <c r="AM19" s="23">
        <f t="shared" si="95"/>
        <v>2.3921548558200278E-2</v>
      </c>
      <c r="AN19" s="45">
        <f t="shared" si="96"/>
        <v>1.000047689436103</v>
      </c>
      <c r="AO19" s="23">
        <f t="shared" si="97"/>
        <v>27.800549483206247</v>
      </c>
      <c r="AP19" s="23">
        <f t="shared" si="98"/>
        <v>-5.0197328040286884</v>
      </c>
      <c r="AQ19" s="23">
        <f t="shared" si="99"/>
        <v>-1.6683944166727585</v>
      </c>
      <c r="AR19" s="45">
        <f t="shared" si="100"/>
        <v>0.88899150327916021</v>
      </c>
      <c r="AS19" s="25"/>
      <c r="AT19" s="20">
        <f t="shared" si="101"/>
        <v>1.3402512216315396E-2</v>
      </c>
      <c r="AU19" s="20">
        <f t="shared" si="102"/>
        <v>-9.4150935296966054E-6</v>
      </c>
      <c r="AV19" s="20">
        <f t="shared" si="103"/>
        <v>1.3402515523306421E-2</v>
      </c>
      <c r="AX19" s="18" t="s">
        <v>140</v>
      </c>
      <c r="AY19" s="18"/>
      <c r="AZ19" s="18"/>
      <c r="BA19" s="124"/>
      <c r="BB19" s="124"/>
      <c r="BC19" s="125"/>
      <c r="BD19" s="121"/>
      <c r="BE19" s="30" t="s">
        <v>96</v>
      </c>
    </row>
    <row r="20" spans="1:57" x14ac:dyDescent="0.3">
      <c r="A20" s="91">
        <v>345.4</v>
      </c>
      <c r="B20" s="91">
        <v>12.86</v>
      </c>
      <c r="C20" s="91">
        <v>195.67</v>
      </c>
      <c r="D20" s="24">
        <f t="shared" si="66"/>
        <v>343.26883212672232</v>
      </c>
      <c r="E20" s="24">
        <f t="shared" si="67"/>
        <v>-262.06883212672233</v>
      </c>
      <c r="F20" s="24">
        <f t="shared" si="68"/>
        <v>-25.736959059063615</v>
      </c>
      <c r="G20" s="24">
        <f t="shared" si="69"/>
        <v>-11.543243605891261</v>
      </c>
      <c r="H20" s="20">
        <f t="shared" si="70"/>
        <v>-25.736959059063615</v>
      </c>
      <c r="I20" s="20">
        <f t="shared" si="71"/>
        <v>-11.543243605891261</v>
      </c>
      <c r="J20" s="21">
        <f t="shared" si="72"/>
        <v>28.207047604328711</v>
      </c>
      <c r="K20" s="21">
        <f t="shared" si="73"/>
        <v>204.15663743900916</v>
      </c>
      <c r="L20" s="21">
        <f t="shared" si="74"/>
        <v>28.170340213592539</v>
      </c>
      <c r="M20" s="25"/>
      <c r="N20" s="20">
        <f t="shared" si="75"/>
        <v>28.299999999999955</v>
      </c>
      <c r="O20" s="20">
        <f t="shared" si="76"/>
        <v>2.4958208303518907E-2</v>
      </c>
      <c r="P20" s="20">
        <f t="shared" si="77"/>
        <v>-2.9845130209103173E-2</v>
      </c>
      <c r="Q20" s="22">
        <f t="shared" si="78"/>
        <v>2.5733261090326476E-2</v>
      </c>
      <c r="R20" s="21">
        <f t="shared" si="79"/>
        <v>1.0000551870483552</v>
      </c>
      <c r="S20" s="20">
        <f t="shared" si="80"/>
        <v>27.665970437472129</v>
      </c>
      <c r="T20" s="20">
        <f t="shared" si="81"/>
        <v>-5.7087138341558248</v>
      </c>
      <c r="U20" s="20">
        <f t="shared" si="82"/>
        <v>-1.6883338709693276</v>
      </c>
      <c r="V20" s="25"/>
      <c r="W20" s="20">
        <v>345.4</v>
      </c>
      <c r="X20" s="91">
        <v>12.86</v>
      </c>
      <c r="Y20" s="91">
        <v>195.62</v>
      </c>
      <c r="Z20" s="20">
        <f t="shared" si="83"/>
        <v>343.26884582903864</v>
      </c>
      <c r="AA20" s="20">
        <f t="shared" si="84"/>
        <v>-262.06884582903865</v>
      </c>
      <c r="AB20" s="20">
        <f t="shared" si="85"/>
        <v>-25.731480408058673</v>
      </c>
      <c r="AC20" s="20">
        <f t="shared" si="86"/>
        <v>-11.55192374674731</v>
      </c>
      <c r="AD20" s="20">
        <f t="shared" si="87"/>
        <v>-25.731480408058673</v>
      </c>
      <c r="AE20" s="20">
        <f t="shared" si="88"/>
        <v>-11.55192374674731</v>
      </c>
      <c r="AF20" s="21">
        <f t="shared" si="89"/>
        <v>28.205602745571166</v>
      </c>
      <c r="AG20" s="21">
        <f t="shared" si="90"/>
        <v>204.17728026719234</v>
      </c>
      <c r="AH20" s="21">
        <f t="shared" si="91"/>
        <v>28.169413673852613</v>
      </c>
      <c r="AI20" s="25"/>
      <c r="AJ20" s="20">
        <f t="shared" si="92"/>
        <v>28.299999999999955</v>
      </c>
      <c r="AK20" s="20">
        <f t="shared" si="93"/>
        <v>2.4958208303518907E-2</v>
      </c>
      <c r="AL20" s="20">
        <f t="shared" si="94"/>
        <v>-3.0543261909900768E-2</v>
      </c>
      <c r="AM20" s="23">
        <f t="shared" si="95"/>
        <v>2.5769364513921422E-2</v>
      </c>
      <c r="AN20" s="45">
        <f t="shared" si="96"/>
        <v>1.0000553420206668</v>
      </c>
      <c r="AO20" s="23">
        <f t="shared" si="97"/>
        <v>27.665974724694923</v>
      </c>
      <c r="AP20" s="23">
        <f t="shared" si="98"/>
        <v>-5.7096020780626455</v>
      </c>
      <c r="AQ20" s="23">
        <f t="shared" si="99"/>
        <v>-1.6852203701956201</v>
      </c>
      <c r="AR20" s="45">
        <f t="shared" si="100"/>
        <v>0.36831395549235352</v>
      </c>
      <c r="AS20" s="25"/>
      <c r="AT20" s="20">
        <f t="shared" si="101"/>
        <v>1.0264524446597706E-2</v>
      </c>
      <c r="AU20" s="20">
        <f t="shared" si="102"/>
        <v>-1.3702316323360719E-5</v>
      </c>
      <c r="AV20" s="20">
        <f t="shared" si="103"/>
        <v>1.0264533592339914E-2</v>
      </c>
      <c r="AX20" s="18" t="s">
        <v>140</v>
      </c>
      <c r="AY20" s="18"/>
      <c r="AZ20" s="18"/>
      <c r="BA20" s="124"/>
      <c r="BB20" s="124"/>
      <c r="BC20" s="125"/>
      <c r="BD20" s="121"/>
      <c r="BE20" s="30" t="s">
        <v>96</v>
      </c>
    </row>
    <row r="21" spans="1:57" x14ac:dyDescent="0.3">
      <c r="A21" s="91">
        <v>373.7</v>
      </c>
      <c r="B21" s="91">
        <v>14.31</v>
      </c>
      <c r="C21" s="91">
        <v>195.43</v>
      </c>
      <c r="D21" s="24">
        <f t="shared" si="66"/>
        <v>370.7763377909713</v>
      </c>
      <c r="E21" s="24">
        <f t="shared" si="67"/>
        <v>-289.57633779097131</v>
      </c>
      <c r="F21" s="24">
        <f t="shared" si="68"/>
        <v>-32.140977775686537</v>
      </c>
      <c r="G21" s="24">
        <f t="shared" si="69"/>
        <v>-13.324498272418037</v>
      </c>
      <c r="H21" s="20">
        <f t="shared" si="70"/>
        <v>-32.140977775686537</v>
      </c>
      <c r="I21" s="20">
        <f t="shared" si="71"/>
        <v>-13.324498272418037</v>
      </c>
      <c r="J21" s="21">
        <f t="shared" si="72"/>
        <v>34.793457813055127</v>
      </c>
      <c r="K21" s="21">
        <f t="shared" si="73"/>
        <v>202.51714510003649</v>
      </c>
      <c r="L21" s="21">
        <f t="shared" si="74"/>
        <v>34.683185595060792</v>
      </c>
      <c r="M21" s="25"/>
      <c r="N21" s="20">
        <f t="shared" si="75"/>
        <v>28.300000000000011</v>
      </c>
      <c r="O21" s="20">
        <f t="shared" si="76"/>
        <v>2.5307274153917796E-2</v>
      </c>
      <c r="P21" s="20">
        <f t="shared" si="77"/>
        <v>-4.188790204786054E-3</v>
      </c>
      <c r="Q21" s="22">
        <f t="shared" si="78"/>
        <v>2.5326339394129649E-2</v>
      </c>
      <c r="R21" s="21">
        <f t="shared" si="79"/>
        <v>1.0000534553843485</v>
      </c>
      <c r="S21" s="20">
        <f t="shared" si="80"/>
        <v>27.507505664248956</v>
      </c>
      <c r="T21" s="20">
        <f t="shared" si="81"/>
        <v>-6.4040187166229243</v>
      </c>
      <c r="U21" s="20">
        <f t="shared" si="82"/>
        <v>-1.7812546665267752</v>
      </c>
      <c r="V21" s="25"/>
      <c r="W21" s="20">
        <v>373.7</v>
      </c>
      <c r="X21" s="91">
        <v>14.31</v>
      </c>
      <c r="Y21" s="91">
        <v>195.37</v>
      </c>
      <c r="Z21" s="20">
        <f t="shared" si="83"/>
        <v>370.776351681547</v>
      </c>
      <c r="AA21" s="20">
        <f t="shared" si="84"/>
        <v>-289.57635168154701</v>
      </c>
      <c r="AB21" s="20">
        <f t="shared" si="85"/>
        <v>-32.137213019490957</v>
      </c>
      <c r="AC21" s="20">
        <f t="shared" si="86"/>
        <v>-13.327000585375044</v>
      </c>
      <c r="AD21" s="20">
        <f t="shared" si="87"/>
        <v>-32.137213019490957</v>
      </c>
      <c r="AE21" s="20">
        <f t="shared" si="88"/>
        <v>-13.327000585375044</v>
      </c>
      <c r="AF21" s="21">
        <f t="shared" si="89"/>
        <v>34.790938551046963</v>
      </c>
      <c r="AG21" s="21">
        <f t="shared" si="90"/>
        <v>202.52332625633159</v>
      </c>
      <c r="AH21" s="21">
        <f t="shared" si="91"/>
        <v>34.680972700718577</v>
      </c>
      <c r="AI21" s="25"/>
      <c r="AJ21" s="20">
        <f t="shared" si="92"/>
        <v>28.300000000000011</v>
      </c>
      <c r="AK21" s="20">
        <f t="shared" si="93"/>
        <v>2.5307274153917796E-2</v>
      </c>
      <c r="AL21" s="20">
        <f t="shared" si="94"/>
        <v>-4.3633231299858239E-3</v>
      </c>
      <c r="AM21" s="23">
        <f t="shared" si="95"/>
        <v>2.532796059874709E-2</v>
      </c>
      <c r="AN21" s="45">
        <f t="shared" si="96"/>
        <v>1.0000534622286421</v>
      </c>
      <c r="AO21" s="23">
        <f t="shared" si="97"/>
        <v>27.507505852508338</v>
      </c>
      <c r="AP21" s="23">
        <f t="shared" si="98"/>
        <v>-6.4057326114322857</v>
      </c>
      <c r="AQ21" s="23">
        <f t="shared" si="99"/>
        <v>-1.7750768386277354</v>
      </c>
      <c r="AR21" s="45">
        <f t="shared" si="100"/>
        <v>0.51553715669303224</v>
      </c>
      <c r="AS21" s="25"/>
      <c r="AT21" s="20">
        <f t="shared" si="101"/>
        <v>4.5205043244046983E-3</v>
      </c>
      <c r="AU21" s="20">
        <f t="shared" si="102"/>
        <v>-1.3890575701225316E-5</v>
      </c>
      <c r="AV21" s="20">
        <f t="shared" si="103"/>
        <v>4.5205256657887575E-3</v>
      </c>
      <c r="AX21" s="18" t="s">
        <v>140</v>
      </c>
      <c r="AY21" s="18"/>
      <c r="AZ21" s="18"/>
      <c r="BA21" s="124"/>
      <c r="BB21" s="124"/>
      <c r="BC21" s="125"/>
      <c r="BD21" s="121"/>
      <c r="BE21" s="30" t="s">
        <v>96</v>
      </c>
    </row>
    <row r="22" spans="1:57" x14ac:dyDescent="0.3">
      <c r="A22" s="91">
        <v>402</v>
      </c>
      <c r="B22" s="91">
        <v>16.03</v>
      </c>
      <c r="C22" s="91">
        <v>194.18</v>
      </c>
      <c r="D22" s="24">
        <f t="shared" si="66"/>
        <v>398.08923427556584</v>
      </c>
      <c r="E22" s="24">
        <f t="shared" si="67"/>
        <v>-316.88923427556585</v>
      </c>
      <c r="F22" s="24">
        <f t="shared" si="68"/>
        <v>-39.301238835527947</v>
      </c>
      <c r="G22" s="24">
        <f t="shared" si="69"/>
        <v>-15.212363523273588</v>
      </c>
      <c r="H22" s="20">
        <f t="shared" si="70"/>
        <v>-39.301238835527947</v>
      </c>
      <c r="I22" s="20">
        <f t="shared" si="71"/>
        <v>-15.212363523273588</v>
      </c>
      <c r="J22" s="21">
        <f t="shared" si="72"/>
        <v>42.142655089249359</v>
      </c>
      <c r="K22" s="21">
        <f t="shared" si="73"/>
        <v>201.15996751854433</v>
      </c>
      <c r="L22" s="21">
        <f t="shared" si="74"/>
        <v>41.917900584148221</v>
      </c>
      <c r="M22" s="25"/>
      <c r="N22" s="20">
        <f t="shared" si="75"/>
        <v>28.300000000000011</v>
      </c>
      <c r="O22" s="20">
        <f t="shared" si="76"/>
        <v>3.0019663134302481E-2</v>
      </c>
      <c r="P22" s="20">
        <f t="shared" si="77"/>
        <v>-2.1816615649929118E-2</v>
      </c>
      <c r="Q22" s="22">
        <f t="shared" si="78"/>
        <v>3.0556013357628142E-2</v>
      </c>
      <c r="R22" s="21">
        <f t="shared" si="79"/>
        <v>1.0000778130945422</v>
      </c>
      <c r="S22" s="20">
        <f t="shared" si="80"/>
        <v>27.31289648459456</v>
      </c>
      <c r="T22" s="20">
        <f t="shared" si="81"/>
        <v>-7.1602610598414076</v>
      </c>
      <c r="U22" s="20">
        <f t="shared" si="82"/>
        <v>-1.8878652508555502</v>
      </c>
      <c r="V22" s="25"/>
      <c r="W22" s="20">
        <v>402</v>
      </c>
      <c r="X22" s="91">
        <v>16.03</v>
      </c>
      <c r="Y22" s="91">
        <v>194.1</v>
      </c>
      <c r="Z22" s="20">
        <f t="shared" si="83"/>
        <v>398.08925055161478</v>
      </c>
      <c r="AA22" s="20">
        <f t="shared" si="84"/>
        <v>-316.88925055161479</v>
      </c>
      <c r="AB22" s="20">
        <f t="shared" si="85"/>
        <v>-39.299780278484626</v>
      </c>
      <c r="AC22" s="20">
        <f t="shared" si="86"/>
        <v>-15.206043870073009</v>
      </c>
      <c r="AD22" s="20">
        <f t="shared" si="87"/>
        <v>-39.299780278484626</v>
      </c>
      <c r="AE22" s="20">
        <f t="shared" si="88"/>
        <v>-15.206043870073009</v>
      </c>
      <c r="AF22" s="21">
        <f t="shared" si="89"/>
        <v>42.139013990787134</v>
      </c>
      <c r="AG22" s="21">
        <f t="shared" si="90"/>
        <v>201.15267001016807</v>
      </c>
      <c r="AH22" s="21">
        <f t="shared" si="91"/>
        <v>41.913725004270056</v>
      </c>
      <c r="AI22" s="25"/>
      <c r="AJ22" s="20">
        <f t="shared" si="92"/>
        <v>28.300000000000011</v>
      </c>
      <c r="AK22" s="20">
        <f t="shared" si="93"/>
        <v>3.0019663134302481E-2</v>
      </c>
      <c r="AL22" s="20">
        <f t="shared" si="94"/>
        <v>-2.2165681500328164E-2</v>
      </c>
      <c r="AM22" s="23">
        <f t="shared" si="95"/>
        <v>3.0573156569106752E-2</v>
      </c>
      <c r="AN22" s="45">
        <f t="shared" si="96"/>
        <v>1.0000779004400515</v>
      </c>
      <c r="AO22" s="23">
        <f t="shared" si="97"/>
        <v>27.312898870067794</v>
      </c>
      <c r="AP22" s="23">
        <f t="shared" si="98"/>
        <v>-7.1625672589936675</v>
      </c>
      <c r="AQ22" s="23">
        <f t="shared" si="99"/>
        <v>-1.8790432846979634</v>
      </c>
      <c r="AR22" s="45">
        <f t="shared" si="100"/>
        <v>0.52106682044618269</v>
      </c>
      <c r="AS22" s="25"/>
      <c r="AT22" s="20">
        <f t="shared" si="101"/>
        <v>6.4857848579963654E-3</v>
      </c>
      <c r="AU22" s="20">
        <f t="shared" si="102"/>
        <v>-1.627604893883472E-5</v>
      </c>
      <c r="AV22" s="20">
        <f t="shared" si="103"/>
        <v>6.4858052803012829E-3</v>
      </c>
      <c r="AX22" s="18" t="s">
        <v>140</v>
      </c>
      <c r="AY22" s="18"/>
      <c r="AZ22" s="18"/>
      <c r="BA22" s="124"/>
      <c r="BB22" s="124"/>
      <c r="BC22" s="125"/>
      <c r="BD22" s="121"/>
      <c r="BE22" s="30" t="s">
        <v>96</v>
      </c>
    </row>
    <row r="23" spans="1:57" x14ac:dyDescent="0.3">
      <c r="A23" s="91">
        <v>430.2</v>
      </c>
      <c r="B23" s="91">
        <v>17.05</v>
      </c>
      <c r="C23" s="91">
        <v>193.95</v>
      </c>
      <c r="D23" s="24">
        <f t="shared" si="66"/>
        <v>425.12199867491023</v>
      </c>
      <c r="E23" s="24">
        <f t="shared" si="67"/>
        <v>-343.92199867491024</v>
      </c>
      <c r="F23" s="24">
        <f t="shared" si="68"/>
        <v>-47.088668450650488</v>
      </c>
      <c r="G23" s="24">
        <f t="shared" si="69"/>
        <v>-17.162876308195408</v>
      </c>
      <c r="H23" s="20">
        <f t="shared" si="70"/>
        <v>-47.088668450650488</v>
      </c>
      <c r="I23" s="20">
        <f t="shared" si="71"/>
        <v>-17.162876308195408</v>
      </c>
      <c r="J23" s="21">
        <f t="shared" si="72"/>
        <v>50.118928755767534</v>
      </c>
      <c r="K23" s="21">
        <f t="shared" si="73"/>
        <v>200.02578489398437</v>
      </c>
      <c r="L23" s="21">
        <f t="shared" si="74"/>
        <v>49.739548043175226</v>
      </c>
      <c r="M23" s="25"/>
      <c r="N23" s="20">
        <f t="shared" si="75"/>
        <v>28.199999999999989</v>
      </c>
      <c r="O23" s="20">
        <f t="shared" si="76"/>
        <v>1.7802358370342154E-2</v>
      </c>
      <c r="P23" s="20">
        <f t="shared" si="77"/>
        <v>-4.0142572795872754E-3</v>
      </c>
      <c r="Q23" s="22">
        <f t="shared" si="78"/>
        <v>1.7838966903217957E-2</v>
      </c>
      <c r="R23" s="21">
        <f t="shared" si="79"/>
        <v>1.0000265199056211</v>
      </c>
      <c r="S23" s="20">
        <f t="shared" si="80"/>
        <v>27.032764399344362</v>
      </c>
      <c r="T23" s="20">
        <f t="shared" si="81"/>
        <v>-7.7874296151225426</v>
      </c>
      <c r="U23" s="20">
        <f t="shared" si="82"/>
        <v>-1.9505127849218213</v>
      </c>
      <c r="V23" s="25"/>
      <c r="W23" s="20">
        <v>430.2</v>
      </c>
      <c r="X23" s="91">
        <v>17.05</v>
      </c>
      <c r="Y23" s="91">
        <v>193.86</v>
      </c>
      <c r="Z23" s="20">
        <f t="shared" si="83"/>
        <v>425.12201521211699</v>
      </c>
      <c r="AA23" s="20">
        <f t="shared" si="84"/>
        <v>-343.922015212117</v>
      </c>
      <c r="AB23" s="20">
        <f t="shared" si="85"/>
        <v>-47.090098721067349</v>
      </c>
      <c r="AC23" s="20">
        <f t="shared" si="86"/>
        <v>-17.144980923189941</v>
      </c>
      <c r="AD23" s="20">
        <f t="shared" si="87"/>
        <v>-47.090098721067349</v>
      </c>
      <c r="AE23" s="20">
        <f t="shared" si="88"/>
        <v>-17.144980923189941</v>
      </c>
      <c r="AF23" s="21">
        <f t="shared" si="89"/>
        <v>50.114147387902506</v>
      </c>
      <c r="AG23" s="21">
        <f t="shared" si="90"/>
        <v>200.00600206024166</v>
      </c>
      <c r="AH23" s="21">
        <f t="shared" si="91"/>
        <v>49.732674925429457</v>
      </c>
      <c r="AI23" s="25"/>
      <c r="AJ23" s="20">
        <f t="shared" si="92"/>
        <v>28.199999999999989</v>
      </c>
      <c r="AK23" s="20">
        <f t="shared" si="93"/>
        <v>1.7802358370342154E-2</v>
      </c>
      <c r="AL23" s="20">
        <f t="shared" si="94"/>
        <v>-4.188790204786054E-3</v>
      </c>
      <c r="AM23" s="23">
        <f t="shared" si="95"/>
        <v>1.7842215819571905E-2</v>
      </c>
      <c r="AN23" s="45">
        <f t="shared" si="96"/>
        <v>1.0000265295666675</v>
      </c>
      <c r="AO23" s="23">
        <f t="shared" si="97"/>
        <v>27.032764660502227</v>
      </c>
      <c r="AP23" s="23">
        <f t="shared" si="98"/>
        <v>-7.7903184425827234</v>
      </c>
      <c r="AQ23" s="23">
        <f t="shared" si="99"/>
        <v>-1.9389370531169305</v>
      </c>
      <c r="AR23" s="45">
        <f t="shared" si="100"/>
        <v>0.3653848353936634</v>
      </c>
      <c r="AS23" s="25"/>
      <c r="AT23" s="20">
        <f t="shared" si="101"/>
        <v>1.7952450472268015E-2</v>
      </c>
      <c r="AU23" s="20">
        <f t="shared" si="102"/>
        <v>-1.6537206761313428E-5</v>
      </c>
      <c r="AV23" s="20">
        <f t="shared" si="103"/>
        <v>1.7952458089031807E-2</v>
      </c>
      <c r="AX23" s="18" t="s">
        <v>140</v>
      </c>
      <c r="AY23" s="18"/>
      <c r="AZ23" s="18"/>
      <c r="BA23" s="124"/>
      <c r="BB23" s="124"/>
      <c r="BC23" s="125"/>
      <c r="BD23" s="121"/>
      <c r="BE23" s="30" t="s">
        <v>96</v>
      </c>
    </row>
    <row r="24" spans="1:57" x14ac:dyDescent="0.3">
      <c r="A24" s="91">
        <v>458.5</v>
      </c>
      <c r="B24" s="91">
        <v>17.54</v>
      </c>
      <c r="C24" s="91">
        <v>198.79</v>
      </c>
      <c r="D24" s="24">
        <f t="shared" si="66"/>
        <v>452.14380042560845</v>
      </c>
      <c r="E24" s="24">
        <f t="shared" si="67"/>
        <v>-370.94380042560846</v>
      </c>
      <c r="F24" s="24">
        <f t="shared" si="68"/>
        <v>-55.152780984348546</v>
      </c>
      <c r="G24" s="24">
        <f t="shared" si="69"/>
        <v>-19.536771357213883</v>
      </c>
      <c r="H24" s="20">
        <f t="shared" si="70"/>
        <v>-55.152780984348546</v>
      </c>
      <c r="I24" s="20">
        <f t="shared" si="71"/>
        <v>-19.536771357213883</v>
      </c>
      <c r="J24" s="21">
        <f t="shared" si="72"/>
        <v>58.510808278228147</v>
      </c>
      <c r="K24" s="21">
        <f t="shared" si="73"/>
        <v>199.50567435314184</v>
      </c>
      <c r="L24" s="21">
        <f t="shared" si="74"/>
        <v>58.000284220356455</v>
      </c>
      <c r="M24" s="25"/>
      <c r="N24" s="20">
        <f t="shared" si="75"/>
        <v>28.300000000000011</v>
      </c>
      <c r="O24" s="20">
        <f t="shared" si="76"/>
        <v>8.5521133347721875E-3</v>
      </c>
      <c r="P24" s="20">
        <f t="shared" si="77"/>
        <v>8.4473935796525609E-2</v>
      </c>
      <c r="Q24" s="22">
        <f t="shared" si="78"/>
        <v>2.6520865663486326E-2</v>
      </c>
      <c r="R24" s="21">
        <f t="shared" si="79"/>
        <v>1.0000586171491728</v>
      </c>
      <c r="S24" s="20">
        <f t="shared" si="80"/>
        <v>27.021801750698192</v>
      </c>
      <c r="T24" s="20">
        <f t="shared" si="81"/>
        <v>-8.0641125336980561</v>
      </c>
      <c r="U24" s="20">
        <f t="shared" si="82"/>
        <v>-2.373895049018476</v>
      </c>
      <c r="V24" s="25"/>
      <c r="W24" s="20">
        <v>458.5</v>
      </c>
      <c r="X24" s="91">
        <v>17.54</v>
      </c>
      <c r="Y24" s="91">
        <v>198.8</v>
      </c>
      <c r="Z24" s="20">
        <f t="shared" si="83"/>
        <v>452.14387618210009</v>
      </c>
      <c r="AA24" s="20">
        <f t="shared" si="84"/>
        <v>-370.9438761821001</v>
      </c>
      <c r="AB24" s="20">
        <f t="shared" si="85"/>
        <v>-55.155555337908382</v>
      </c>
      <c r="AC24" s="20">
        <f t="shared" si="86"/>
        <v>-19.513259379559539</v>
      </c>
      <c r="AD24" s="20">
        <f t="shared" si="87"/>
        <v>-55.155555337908382</v>
      </c>
      <c r="AE24" s="20">
        <f t="shared" si="88"/>
        <v>-19.513259379559539</v>
      </c>
      <c r="AF24" s="21">
        <f t="shared" si="89"/>
        <v>58.505577308894594</v>
      </c>
      <c r="AG24" s="21">
        <f t="shared" si="90"/>
        <v>199.48306284792378</v>
      </c>
      <c r="AH24" s="21">
        <f t="shared" si="91"/>
        <v>57.992050971586607</v>
      </c>
      <c r="AI24" s="25"/>
      <c r="AJ24" s="20">
        <f t="shared" si="92"/>
        <v>28.300000000000011</v>
      </c>
      <c r="AK24" s="20">
        <f t="shared" si="93"/>
        <v>8.5521133347721875E-3</v>
      </c>
      <c r="AL24" s="20">
        <f t="shared" si="94"/>
        <v>8.6219265048519844E-2</v>
      </c>
      <c r="AM24" s="23">
        <f t="shared" si="95"/>
        <v>2.7012081284475409E-2</v>
      </c>
      <c r="AN24" s="45">
        <f t="shared" si="96"/>
        <v>1.0000608088148777</v>
      </c>
      <c r="AO24" s="23">
        <f t="shared" si="97"/>
        <v>27.021860969983106</v>
      </c>
      <c r="AP24" s="23">
        <f t="shared" si="98"/>
        <v>-8.0654566168410362</v>
      </c>
      <c r="AQ24" s="23">
        <f t="shared" si="99"/>
        <v>-2.3682784563695982</v>
      </c>
      <c r="AR24" s="45" t="e">
        <f t="shared" si="100"/>
        <v>#NUM!</v>
      </c>
      <c r="AS24" s="25"/>
      <c r="AT24" s="20">
        <f t="shared" si="101"/>
        <v>2.3675095161231278E-2</v>
      </c>
      <c r="AU24" s="20">
        <f t="shared" si="102"/>
        <v>-7.5756491639822343E-5</v>
      </c>
      <c r="AV24" s="20">
        <f t="shared" si="103"/>
        <v>2.367521636520736E-2</v>
      </c>
      <c r="AX24" s="18" t="s">
        <v>140</v>
      </c>
      <c r="AY24" s="18"/>
      <c r="AZ24" s="18"/>
      <c r="BA24" s="124"/>
      <c r="BB24" s="124"/>
      <c r="BC24" s="125"/>
      <c r="BD24" s="121"/>
      <c r="BE24" s="30" t="s">
        <v>96</v>
      </c>
    </row>
    <row r="25" spans="1:57" x14ac:dyDescent="0.3">
      <c r="A25" s="45">
        <v>486.8</v>
      </c>
      <c r="B25" s="45">
        <v>18.77</v>
      </c>
      <c r="C25" s="20">
        <v>198.42</v>
      </c>
      <c r="D25" s="24">
        <f t="shared" ref="D25:D47" si="104">S25+D24</f>
        <v>479.03443608087434</v>
      </c>
      <c r="E25" s="24">
        <f t="shared" ref="E25:E47" si="105">$BJ$3-D25</f>
        <v>-397.83443608087435</v>
      </c>
      <c r="F25" s="24">
        <f t="shared" ref="F25:F47" si="106">T25+F24</f>
        <v>-63.510016192191465</v>
      </c>
      <c r="G25" s="24">
        <f t="shared" ref="G25:G47" si="107">U25+G24</f>
        <v>-22.349120270075396</v>
      </c>
      <c r="H25" s="20">
        <f t="shared" ref="H25:H47" si="108">H24+T25</f>
        <v>-63.510016192191465</v>
      </c>
      <c r="I25" s="20">
        <f t="shared" ref="I25:I47" si="109">I24+U25</f>
        <v>-22.349120270075396</v>
      </c>
      <c r="J25" s="21">
        <f t="shared" ref="J25:J47" si="110">SQRT(F25^2+G25^2)</f>
        <v>67.327597117220193</v>
      </c>
      <c r="K25" s="21">
        <f t="shared" ref="K25:K47" si="111">IF(J25=0,0,IF(F25&lt;0,ATAN(G25/F25)*180/PI()+180,ATAN(G25/F25)*180/PI()))</f>
        <v>199.38692673457498</v>
      </c>
      <c r="L25" s="21">
        <f t="shared" ref="L25:L47" si="112">COS((K25-$BL$3)*PI()/180)*J25</f>
        <v>66.721607716580976</v>
      </c>
      <c r="M25" s="133"/>
      <c r="N25" s="20">
        <f t="shared" ref="N25:N47" si="113">A25-A24</f>
        <v>28.300000000000011</v>
      </c>
      <c r="O25" s="20">
        <f t="shared" ref="O25:O47" si="114">RADIANS(B25-B24)</f>
        <v>2.146754979953026E-2</v>
      </c>
      <c r="P25" s="20">
        <f t="shared" ref="P25:P47" si="115">RADIANS(C25-C24)</f>
        <v>-6.4577182323790989E-3</v>
      </c>
      <c r="Q25" s="22">
        <f t="shared" ref="Q25:Q47" si="116">ACOS(COS(O25)-SIN(RADIANS(B24))*SIN(RADIANS(B25))*(1-COS(P25)))</f>
        <v>2.1561538536363889E-2</v>
      </c>
      <c r="R25" s="21">
        <f t="shared" ref="R25:R47" si="117">2/Q25*TAN(Q25/2)</f>
        <v>1.000038743463189</v>
      </c>
      <c r="S25" s="20">
        <f t="shared" ref="S25:S47" si="118">(N25/2)*(COS(RADIANS(B24))+COS(RADIANS(B25)))*R25</f>
        <v>26.890635655265918</v>
      </c>
      <c r="T25" s="20">
        <f t="shared" ref="T25:T47" si="119">(N25/2)*(SIN(RADIANS(B24))*COS(RADIANS(C24))+SIN(RADIANS(B25))*COS(RADIANS(C25)))*R25</f>
        <v>-8.3572352078429208</v>
      </c>
      <c r="U25" s="20">
        <f t="shared" ref="U25:U47" si="120">(N25/2)*(SIN(RADIANS(B24))*SIN(RADIANS(C24))+SIN(RADIANS(B25))*SIN(RADIANS(C25)))*R25</f>
        <v>-2.8123489128615122</v>
      </c>
      <c r="V25" s="133"/>
      <c r="W25" s="45">
        <v>486.8</v>
      </c>
      <c r="X25" s="45">
        <v>18.77</v>
      </c>
      <c r="Y25" s="20">
        <v>198.42</v>
      </c>
      <c r="Z25" s="20">
        <f t="shared" ref="Z25:Z47" si="121">AO25+Z24</f>
        <v>479.03451233388711</v>
      </c>
      <c r="AA25" s="20">
        <f t="shared" ref="AA25:AA47" si="122">$BJ$3-Z25</f>
        <v>-397.83451233388712</v>
      </c>
      <c r="AB25" s="20">
        <f t="shared" ref="AB25:AB47" si="123">AP25+AB24</f>
        <v>-63.512550896506355</v>
      </c>
      <c r="AC25" s="20">
        <f t="shared" ref="AC25:AC47" si="124">AQ25+AC24</f>
        <v>-22.326312964221092</v>
      </c>
      <c r="AD25" s="20">
        <f t="shared" ref="AD25:AD47" si="125">AD24+AP25</f>
        <v>-63.512550896506355</v>
      </c>
      <c r="AE25" s="20">
        <f t="shared" ref="AE25:AE47" si="126">AE24+AQ25</f>
        <v>-22.326312964221092</v>
      </c>
      <c r="AF25" s="21">
        <f t="shared" ref="AF25:AF47" si="127">SQRT(AB25^2+AC25^2)</f>
        <v>67.322421019729063</v>
      </c>
      <c r="AG25" s="21">
        <f t="shared" ref="AG25:AG47" si="128">IF(AF25=0,0,IF(AB25&lt;0,ATAN(AC25/AB25)*180/PI()+180,ATAN(AC25/AB25)*180/PI()))</f>
        <v>199.36790075959806</v>
      </c>
      <c r="AH25" s="21">
        <f t="shared" ref="AH25:AH47" si="129">COS((AG25-$BL$3)*PI()/180)*AF25</f>
        <v>66.713481881548276</v>
      </c>
      <c r="AI25" s="133"/>
      <c r="AJ25" s="20">
        <f t="shared" ref="AJ25:AJ47" si="130">W25-W24</f>
        <v>28.300000000000011</v>
      </c>
      <c r="AK25" s="20">
        <f t="shared" ref="AK25:AK47" si="131">RADIANS(X25-X24)</f>
        <v>2.146754979953026E-2</v>
      </c>
      <c r="AL25" s="20">
        <f t="shared" ref="AL25:AL47" si="132">RADIANS(Y25-Y24)</f>
        <v>-6.6322511575788688E-3</v>
      </c>
      <c r="AM25" s="23">
        <f t="shared" ref="AM25:AM47" si="133">ACOS(COS(AK25)-SIN(RADIANS(X24))*SIN(RADIANS(X25))*(1-COS(AL25)))</f>
        <v>2.1566675811880653E-2</v>
      </c>
      <c r="AN25" s="45">
        <f t="shared" ref="AN25:AN47" si="134">2/AM25*TAN(AM25/2)</f>
        <v>1.0000387619283662</v>
      </c>
      <c r="AO25" s="23">
        <f t="shared" ref="AO25:AO47" si="135">(AJ25/2)*(COS(RADIANS(X24))+COS(RADIANS(X25)))*AN25</f>
        <v>26.890636151787035</v>
      </c>
      <c r="AP25" s="23">
        <f t="shared" ref="AP25:AP47" si="136">(AJ25/2)*(SIN(RADIANS(X24))*COS(RADIANS(Y24))+SIN(RADIANS(X25))*COS(RADIANS(Y25)))*AN25</f>
        <v>-8.3569955585979727</v>
      </c>
      <c r="AQ25" s="23">
        <f t="shared" ref="AQ25:AQ47" si="137">(AJ25/2)*(SIN(RADIANS(X24))*SIN(RADIANS(Y24))+SIN(RADIANS(X25))*SIN(RADIANS(Y25)))*AN25</f>
        <v>-2.8130535846615543</v>
      </c>
      <c r="AR25" s="45">
        <f t="shared" ref="AR25:AR47" si="138">(10/AJ25)*2*(ASIN((SQRT((SIN((X24-X25)/2)^2+SIN(((Y24-Y25)/2)^2)*SIN(X24)*SIN(X25))))))</f>
        <v>0.43670462305335045</v>
      </c>
      <c r="AS25" s="133"/>
      <c r="AT25" s="20">
        <f t="shared" ref="AT25:AT47" si="139">SQRT((I25-AE25)^2+(H25-AD25)^2)</f>
        <v>2.294772159269164E-2</v>
      </c>
      <c r="AU25" s="20">
        <f t="shared" ref="AU25:AU47" si="140">D25-Z25</f>
        <v>-7.6253012764482264E-5</v>
      </c>
      <c r="AV25" s="20">
        <f t="shared" ref="AV25:AV47" si="141">SQRT((I25-AE25)^2+(H25-AD25)^2+(D25-Z25)^2)</f>
        <v>2.2947848282957636E-2</v>
      </c>
      <c r="AX25" s="18" t="s">
        <v>140</v>
      </c>
      <c r="AY25" s="18"/>
      <c r="AZ25" s="18"/>
      <c r="BA25" s="124"/>
      <c r="BB25" s="124"/>
      <c r="BC25" s="125"/>
      <c r="BD25" s="121"/>
      <c r="BE25" s="30" t="s">
        <v>96</v>
      </c>
    </row>
    <row r="26" spans="1:57" x14ac:dyDescent="0.3">
      <c r="A26" s="45">
        <v>515</v>
      </c>
      <c r="B26" s="45">
        <v>20.29</v>
      </c>
      <c r="C26" s="20">
        <v>196.36</v>
      </c>
      <c r="D26" s="24">
        <f t="shared" si="104"/>
        <v>505.61153378430708</v>
      </c>
      <c r="E26" s="24">
        <f t="shared" si="105"/>
        <v>-424.4115337843071</v>
      </c>
      <c r="F26" s="24">
        <f t="shared" si="106"/>
        <v>-72.506674803326206</v>
      </c>
      <c r="G26" s="24">
        <f t="shared" si="107"/>
        <v>-25.160136850009827</v>
      </c>
      <c r="H26" s="20">
        <f t="shared" si="108"/>
        <v>-72.506674803326206</v>
      </c>
      <c r="I26" s="20">
        <f t="shared" si="109"/>
        <v>-25.160136850009827</v>
      </c>
      <c r="J26" s="21">
        <f t="shared" si="110"/>
        <v>76.747966600728404</v>
      </c>
      <c r="K26" s="21">
        <f t="shared" si="111"/>
        <v>199.13700036145383</v>
      </c>
      <c r="L26" s="21">
        <f t="shared" si="112"/>
        <v>76.011649233894531</v>
      </c>
      <c r="M26" s="133"/>
      <c r="N26" s="20">
        <f t="shared" si="113"/>
        <v>28.199999999999989</v>
      </c>
      <c r="O26" s="20">
        <f t="shared" si="114"/>
        <v>2.6529004630313803E-2</v>
      </c>
      <c r="P26" s="20">
        <f t="shared" si="115"/>
        <v>-3.5953782591082735E-2</v>
      </c>
      <c r="Q26" s="22">
        <f t="shared" si="116"/>
        <v>2.9120935145725557E-2</v>
      </c>
      <c r="R26" s="21">
        <f t="shared" si="117"/>
        <v>1.0000706750654358</v>
      </c>
      <c r="S26" s="20">
        <f t="shared" si="118"/>
        <v>26.57709770343277</v>
      </c>
      <c r="T26" s="20">
        <f t="shared" si="119"/>
        <v>-8.9966586111347482</v>
      </c>
      <c r="U26" s="20">
        <f t="shared" si="120"/>
        <v>-2.8110165799344329</v>
      </c>
      <c r="V26" s="133"/>
      <c r="W26" s="45">
        <v>515</v>
      </c>
      <c r="X26" s="45">
        <v>20.29</v>
      </c>
      <c r="Y26" s="20">
        <v>196.31</v>
      </c>
      <c r="Z26" s="20">
        <f t="shared" si="121"/>
        <v>505.61162573319905</v>
      </c>
      <c r="AA26" s="20">
        <f t="shared" si="122"/>
        <v>-424.41162573319906</v>
      </c>
      <c r="AB26" s="20">
        <f t="shared" si="123"/>
        <v>-72.510414979088409</v>
      </c>
      <c r="AC26" s="20">
        <f t="shared" si="124"/>
        <v>-25.133236270723629</v>
      </c>
      <c r="AD26" s="20">
        <f t="shared" si="125"/>
        <v>-72.510414979088409</v>
      </c>
      <c r="AE26" s="20">
        <f t="shared" si="126"/>
        <v>-25.133236270723629</v>
      </c>
      <c r="AF26" s="21">
        <f t="shared" si="127"/>
        <v>76.742685943871066</v>
      </c>
      <c r="AG26" s="21">
        <f t="shared" si="128"/>
        <v>199.11711095648465</v>
      </c>
      <c r="AH26" s="21">
        <f t="shared" si="129"/>
        <v>76.002733318806051</v>
      </c>
      <c r="AI26" s="133"/>
      <c r="AJ26" s="20">
        <f t="shared" si="130"/>
        <v>28.199999999999989</v>
      </c>
      <c r="AK26" s="20">
        <f t="shared" si="131"/>
        <v>2.6529004630313803E-2</v>
      </c>
      <c r="AL26" s="20">
        <f t="shared" si="132"/>
        <v>-3.6826447217080095E-2</v>
      </c>
      <c r="AM26" s="23">
        <f t="shared" si="133"/>
        <v>2.9242351258488064E-2</v>
      </c>
      <c r="AN26" s="45">
        <f t="shared" si="134"/>
        <v>1.0000712656863033</v>
      </c>
      <c r="AO26" s="23">
        <f t="shared" si="135"/>
        <v>26.577113399311965</v>
      </c>
      <c r="AP26" s="23">
        <f t="shared" si="136"/>
        <v>-8.9978640825820513</v>
      </c>
      <c r="AQ26" s="23">
        <f t="shared" si="137"/>
        <v>-2.8069233065025361</v>
      </c>
      <c r="AR26" s="45">
        <f t="shared" si="138"/>
        <v>0.48845742684588206</v>
      </c>
      <c r="AS26" s="133"/>
      <c r="AT26" s="20">
        <f t="shared" si="139"/>
        <v>2.7159346101577077E-2</v>
      </c>
      <c r="AU26" s="20">
        <f t="shared" si="140"/>
        <v>-9.1948891963511414E-5</v>
      </c>
      <c r="AV26" s="20">
        <f t="shared" si="141"/>
        <v>2.7159501749185005E-2</v>
      </c>
      <c r="AX26" s="18" t="s">
        <v>140</v>
      </c>
      <c r="AY26" s="18"/>
      <c r="AZ26" s="18"/>
      <c r="BA26" s="124"/>
      <c r="BB26" s="124"/>
      <c r="BC26" s="125"/>
      <c r="BD26" s="121"/>
      <c r="BE26" s="30" t="s">
        <v>96</v>
      </c>
    </row>
    <row r="27" spans="1:57" x14ac:dyDescent="0.3">
      <c r="A27" s="45">
        <v>543.29999999999995</v>
      </c>
      <c r="B27" s="45">
        <v>21.64</v>
      </c>
      <c r="C27" s="20">
        <v>197.19</v>
      </c>
      <c r="D27" s="24">
        <f t="shared" si="104"/>
        <v>532.03749801969161</v>
      </c>
      <c r="E27" s="24">
        <f t="shared" si="105"/>
        <v>-450.83749801969162</v>
      </c>
      <c r="F27" s="24">
        <f t="shared" si="106"/>
        <v>-82.200346219443148</v>
      </c>
      <c r="G27" s="24">
        <f t="shared" si="107"/>
        <v>-28.084569459293579</v>
      </c>
      <c r="H27" s="20">
        <f t="shared" si="108"/>
        <v>-82.200346219443148</v>
      </c>
      <c r="I27" s="20">
        <f t="shared" si="109"/>
        <v>-28.084569459293579</v>
      </c>
      <c r="J27" s="21">
        <f t="shared" si="110"/>
        <v>86.865643152573313</v>
      </c>
      <c r="K27" s="21">
        <f t="shared" si="111"/>
        <v>198.8632449937588</v>
      </c>
      <c r="L27" s="21">
        <f t="shared" si="112"/>
        <v>85.973922121183563</v>
      </c>
      <c r="M27" s="133"/>
      <c r="N27" s="20">
        <f t="shared" si="113"/>
        <v>28.299999999999955</v>
      </c>
      <c r="O27" s="20">
        <f t="shared" si="114"/>
        <v>2.3561944901923475E-2</v>
      </c>
      <c r="P27" s="20">
        <f t="shared" si="115"/>
        <v>1.4486232791552657E-2</v>
      </c>
      <c r="Q27" s="22">
        <f t="shared" si="116"/>
        <v>2.4124741018873852E-2</v>
      </c>
      <c r="R27" s="21">
        <f t="shared" si="117"/>
        <v>1.0000485030836657</v>
      </c>
      <c r="S27" s="20">
        <f t="shared" si="118"/>
        <v>26.425964235384548</v>
      </c>
      <c r="T27" s="20">
        <f t="shared" si="119"/>
        <v>-9.6936714161169437</v>
      </c>
      <c r="U27" s="20">
        <f t="shared" si="120"/>
        <v>-2.9244326092837527</v>
      </c>
      <c r="V27" s="133"/>
      <c r="W27" s="45">
        <v>543.29999999999995</v>
      </c>
      <c r="X27" s="45">
        <v>21.64</v>
      </c>
      <c r="Y27" s="20">
        <v>197.16</v>
      </c>
      <c r="Z27" s="20">
        <f t="shared" si="121"/>
        <v>532.03759285131059</v>
      </c>
      <c r="AA27" s="20">
        <f t="shared" si="122"/>
        <v>-450.8375928513106</v>
      </c>
      <c r="AB27" s="20">
        <f t="shared" si="123"/>
        <v>-82.206098677688644</v>
      </c>
      <c r="AC27" s="20">
        <f t="shared" si="124"/>
        <v>-28.05094933262745</v>
      </c>
      <c r="AD27" s="20">
        <f t="shared" si="125"/>
        <v>-82.206098677688644</v>
      </c>
      <c r="AE27" s="20">
        <f t="shared" si="126"/>
        <v>-28.05094933262745</v>
      </c>
      <c r="AF27" s="21">
        <f t="shared" si="127"/>
        <v>86.8602234527837</v>
      </c>
      <c r="AG27" s="21">
        <f t="shared" si="128"/>
        <v>198.84103233622699</v>
      </c>
      <c r="AH27" s="21">
        <f t="shared" si="129"/>
        <v>85.963738918252702</v>
      </c>
      <c r="AI27" s="133"/>
      <c r="AJ27" s="20">
        <f t="shared" si="130"/>
        <v>28.299999999999955</v>
      </c>
      <c r="AK27" s="20">
        <f t="shared" si="131"/>
        <v>2.3561944901923475E-2</v>
      </c>
      <c r="AL27" s="20">
        <f t="shared" si="132"/>
        <v>1.4835298641951702E-2</v>
      </c>
      <c r="AM27" s="23">
        <f t="shared" si="133"/>
        <v>2.4151854653693405E-2</v>
      </c>
      <c r="AN27" s="45">
        <f t="shared" si="134"/>
        <v>1.0000486121758767</v>
      </c>
      <c r="AO27" s="23">
        <f t="shared" si="135"/>
        <v>26.425967118111593</v>
      </c>
      <c r="AP27" s="23">
        <f t="shared" si="136"/>
        <v>-9.6956836986002308</v>
      </c>
      <c r="AQ27" s="23">
        <f t="shared" si="137"/>
        <v>-2.9177130619038221</v>
      </c>
      <c r="AR27" s="45">
        <f t="shared" si="138"/>
        <v>0.52091089549126945</v>
      </c>
      <c r="AS27" s="133"/>
      <c r="AT27" s="20">
        <f t="shared" si="139"/>
        <v>3.4108704063812528E-2</v>
      </c>
      <c r="AU27" s="20">
        <f t="shared" si="140"/>
        <v>-9.4831618980606436E-5</v>
      </c>
      <c r="AV27" s="20">
        <f t="shared" si="141"/>
        <v>3.4108835892605598E-2</v>
      </c>
      <c r="AX27" s="18" t="s">
        <v>140</v>
      </c>
      <c r="AY27" s="18"/>
      <c r="AZ27" s="18"/>
      <c r="BA27" s="124"/>
      <c r="BB27" s="124"/>
      <c r="BC27" s="125"/>
      <c r="BD27" s="121"/>
      <c r="BE27" s="30" t="s">
        <v>96</v>
      </c>
    </row>
    <row r="28" spans="1:57" x14ac:dyDescent="0.3">
      <c r="A28" s="45">
        <v>571.5</v>
      </c>
      <c r="B28" s="45">
        <v>23.51</v>
      </c>
      <c r="C28" s="20">
        <v>197.65</v>
      </c>
      <c r="D28" s="24">
        <f t="shared" si="104"/>
        <v>558.07561712218444</v>
      </c>
      <c r="E28" s="24">
        <f t="shared" si="105"/>
        <v>-476.87561712218445</v>
      </c>
      <c r="F28" s="24">
        <f t="shared" si="106"/>
        <v>-92.52855515550965</v>
      </c>
      <c r="G28" s="24">
        <f t="shared" si="107"/>
        <v>-31.326981514231285</v>
      </c>
      <c r="H28" s="20">
        <f t="shared" si="108"/>
        <v>-92.52855515550965</v>
      </c>
      <c r="I28" s="20">
        <f t="shared" si="109"/>
        <v>-31.326981514231285</v>
      </c>
      <c r="J28" s="21">
        <f t="shared" si="110"/>
        <v>97.687835936513508</v>
      </c>
      <c r="K28" s="21">
        <f t="shared" si="111"/>
        <v>198.70432972962527</v>
      </c>
      <c r="L28" s="21">
        <f t="shared" si="112"/>
        <v>96.645924398811459</v>
      </c>
      <c r="M28" s="133"/>
      <c r="N28" s="20">
        <f t="shared" si="113"/>
        <v>28.200000000000045</v>
      </c>
      <c r="O28" s="20">
        <f t="shared" si="114"/>
        <v>3.2637657012293979E-2</v>
      </c>
      <c r="P28" s="20">
        <f t="shared" si="115"/>
        <v>8.0285145591740548E-3</v>
      </c>
      <c r="Q28" s="22">
        <f t="shared" si="116"/>
        <v>3.2782623249614451E-2</v>
      </c>
      <c r="R28" s="21">
        <f t="shared" si="117"/>
        <v>1.0000895679914816</v>
      </c>
      <c r="S28" s="20">
        <f t="shared" si="118"/>
        <v>26.038119102492836</v>
      </c>
      <c r="T28" s="20">
        <f t="shared" si="119"/>
        <v>-10.328208936066499</v>
      </c>
      <c r="U28" s="20">
        <f t="shared" si="120"/>
        <v>-3.242412054937704</v>
      </c>
      <c r="V28" s="133"/>
      <c r="W28" s="45">
        <v>571.5</v>
      </c>
      <c r="X28" s="45">
        <v>23.51</v>
      </c>
      <c r="Y28" s="20">
        <v>197.62</v>
      </c>
      <c r="Z28" s="20">
        <f t="shared" si="121"/>
        <v>558.07571195380342</v>
      </c>
      <c r="AA28" s="20">
        <f t="shared" si="122"/>
        <v>-476.87571195380343</v>
      </c>
      <c r="AB28" s="20">
        <f t="shared" si="123"/>
        <v>-92.536003920890991</v>
      </c>
      <c r="AC28" s="20">
        <f t="shared" si="124"/>
        <v>-31.287953105796376</v>
      </c>
      <c r="AD28" s="20">
        <f t="shared" si="125"/>
        <v>-92.536003920890991</v>
      </c>
      <c r="AE28" s="20">
        <f t="shared" si="126"/>
        <v>-31.287953105796376</v>
      </c>
      <c r="AF28" s="21">
        <f t="shared" si="127"/>
        <v>97.68238342299837</v>
      </c>
      <c r="AG28" s="21">
        <f t="shared" si="128"/>
        <v>198.68124547309515</v>
      </c>
      <c r="AH28" s="21">
        <f t="shared" si="129"/>
        <v>96.634789505378549</v>
      </c>
      <c r="AI28" s="133"/>
      <c r="AJ28" s="20">
        <f t="shared" si="130"/>
        <v>28.200000000000045</v>
      </c>
      <c r="AK28" s="20">
        <f t="shared" si="131"/>
        <v>3.2637657012293979E-2</v>
      </c>
      <c r="AL28" s="20">
        <f t="shared" si="132"/>
        <v>8.0285145591740548E-3</v>
      </c>
      <c r="AM28" s="23">
        <f t="shared" si="133"/>
        <v>3.2782623249614451E-2</v>
      </c>
      <c r="AN28" s="45">
        <f t="shared" si="134"/>
        <v>1.0000895679914816</v>
      </c>
      <c r="AO28" s="23">
        <f t="shared" si="135"/>
        <v>26.038119102492836</v>
      </c>
      <c r="AP28" s="23">
        <f t="shared" si="136"/>
        <v>-10.329905243202351</v>
      </c>
      <c r="AQ28" s="23">
        <f t="shared" si="137"/>
        <v>-3.2370037731689245</v>
      </c>
      <c r="AR28" s="45">
        <f t="shared" si="138"/>
        <v>0.64971479939727028</v>
      </c>
      <c r="AS28" s="133"/>
      <c r="AT28" s="20">
        <f t="shared" si="139"/>
        <v>3.9732867637112979E-2</v>
      </c>
      <c r="AU28" s="20">
        <f t="shared" si="140"/>
        <v>-9.4831618980606436E-5</v>
      </c>
      <c r="AV28" s="20">
        <f t="shared" si="141"/>
        <v>3.9732980805677019E-2</v>
      </c>
      <c r="AX28" s="18" t="s">
        <v>140</v>
      </c>
      <c r="AY28" s="18"/>
      <c r="AZ28" s="18"/>
      <c r="BA28" s="124"/>
      <c r="BB28" s="124"/>
      <c r="BC28" s="125"/>
      <c r="BD28" s="121"/>
      <c r="BE28" s="30" t="s">
        <v>96</v>
      </c>
    </row>
    <row r="29" spans="1:57" x14ac:dyDescent="0.3">
      <c r="A29" s="45">
        <v>599.79999999999995</v>
      </c>
      <c r="B29" s="45">
        <v>25.29</v>
      </c>
      <c r="C29" s="20">
        <v>197.12</v>
      </c>
      <c r="D29" s="24">
        <f t="shared" si="104"/>
        <v>583.84695963594061</v>
      </c>
      <c r="E29" s="24">
        <f t="shared" si="105"/>
        <v>-502.64695963594062</v>
      </c>
      <c r="F29" s="24">
        <f t="shared" si="106"/>
        <v>-103.68535453003557</v>
      </c>
      <c r="G29" s="24">
        <f t="shared" si="107"/>
        <v>-34.818162780341218</v>
      </c>
      <c r="H29" s="20">
        <f t="shared" si="108"/>
        <v>-103.68535453003557</v>
      </c>
      <c r="I29" s="20">
        <f t="shared" si="109"/>
        <v>-34.818162780341218</v>
      </c>
      <c r="J29" s="21">
        <f t="shared" si="110"/>
        <v>109.37530435805657</v>
      </c>
      <c r="K29" s="21">
        <f t="shared" si="111"/>
        <v>198.56235943999502</v>
      </c>
      <c r="L29" s="21">
        <f t="shared" si="112"/>
        <v>108.16892844510275</v>
      </c>
      <c r="M29" s="133"/>
      <c r="N29" s="20">
        <f t="shared" si="113"/>
        <v>28.299999999999955</v>
      </c>
      <c r="O29" s="20">
        <f t="shared" si="114"/>
        <v>3.1066860685499024E-2</v>
      </c>
      <c r="P29" s="20">
        <f t="shared" si="115"/>
        <v>-9.2502450355699661E-3</v>
      </c>
      <c r="Q29" s="22">
        <f t="shared" si="116"/>
        <v>3.1300701478020665E-2</v>
      </c>
      <c r="R29" s="21">
        <f t="shared" si="117"/>
        <v>1.0000816524925324</v>
      </c>
      <c r="S29" s="20">
        <f t="shared" si="118"/>
        <v>25.771342513756213</v>
      </c>
      <c r="T29" s="20">
        <f t="shared" si="119"/>
        <v>-11.156799374525917</v>
      </c>
      <c r="U29" s="20">
        <f t="shared" si="120"/>
        <v>-3.4911812661099324</v>
      </c>
      <c r="V29" s="133"/>
      <c r="W29" s="45">
        <v>599.79999999999995</v>
      </c>
      <c r="X29" s="45">
        <v>25.29</v>
      </c>
      <c r="Y29" s="20">
        <v>197.08</v>
      </c>
      <c r="Z29" s="20">
        <f t="shared" si="121"/>
        <v>583.84705566076138</v>
      </c>
      <c r="AA29" s="20">
        <f t="shared" si="122"/>
        <v>-502.6470556607614</v>
      </c>
      <c r="AB29" s="20">
        <f t="shared" si="123"/>
        <v>-103.69494024375969</v>
      </c>
      <c r="AC29" s="20">
        <f t="shared" si="124"/>
        <v>-34.77228381389628</v>
      </c>
      <c r="AD29" s="20">
        <f t="shared" si="125"/>
        <v>-103.69494024375969</v>
      </c>
      <c r="AE29" s="20">
        <f t="shared" si="126"/>
        <v>-34.77228381389628</v>
      </c>
      <c r="AF29" s="21">
        <f t="shared" si="127"/>
        <v>109.36979635068836</v>
      </c>
      <c r="AG29" s="21">
        <f t="shared" si="128"/>
        <v>198.53797648376687</v>
      </c>
      <c r="AH29" s="21">
        <f t="shared" si="129"/>
        <v>108.15657762227777</v>
      </c>
      <c r="AI29" s="133"/>
      <c r="AJ29" s="20">
        <f t="shared" si="130"/>
        <v>28.299999999999955</v>
      </c>
      <c r="AK29" s="20">
        <f t="shared" si="131"/>
        <v>3.1066860685499024E-2</v>
      </c>
      <c r="AL29" s="20">
        <f t="shared" si="132"/>
        <v>-9.4247779607692407E-3</v>
      </c>
      <c r="AM29" s="23">
        <f t="shared" si="133"/>
        <v>3.1309574321033651E-2</v>
      </c>
      <c r="AN29" s="45">
        <f t="shared" si="134"/>
        <v>1.0000816987958698</v>
      </c>
      <c r="AO29" s="23">
        <f t="shared" si="135"/>
        <v>25.771343706957953</v>
      </c>
      <c r="AP29" s="23">
        <f t="shared" si="136"/>
        <v>-11.158936322868696</v>
      </c>
      <c r="AQ29" s="23">
        <f t="shared" si="137"/>
        <v>-3.4843307080999026</v>
      </c>
      <c r="AR29" s="45">
        <f t="shared" si="138"/>
        <v>0.62076482364725338</v>
      </c>
      <c r="AS29" s="133"/>
      <c r="AT29" s="20">
        <f t="shared" si="139"/>
        <v>4.6869664706039725E-2</v>
      </c>
      <c r="AU29" s="20">
        <f t="shared" si="140"/>
        <v>-9.6024820777529385E-5</v>
      </c>
      <c r="AV29" s="20">
        <f t="shared" si="141"/>
        <v>4.6869763071972007E-2</v>
      </c>
      <c r="AX29" s="18" t="s">
        <v>140</v>
      </c>
      <c r="AY29" s="18"/>
      <c r="AZ29" s="18"/>
      <c r="BA29" s="124"/>
      <c r="BB29" s="124"/>
      <c r="BC29" s="125"/>
      <c r="BD29" s="121"/>
      <c r="BE29" s="30" t="s">
        <v>96</v>
      </c>
    </row>
    <row r="30" spans="1:57" x14ac:dyDescent="0.3">
      <c r="A30" s="45">
        <v>628.1</v>
      </c>
      <c r="B30" s="45">
        <v>26.35</v>
      </c>
      <c r="C30" s="20">
        <v>194.41</v>
      </c>
      <c r="D30" s="24">
        <f t="shared" si="104"/>
        <v>609.32221705298821</v>
      </c>
      <c r="E30" s="24">
        <f t="shared" si="105"/>
        <v>-528.12221705298816</v>
      </c>
      <c r="F30" s="24">
        <f t="shared" si="106"/>
        <v>-115.54608424829411</v>
      </c>
      <c r="G30" s="24">
        <f t="shared" si="107"/>
        <v>-38.160796436375399</v>
      </c>
      <c r="H30" s="20">
        <f t="shared" si="108"/>
        <v>-115.54608424829411</v>
      </c>
      <c r="I30" s="20">
        <f t="shared" si="109"/>
        <v>-38.160796436375399</v>
      </c>
      <c r="J30" s="21">
        <f t="shared" si="110"/>
        <v>121.68460859850913</v>
      </c>
      <c r="K30" s="21">
        <f t="shared" si="111"/>
        <v>198.27656725830821</v>
      </c>
      <c r="L30" s="21">
        <f t="shared" si="112"/>
        <v>120.25106825134652</v>
      </c>
      <c r="M30" s="133"/>
      <c r="N30" s="20">
        <f t="shared" si="113"/>
        <v>28.300000000000068</v>
      </c>
      <c r="O30" s="20">
        <f t="shared" si="114"/>
        <v>1.8500490071139932E-2</v>
      </c>
      <c r="P30" s="20">
        <f t="shared" si="115"/>
        <v>-4.7298422729046469E-2</v>
      </c>
      <c r="Q30" s="22">
        <f t="shared" si="116"/>
        <v>2.768432524425446E-2</v>
      </c>
      <c r="R30" s="21">
        <f t="shared" si="117"/>
        <v>1.0000638733840861</v>
      </c>
      <c r="S30" s="20">
        <f t="shared" si="118"/>
        <v>25.475257417047619</v>
      </c>
      <c r="T30" s="20">
        <f t="shared" si="119"/>
        <v>-11.860729718258538</v>
      </c>
      <c r="U30" s="20">
        <f t="shared" si="120"/>
        <v>-3.3426336560341796</v>
      </c>
      <c r="V30" s="133"/>
      <c r="W30" s="45">
        <v>628.1</v>
      </c>
      <c r="X30" s="45">
        <v>26.35</v>
      </c>
      <c r="Y30" s="20">
        <v>194.3</v>
      </c>
      <c r="Z30" s="20">
        <f t="shared" si="121"/>
        <v>609.32236019324012</v>
      </c>
      <c r="AA30" s="20">
        <f t="shared" si="122"/>
        <v>-528.12236019324007</v>
      </c>
      <c r="AB30" s="20">
        <f t="shared" si="123"/>
        <v>-115.55992252687676</v>
      </c>
      <c r="AC30" s="20">
        <f t="shared" si="124"/>
        <v>-38.09920777926537</v>
      </c>
      <c r="AD30" s="20">
        <f t="shared" si="125"/>
        <v>-115.55992252687676</v>
      </c>
      <c r="AE30" s="20">
        <f t="shared" si="126"/>
        <v>-38.09920777926537</v>
      </c>
      <c r="AF30" s="21">
        <f t="shared" si="127"/>
        <v>121.67845054826016</v>
      </c>
      <c r="AG30" s="21">
        <f t="shared" si="128"/>
        <v>198.24698596322054</v>
      </c>
      <c r="AH30" s="21">
        <f t="shared" si="129"/>
        <v>120.2353522047366</v>
      </c>
      <c r="AI30" s="133"/>
      <c r="AJ30" s="20">
        <f t="shared" si="130"/>
        <v>28.300000000000068</v>
      </c>
      <c r="AK30" s="20">
        <f t="shared" si="131"/>
        <v>1.8500490071139932E-2</v>
      </c>
      <c r="AL30" s="20">
        <f t="shared" si="132"/>
        <v>-4.8520153205442382E-2</v>
      </c>
      <c r="AM30" s="23">
        <f t="shared" si="133"/>
        <v>2.8082260101969236E-2</v>
      </c>
      <c r="AN30" s="45">
        <f t="shared" si="134"/>
        <v>1.0000657229607079</v>
      </c>
      <c r="AO30" s="23">
        <f t="shared" si="135"/>
        <v>25.475304532478752</v>
      </c>
      <c r="AP30" s="23">
        <f t="shared" si="136"/>
        <v>-11.864982283117074</v>
      </c>
      <c r="AQ30" s="23">
        <f t="shared" si="137"/>
        <v>-3.3269239653690885</v>
      </c>
      <c r="AR30" s="45">
        <f t="shared" si="138"/>
        <v>0.47884649966313364</v>
      </c>
      <c r="AS30" s="133"/>
      <c r="AT30" s="20">
        <f t="shared" si="139"/>
        <v>6.3124168420248206E-2</v>
      </c>
      <c r="AU30" s="20">
        <f t="shared" si="140"/>
        <v>-1.4314025190742541E-4</v>
      </c>
      <c r="AV30" s="20">
        <f t="shared" si="141"/>
        <v>6.3124330712329743E-2</v>
      </c>
      <c r="AX30" s="18" t="s">
        <v>140</v>
      </c>
      <c r="AY30" s="18"/>
      <c r="AZ30" s="18"/>
      <c r="BA30" s="124"/>
      <c r="BB30" s="124"/>
      <c r="BC30" s="125"/>
      <c r="BD30" s="121"/>
      <c r="BE30" s="30" t="s">
        <v>96</v>
      </c>
    </row>
    <row r="31" spans="1:57" x14ac:dyDescent="0.3">
      <c r="A31" s="45">
        <v>656.4</v>
      </c>
      <c r="B31" s="45">
        <v>26.46</v>
      </c>
      <c r="C31" s="20">
        <v>196.29</v>
      </c>
      <c r="D31" s="24">
        <f t="shared" si="104"/>
        <v>634.67020752944791</v>
      </c>
      <c r="E31" s="24">
        <f t="shared" si="105"/>
        <v>-553.47020752944786</v>
      </c>
      <c r="F31" s="24">
        <f t="shared" si="106"/>
        <v>-127.68098502938361</v>
      </c>
      <c r="G31" s="24">
        <f t="shared" si="107"/>
        <v>-41.492328531220863</v>
      </c>
      <c r="H31" s="20">
        <f t="shared" si="108"/>
        <v>-127.68098502938361</v>
      </c>
      <c r="I31" s="20">
        <f t="shared" si="109"/>
        <v>-41.492328531220863</v>
      </c>
      <c r="J31" s="21">
        <f t="shared" si="110"/>
        <v>134.25366760359452</v>
      </c>
      <c r="K31" s="21">
        <f t="shared" si="111"/>
        <v>198.0025415129912</v>
      </c>
      <c r="L31" s="21">
        <f t="shared" si="112"/>
        <v>132.5722684212414</v>
      </c>
      <c r="M31" s="133"/>
      <c r="N31" s="20">
        <f t="shared" si="113"/>
        <v>28.299999999999955</v>
      </c>
      <c r="O31" s="20">
        <f t="shared" si="114"/>
        <v>1.9198621771937526E-3</v>
      </c>
      <c r="P31" s="20">
        <f t="shared" si="115"/>
        <v>3.2812189937493318E-2</v>
      </c>
      <c r="Q31" s="22">
        <f t="shared" si="116"/>
        <v>1.47172243714353E-2</v>
      </c>
      <c r="R31" s="21">
        <f t="shared" si="117"/>
        <v>1.000018050115393</v>
      </c>
      <c r="S31" s="20">
        <f t="shared" si="118"/>
        <v>25.347990476459735</v>
      </c>
      <c r="T31" s="20">
        <f t="shared" si="119"/>
        <v>-12.134900781089499</v>
      </c>
      <c r="U31" s="20">
        <f t="shared" si="120"/>
        <v>-3.3315320948454663</v>
      </c>
      <c r="V31" s="133"/>
      <c r="W31" s="45">
        <v>656.4</v>
      </c>
      <c r="X31" s="45">
        <v>26.46</v>
      </c>
      <c r="Y31" s="20">
        <v>196.22</v>
      </c>
      <c r="Z31" s="20">
        <f t="shared" si="121"/>
        <v>634.67037001015467</v>
      </c>
      <c r="AA31" s="20">
        <f t="shared" si="122"/>
        <v>-553.47037001015462</v>
      </c>
      <c r="AB31" s="20">
        <f t="shared" si="123"/>
        <v>-127.69997825039766</v>
      </c>
      <c r="AC31" s="20">
        <f t="shared" si="124"/>
        <v>-41.411665863509803</v>
      </c>
      <c r="AD31" s="20">
        <f t="shared" si="125"/>
        <v>-127.69997825039766</v>
      </c>
      <c r="AE31" s="20">
        <f t="shared" si="126"/>
        <v>-41.411665863509803</v>
      </c>
      <c r="AF31" s="21">
        <f t="shared" si="127"/>
        <v>134.24682683305039</v>
      </c>
      <c r="AG31" s="21">
        <f t="shared" si="128"/>
        <v>197.96729526775408</v>
      </c>
      <c r="AH31" s="21">
        <f t="shared" si="129"/>
        <v>132.55245904907801</v>
      </c>
      <c r="AI31" s="133"/>
      <c r="AJ31" s="20">
        <f t="shared" si="130"/>
        <v>28.299999999999955</v>
      </c>
      <c r="AK31" s="20">
        <f t="shared" si="131"/>
        <v>1.9198621771937526E-3</v>
      </c>
      <c r="AL31" s="20">
        <f t="shared" si="132"/>
        <v>3.3510321638290909E-2</v>
      </c>
      <c r="AM31" s="23">
        <f t="shared" si="133"/>
        <v>1.5025059870812596E-2</v>
      </c>
      <c r="AN31" s="45">
        <f t="shared" si="134"/>
        <v>1.0000188131267211</v>
      </c>
      <c r="AO31" s="23">
        <f t="shared" si="135"/>
        <v>25.348009816914516</v>
      </c>
      <c r="AP31" s="23">
        <f t="shared" si="136"/>
        <v>-12.140055723520906</v>
      </c>
      <c r="AQ31" s="23">
        <f t="shared" si="137"/>
        <v>-3.312458084244434</v>
      </c>
      <c r="AR31" s="45">
        <f t="shared" si="138"/>
        <v>0.72258288598360654</v>
      </c>
      <c r="AS31" s="133"/>
      <c r="AT31" s="20">
        <f t="shared" si="139"/>
        <v>8.2868621363901634E-2</v>
      </c>
      <c r="AU31" s="20">
        <f t="shared" si="140"/>
        <v>-1.6248070676283533E-4</v>
      </c>
      <c r="AV31" s="20">
        <f t="shared" si="141"/>
        <v>8.2868780651906324E-2</v>
      </c>
      <c r="AX31" s="18" t="s">
        <v>140</v>
      </c>
      <c r="AY31" s="18"/>
      <c r="AZ31" s="18"/>
      <c r="BA31" s="124"/>
      <c r="BB31" s="124"/>
      <c r="BC31" s="125"/>
      <c r="BD31" s="121"/>
      <c r="BE31" s="30" t="s">
        <v>96</v>
      </c>
    </row>
    <row r="32" spans="1:57" x14ac:dyDescent="0.3">
      <c r="A32" s="45">
        <v>684.7</v>
      </c>
      <c r="B32" s="45">
        <v>27.9</v>
      </c>
      <c r="C32" s="20">
        <v>194.04</v>
      </c>
      <c r="D32" s="24">
        <f t="shared" si="104"/>
        <v>659.84521685249081</v>
      </c>
      <c r="E32" s="24">
        <f t="shared" si="105"/>
        <v>-578.64521685249076</v>
      </c>
      <c r="F32" s="24">
        <f t="shared" si="106"/>
        <v>-140.15712866379567</v>
      </c>
      <c r="G32" s="24">
        <f t="shared" si="107"/>
        <v>-44.867403539692802</v>
      </c>
      <c r="H32" s="20">
        <f t="shared" si="108"/>
        <v>-140.15712866379567</v>
      </c>
      <c r="I32" s="20">
        <f t="shared" si="109"/>
        <v>-44.867403539692802</v>
      </c>
      <c r="J32" s="21">
        <f t="shared" si="110"/>
        <v>147.16353018215284</v>
      </c>
      <c r="K32" s="21">
        <f t="shared" si="111"/>
        <v>197.75102079047801</v>
      </c>
      <c r="L32" s="21">
        <f t="shared" si="112"/>
        <v>145.21712381361783</v>
      </c>
      <c r="M32" s="133"/>
      <c r="N32" s="20">
        <f t="shared" si="113"/>
        <v>28.300000000000068</v>
      </c>
      <c r="O32" s="20">
        <f t="shared" si="114"/>
        <v>2.5132741228718305E-2</v>
      </c>
      <c r="P32" s="20">
        <f t="shared" si="115"/>
        <v>-3.9269908169872414E-2</v>
      </c>
      <c r="Q32" s="22">
        <f t="shared" si="116"/>
        <v>3.0873681061618141E-2</v>
      </c>
      <c r="R32" s="21">
        <f t="shared" si="117"/>
        <v>1.0000794395872556</v>
      </c>
      <c r="S32" s="20">
        <f t="shared" si="118"/>
        <v>25.175009323042936</v>
      </c>
      <c r="T32" s="20">
        <f t="shared" si="119"/>
        <v>-12.476143634412082</v>
      </c>
      <c r="U32" s="20">
        <f t="shared" si="120"/>
        <v>-3.3750750084719412</v>
      </c>
      <c r="V32" s="133"/>
      <c r="W32" s="45">
        <v>684.7</v>
      </c>
      <c r="X32" s="45">
        <v>27.9</v>
      </c>
      <c r="Y32" s="20">
        <v>193.91</v>
      </c>
      <c r="Z32" s="20">
        <f t="shared" si="121"/>
        <v>659.84541578867265</v>
      </c>
      <c r="AA32" s="20">
        <f t="shared" si="122"/>
        <v>-578.64541578867261</v>
      </c>
      <c r="AB32" s="20">
        <f t="shared" si="123"/>
        <v>-140.18192458260697</v>
      </c>
      <c r="AC32" s="20">
        <f t="shared" si="124"/>
        <v>-44.764770689636933</v>
      </c>
      <c r="AD32" s="20">
        <f t="shared" si="125"/>
        <v>-140.18192458260697</v>
      </c>
      <c r="AE32" s="20">
        <f t="shared" si="126"/>
        <v>-44.764770689636933</v>
      </c>
      <c r="AF32" s="21">
        <f t="shared" si="127"/>
        <v>147.1558924222183</v>
      </c>
      <c r="AG32" s="21">
        <f t="shared" si="128"/>
        <v>197.71001930716741</v>
      </c>
      <c r="AH32" s="21">
        <f t="shared" si="129"/>
        <v>145.19247942274649</v>
      </c>
      <c r="AI32" s="133"/>
      <c r="AJ32" s="20">
        <f t="shared" si="130"/>
        <v>28.300000000000068</v>
      </c>
      <c r="AK32" s="20">
        <f t="shared" si="131"/>
        <v>2.5132741228718305E-2</v>
      </c>
      <c r="AL32" s="20">
        <f t="shared" si="132"/>
        <v>-4.0317105721069051E-2</v>
      </c>
      <c r="AM32" s="23">
        <f t="shared" si="133"/>
        <v>3.115379916486205E-2</v>
      </c>
      <c r="AN32" s="45">
        <f t="shared" si="134"/>
        <v>1.0000808877841811</v>
      </c>
      <c r="AO32" s="23">
        <f t="shared" si="135"/>
        <v>25.175045778518029</v>
      </c>
      <c r="AP32" s="23">
        <f t="shared" si="136"/>
        <v>-12.481946332209311</v>
      </c>
      <c r="AQ32" s="23">
        <f t="shared" si="137"/>
        <v>-3.3531048261271308</v>
      </c>
      <c r="AR32" s="45">
        <f t="shared" si="138"/>
        <v>0.76486897987127678</v>
      </c>
      <c r="AS32" s="133"/>
      <c r="AT32" s="20">
        <f t="shared" si="139"/>
        <v>0.105585697422931</v>
      </c>
      <c r="AU32" s="20">
        <f t="shared" si="140"/>
        <v>-1.9893618184596562E-4</v>
      </c>
      <c r="AV32" s="20">
        <f t="shared" si="141"/>
        <v>0.10558588483263842</v>
      </c>
      <c r="AX32" s="18" t="s">
        <v>140</v>
      </c>
      <c r="AY32" s="18"/>
      <c r="AZ32" s="18"/>
      <c r="BA32" s="124"/>
      <c r="BB32" s="124"/>
      <c r="BC32" s="125"/>
      <c r="BD32" s="121"/>
      <c r="BE32" s="30" t="s">
        <v>96</v>
      </c>
    </row>
    <row r="33" spans="1:57" x14ac:dyDescent="0.3">
      <c r="A33" s="45">
        <v>712.9</v>
      </c>
      <c r="B33" s="45">
        <v>30.79</v>
      </c>
      <c r="C33" s="20">
        <v>193.37</v>
      </c>
      <c r="D33" s="24">
        <f t="shared" si="104"/>
        <v>684.42418517643307</v>
      </c>
      <c r="E33" s="24">
        <f t="shared" si="105"/>
        <v>-603.22418517643302</v>
      </c>
      <c r="F33" s="24">
        <f t="shared" si="106"/>
        <v>-153.5827932638397</v>
      </c>
      <c r="G33" s="24">
        <f t="shared" si="107"/>
        <v>-48.137737700762017</v>
      </c>
      <c r="H33" s="20">
        <f t="shared" si="108"/>
        <v>-153.5827932638397</v>
      </c>
      <c r="I33" s="20">
        <f t="shared" si="109"/>
        <v>-48.137737700762017</v>
      </c>
      <c r="J33" s="21">
        <f t="shared" si="110"/>
        <v>160.95004249042836</v>
      </c>
      <c r="K33" s="21">
        <f t="shared" si="111"/>
        <v>197.40265225211306</v>
      </c>
      <c r="L33" s="21">
        <f t="shared" si="112"/>
        <v>158.6597242553508</v>
      </c>
      <c r="M33" s="133"/>
      <c r="N33" s="20">
        <f t="shared" si="113"/>
        <v>28.199999999999932</v>
      </c>
      <c r="O33" s="20">
        <f t="shared" si="114"/>
        <v>5.0440015382636136E-2</v>
      </c>
      <c r="P33" s="20">
        <f t="shared" si="115"/>
        <v>-1.169370598836179E-2</v>
      </c>
      <c r="Q33" s="22">
        <f t="shared" si="116"/>
        <v>5.0763793689066361E-2</v>
      </c>
      <c r="R33" s="21">
        <f t="shared" si="117"/>
        <v>1.0002148022497184</v>
      </c>
      <c r="S33" s="20">
        <f t="shared" si="118"/>
        <v>24.57896832394222</v>
      </c>
      <c r="T33" s="20">
        <f t="shared" si="119"/>
        <v>-13.425664600044023</v>
      </c>
      <c r="U33" s="20">
        <f t="shared" si="120"/>
        <v>-3.2703341610692114</v>
      </c>
      <c r="V33" s="133"/>
      <c r="W33" s="45">
        <v>712.9</v>
      </c>
      <c r="X33" s="45">
        <v>30.79</v>
      </c>
      <c r="Y33" s="20">
        <v>193.21</v>
      </c>
      <c r="Z33" s="20">
        <f t="shared" si="121"/>
        <v>684.42439025936892</v>
      </c>
      <c r="AA33" s="20">
        <f t="shared" si="122"/>
        <v>-603.22439025936887</v>
      </c>
      <c r="AB33" s="20">
        <f t="shared" si="123"/>
        <v>-153.61584289949926</v>
      </c>
      <c r="AC33" s="20">
        <f t="shared" si="124"/>
        <v>-48.000955664285691</v>
      </c>
      <c r="AD33" s="20">
        <f t="shared" si="125"/>
        <v>-153.61584289949926</v>
      </c>
      <c r="AE33" s="20">
        <f t="shared" si="126"/>
        <v>-48.000955664285691</v>
      </c>
      <c r="AF33" s="21">
        <f t="shared" si="127"/>
        <v>160.94073112300799</v>
      </c>
      <c r="AG33" s="21">
        <f t="shared" si="128"/>
        <v>197.35266705274896</v>
      </c>
      <c r="AH33" s="21">
        <f t="shared" si="129"/>
        <v>158.62688286552628</v>
      </c>
      <c r="AI33" s="133"/>
      <c r="AJ33" s="20">
        <f t="shared" si="130"/>
        <v>28.199999999999932</v>
      </c>
      <c r="AK33" s="20">
        <f t="shared" si="131"/>
        <v>5.0440015382636136E-2</v>
      </c>
      <c r="AL33" s="20">
        <f t="shared" si="132"/>
        <v>-1.2217304763960109E-2</v>
      </c>
      <c r="AM33" s="23">
        <f t="shared" si="133"/>
        <v>5.0793334492538422E-2</v>
      </c>
      <c r="AN33" s="45">
        <f t="shared" si="134"/>
        <v>1.0002150523852924</v>
      </c>
      <c r="AO33" s="23">
        <f t="shared" si="135"/>
        <v>24.578974470696235</v>
      </c>
      <c r="AP33" s="23">
        <f t="shared" si="136"/>
        <v>-13.433918316892283</v>
      </c>
      <c r="AQ33" s="23">
        <f t="shared" si="137"/>
        <v>-3.2361849746487579</v>
      </c>
      <c r="AR33" s="45">
        <f t="shared" si="138"/>
        <v>0.9678020355388457</v>
      </c>
      <c r="AS33" s="133"/>
      <c r="AT33" s="20">
        <f t="shared" si="139"/>
        <v>0.14071817196027003</v>
      </c>
      <c r="AU33" s="20">
        <f t="shared" si="140"/>
        <v>-2.0508293584953208E-4</v>
      </c>
      <c r="AV33" s="20">
        <f t="shared" si="141"/>
        <v>0.14071832140432428</v>
      </c>
      <c r="AX33" s="18" t="s">
        <v>140</v>
      </c>
      <c r="AY33" s="18"/>
      <c r="AZ33" s="18"/>
      <c r="BA33" s="124"/>
      <c r="BB33" s="124"/>
      <c r="BC33" s="125"/>
      <c r="BD33" s="121"/>
      <c r="BE33" s="30" t="s">
        <v>96</v>
      </c>
    </row>
    <row r="34" spans="1:57" x14ac:dyDescent="0.3">
      <c r="A34" s="45">
        <v>741.2</v>
      </c>
      <c r="B34" s="45">
        <v>33.119999999999997</v>
      </c>
      <c r="C34" s="20">
        <v>193.82</v>
      </c>
      <c r="D34" s="24">
        <f t="shared" si="104"/>
        <v>708.4340973252913</v>
      </c>
      <c r="E34" s="24">
        <f t="shared" si="105"/>
        <v>-627.23409732529126</v>
      </c>
      <c r="F34" s="24">
        <f t="shared" si="106"/>
        <v>-168.13945237202313</v>
      </c>
      <c r="G34" s="24">
        <f t="shared" si="107"/>
        <v>-51.659992207513667</v>
      </c>
      <c r="H34" s="20">
        <f t="shared" si="108"/>
        <v>-168.13945237202313</v>
      </c>
      <c r="I34" s="20">
        <f t="shared" si="109"/>
        <v>-51.659992207513667</v>
      </c>
      <c r="J34" s="21">
        <f t="shared" si="110"/>
        <v>175.89664646844238</v>
      </c>
      <c r="K34" s="21">
        <f t="shared" si="111"/>
        <v>197.07930942374409</v>
      </c>
      <c r="L34" s="21">
        <f t="shared" si="112"/>
        <v>173.22401301517365</v>
      </c>
      <c r="M34" s="133"/>
      <c r="N34" s="20">
        <f t="shared" si="113"/>
        <v>28.300000000000068</v>
      </c>
      <c r="O34" s="20">
        <f t="shared" si="114"/>
        <v>4.0666171571467846E-2</v>
      </c>
      <c r="P34" s="20">
        <f t="shared" si="115"/>
        <v>7.853981633974284E-3</v>
      </c>
      <c r="Q34" s="22">
        <f t="shared" si="116"/>
        <v>4.0877808424800932E-2</v>
      </c>
      <c r="R34" s="21">
        <f t="shared" si="117"/>
        <v>1.0001392728742784</v>
      </c>
      <c r="S34" s="20">
        <f t="shared" si="118"/>
        <v>24.009912148858184</v>
      </c>
      <c r="T34" s="20">
        <f t="shared" si="119"/>
        <v>-14.556659108183428</v>
      </c>
      <c r="U34" s="20">
        <f t="shared" si="120"/>
        <v>-3.5222545067516506</v>
      </c>
      <c r="V34" s="133"/>
      <c r="W34" s="45">
        <v>741.2</v>
      </c>
      <c r="X34" s="45">
        <v>33.119999999999997</v>
      </c>
      <c r="Y34" s="20">
        <v>193.64</v>
      </c>
      <c r="Z34" s="20">
        <f t="shared" si="121"/>
        <v>708.4342994065546</v>
      </c>
      <c r="AA34" s="20">
        <f t="shared" si="122"/>
        <v>-627.23429940655456</v>
      </c>
      <c r="AB34" s="20">
        <f t="shared" si="123"/>
        <v>-168.18291638406754</v>
      </c>
      <c r="AC34" s="20">
        <f t="shared" si="124"/>
        <v>-51.47992326002651</v>
      </c>
      <c r="AD34" s="20">
        <f t="shared" si="125"/>
        <v>-168.18291638406754</v>
      </c>
      <c r="AE34" s="20">
        <f t="shared" si="126"/>
        <v>-51.47992326002651</v>
      </c>
      <c r="AF34" s="21">
        <f t="shared" si="127"/>
        <v>175.88540548410626</v>
      </c>
      <c r="AG34" s="21">
        <f t="shared" si="128"/>
        <v>197.0190793782113</v>
      </c>
      <c r="AH34" s="21">
        <f t="shared" si="129"/>
        <v>173.18073861247802</v>
      </c>
      <c r="AI34" s="133"/>
      <c r="AJ34" s="20">
        <f t="shared" si="130"/>
        <v>28.300000000000068</v>
      </c>
      <c r="AK34" s="20">
        <f t="shared" si="131"/>
        <v>4.0666171571467846E-2</v>
      </c>
      <c r="AL34" s="20">
        <f t="shared" si="132"/>
        <v>7.5049157835752403E-3</v>
      </c>
      <c r="AM34" s="23">
        <f t="shared" si="133"/>
        <v>4.08594578672552E-2</v>
      </c>
      <c r="AN34" s="45">
        <f t="shared" si="134"/>
        <v>1.0001391478388131</v>
      </c>
      <c r="AO34" s="23">
        <f t="shared" si="135"/>
        <v>24.009909147185699</v>
      </c>
      <c r="AP34" s="23">
        <f t="shared" si="136"/>
        <v>-14.567073484568281</v>
      </c>
      <c r="AQ34" s="23">
        <f t="shared" si="137"/>
        <v>-3.4789675957408193</v>
      </c>
      <c r="AR34" s="45">
        <f t="shared" si="138"/>
        <v>0.79801871907845368</v>
      </c>
      <c r="AS34" s="133"/>
      <c r="AT34" s="20">
        <f t="shared" si="139"/>
        <v>0.18524023912781293</v>
      </c>
      <c r="AU34" s="20">
        <f t="shared" si="140"/>
        <v>-2.0208126329634979E-4</v>
      </c>
      <c r="AV34" s="20">
        <f t="shared" si="141"/>
        <v>0.18524034935447053</v>
      </c>
      <c r="AX34" s="18" t="s">
        <v>140</v>
      </c>
      <c r="AY34" s="18"/>
      <c r="AZ34" s="18"/>
      <c r="BA34" s="124"/>
      <c r="BB34" s="124"/>
      <c r="BC34" s="125"/>
      <c r="BD34" s="121"/>
      <c r="BE34" s="30" t="s">
        <v>96</v>
      </c>
    </row>
    <row r="35" spans="1:57" x14ac:dyDescent="0.3">
      <c r="A35" s="45">
        <v>769.5</v>
      </c>
      <c r="B35" s="45">
        <v>34.44</v>
      </c>
      <c r="C35" s="20">
        <v>193.75</v>
      </c>
      <c r="D35" s="24">
        <f t="shared" si="104"/>
        <v>731.95593248003888</v>
      </c>
      <c r="E35" s="24">
        <f t="shared" si="105"/>
        <v>-650.75593248003884</v>
      </c>
      <c r="F35" s="24">
        <f t="shared" si="106"/>
        <v>-183.42088887404449</v>
      </c>
      <c r="G35" s="24">
        <f t="shared" si="107"/>
        <v>-55.409060825829357</v>
      </c>
      <c r="H35" s="20">
        <f t="shared" si="108"/>
        <v>-183.42088887404449</v>
      </c>
      <c r="I35" s="20">
        <f t="shared" si="109"/>
        <v>-55.409060825829357</v>
      </c>
      <c r="J35" s="21">
        <f t="shared" si="110"/>
        <v>191.60737589389672</v>
      </c>
      <c r="K35" s="21">
        <f t="shared" si="111"/>
        <v>196.8088826450535</v>
      </c>
      <c r="L35" s="21">
        <f t="shared" si="112"/>
        <v>188.53687662901982</v>
      </c>
      <c r="M35" s="133"/>
      <c r="N35" s="20">
        <f t="shared" si="113"/>
        <v>28.299999999999955</v>
      </c>
      <c r="O35" s="20">
        <f t="shared" si="114"/>
        <v>2.3038346126325156E-2</v>
      </c>
      <c r="P35" s="20">
        <f t="shared" si="115"/>
        <v>-1.2217304763959117E-3</v>
      </c>
      <c r="Q35" s="22">
        <f t="shared" si="116"/>
        <v>2.3048355002776244E-2</v>
      </c>
      <c r="R35" s="21">
        <f t="shared" si="117"/>
        <v>1.0000442712408357</v>
      </c>
      <c r="S35" s="20">
        <f t="shared" si="118"/>
        <v>23.521835154747595</v>
      </c>
      <c r="T35" s="20">
        <f t="shared" si="119"/>
        <v>-15.281436502021377</v>
      </c>
      <c r="U35" s="20">
        <f t="shared" si="120"/>
        <v>-3.74906861831569</v>
      </c>
      <c r="V35" s="133"/>
      <c r="W35" s="45">
        <v>769.5</v>
      </c>
      <c r="X35" s="45">
        <v>34.44</v>
      </c>
      <c r="Y35" s="20">
        <v>193.55</v>
      </c>
      <c r="Z35" s="20">
        <f t="shared" si="121"/>
        <v>731.95613515181822</v>
      </c>
      <c r="AA35" s="20">
        <f t="shared" si="122"/>
        <v>-650.75613515181817</v>
      </c>
      <c r="AB35" s="20">
        <f t="shared" si="123"/>
        <v>-183.47671085993747</v>
      </c>
      <c r="AC35" s="20">
        <f t="shared" si="124"/>
        <v>-55.178249870206386</v>
      </c>
      <c r="AD35" s="20">
        <f t="shared" si="125"/>
        <v>-183.47671085993747</v>
      </c>
      <c r="AE35" s="20">
        <f t="shared" si="126"/>
        <v>-55.178249870206386</v>
      </c>
      <c r="AF35" s="21">
        <f t="shared" si="127"/>
        <v>191.59421360448241</v>
      </c>
      <c r="AG35" s="21">
        <f t="shared" si="128"/>
        <v>196.73798081719366</v>
      </c>
      <c r="AH35" s="21">
        <f t="shared" si="129"/>
        <v>188.48150592305541</v>
      </c>
      <c r="AI35" s="133"/>
      <c r="AJ35" s="20">
        <f t="shared" si="130"/>
        <v>28.299999999999955</v>
      </c>
      <c r="AK35" s="20">
        <f t="shared" si="131"/>
        <v>2.3038346126325156E-2</v>
      </c>
      <c r="AL35" s="20">
        <f t="shared" si="132"/>
        <v>-1.5707963267944602E-3</v>
      </c>
      <c r="AM35" s="23">
        <f t="shared" si="133"/>
        <v>2.3054889065543982E-2</v>
      </c>
      <c r="AN35" s="45">
        <f t="shared" si="134"/>
        <v>1.0000442963469613</v>
      </c>
      <c r="AO35" s="23">
        <f t="shared" si="135"/>
        <v>23.521835745263601</v>
      </c>
      <c r="AP35" s="23">
        <f t="shared" si="136"/>
        <v>-15.293794475869934</v>
      </c>
      <c r="AQ35" s="23">
        <f t="shared" si="137"/>
        <v>-3.6983266101798735</v>
      </c>
      <c r="AR35" s="45">
        <f t="shared" si="138"/>
        <v>0.46660276179397803</v>
      </c>
      <c r="AS35" s="133"/>
      <c r="AT35" s="20">
        <f t="shared" si="139"/>
        <v>0.23746534767124375</v>
      </c>
      <c r="AU35" s="20">
        <f t="shared" si="140"/>
        <v>-2.0267177933419589E-4</v>
      </c>
      <c r="AV35" s="20">
        <f t="shared" si="141"/>
        <v>0.23746543415932098</v>
      </c>
      <c r="AX35" s="18" t="s">
        <v>140</v>
      </c>
      <c r="AY35" s="18"/>
      <c r="AZ35" s="18"/>
      <c r="BA35" s="124"/>
      <c r="BB35" s="124"/>
      <c r="BC35" s="125"/>
      <c r="BD35" s="121"/>
      <c r="BE35" s="30" t="s">
        <v>96</v>
      </c>
    </row>
    <row r="36" spans="1:57" x14ac:dyDescent="0.3">
      <c r="A36" s="45">
        <v>797.8</v>
      </c>
      <c r="B36" s="45">
        <v>34.9</v>
      </c>
      <c r="C36" s="20">
        <v>198.22</v>
      </c>
      <c r="D36" s="24">
        <f t="shared" si="104"/>
        <v>755.23479804322801</v>
      </c>
      <c r="E36" s="24">
        <f t="shared" si="105"/>
        <v>-674.03479804322797</v>
      </c>
      <c r="F36" s="24">
        <f t="shared" si="106"/>
        <v>-198.8865698743723</v>
      </c>
      <c r="G36" s="24">
        <f t="shared" si="107"/>
        <v>-59.84318287903502</v>
      </c>
      <c r="H36" s="20">
        <f t="shared" si="108"/>
        <v>-198.8865698743723</v>
      </c>
      <c r="I36" s="20">
        <f t="shared" si="109"/>
        <v>-59.84318287903502</v>
      </c>
      <c r="J36" s="21">
        <f t="shared" si="110"/>
        <v>207.69466582819888</v>
      </c>
      <c r="K36" s="21">
        <f t="shared" si="111"/>
        <v>196.74606915052783</v>
      </c>
      <c r="L36" s="21">
        <f t="shared" si="112"/>
        <v>204.32564605106955</v>
      </c>
      <c r="M36" s="133"/>
      <c r="N36" s="20">
        <f t="shared" si="113"/>
        <v>28.299999999999955</v>
      </c>
      <c r="O36" s="20">
        <f t="shared" si="114"/>
        <v>8.0285145591739316E-3</v>
      </c>
      <c r="P36" s="20">
        <f t="shared" si="115"/>
        <v>7.8016217564146506E-2</v>
      </c>
      <c r="Q36" s="22">
        <f t="shared" si="116"/>
        <v>4.5091457466813312E-2</v>
      </c>
      <c r="R36" s="21">
        <f t="shared" si="117"/>
        <v>1.0001694710856548</v>
      </c>
      <c r="S36" s="20">
        <f t="shared" si="118"/>
        <v>23.278865563189164</v>
      </c>
      <c r="T36" s="20">
        <f t="shared" si="119"/>
        <v>-15.465681000327802</v>
      </c>
      <c r="U36" s="20">
        <f t="shared" si="120"/>
        <v>-4.4341220532056651</v>
      </c>
      <c r="V36" s="133"/>
      <c r="W36" s="45">
        <v>797.8</v>
      </c>
      <c r="X36" s="45">
        <v>34.9</v>
      </c>
      <c r="Y36" s="20">
        <v>198.2</v>
      </c>
      <c r="Z36" s="20">
        <f t="shared" si="121"/>
        <v>755.23531446180823</v>
      </c>
      <c r="AA36" s="20">
        <f t="shared" si="122"/>
        <v>-674.03531446180818</v>
      </c>
      <c r="AB36" s="20">
        <f t="shared" si="123"/>
        <v>-198.95007688452984</v>
      </c>
      <c r="AC36" s="20">
        <f t="shared" si="124"/>
        <v>-59.582597004139672</v>
      </c>
      <c r="AD36" s="20">
        <f t="shared" si="125"/>
        <v>-198.95007688452984</v>
      </c>
      <c r="AE36" s="20">
        <f t="shared" si="126"/>
        <v>-59.582597004139672</v>
      </c>
      <c r="AF36" s="21">
        <f t="shared" si="127"/>
        <v>207.68056952473441</v>
      </c>
      <c r="AG36" s="21">
        <f t="shared" si="128"/>
        <v>196.67217823846096</v>
      </c>
      <c r="AH36" s="21">
        <f t="shared" si="129"/>
        <v>204.2635633140606</v>
      </c>
      <c r="AI36" s="133"/>
      <c r="AJ36" s="20">
        <f t="shared" si="130"/>
        <v>28.299999999999955</v>
      </c>
      <c r="AK36" s="20">
        <f t="shared" si="131"/>
        <v>8.0285145591739316E-3</v>
      </c>
      <c r="AL36" s="20">
        <f t="shared" si="132"/>
        <v>8.1157810217735923E-2</v>
      </c>
      <c r="AM36" s="23">
        <f t="shared" si="133"/>
        <v>4.6850097052065331E-2</v>
      </c>
      <c r="AN36" s="45">
        <f t="shared" si="134"/>
        <v>1.000182951122774</v>
      </c>
      <c r="AO36" s="23">
        <f t="shared" si="135"/>
        <v>23.279179309990038</v>
      </c>
      <c r="AP36" s="23">
        <f t="shared" si="136"/>
        <v>-15.473366024592361</v>
      </c>
      <c r="AQ36" s="23">
        <f t="shared" si="137"/>
        <v>-4.4043471339332827</v>
      </c>
      <c r="AR36" s="45">
        <f t="shared" si="138"/>
        <v>0.2055801964813172</v>
      </c>
      <c r="AS36" s="133"/>
      <c r="AT36" s="20">
        <f t="shared" si="139"/>
        <v>0.26821286049353305</v>
      </c>
      <c r="AU36" s="20">
        <f t="shared" si="140"/>
        <v>-5.1641858021866938E-4</v>
      </c>
      <c r="AV36" s="20">
        <f t="shared" si="141"/>
        <v>0.26821335765072069</v>
      </c>
      <c r="AX36" s="18" t="s">
        <v>140</v>
      </c>
      <c r="AY36" s="18"/>
      <c r="AZ36" s="18"/>
      <c r="BA36" s="124"/>
      <c r="BB36" s="124"/>
      <c r="BC36" s="125"/>
      <c r="BD36" s="121"/>
      <c r="BE36" s="30" t="s">
        <v>96</v>
      </c>
    </row>
    <row r="37" spans="1:57" x14ac:dyDescent="0.3">
      <c r="A37" s="45">
        <v>826</v>
      </c>
      <c r="B37" s="45">
        <v>35.770000000000003</v>
      </c>
      <c r="C37" s="20">
        <v>197.2</v>
      </c>
      <c r="D37" s="24">
        <f t="shared" si="104"/>
        <v>778.23990158237768</v>
      </c>
      <c r="E37" s="24">
        <f t="shared" si="105"/>
        <v>-697.03990158237764</v>
      </c>
      <c r="F37" s="24">
        <f t="shared" si="106"/>
        <v>-214.42311643606976</v>
      </c>
      <c r="G37" s="24">
        <f t="shared" si="107"/>
        <v>-64.802883333913684</v>
      </c>
      <c r="H37" s="20">
        <f t="shared" si="108"/>
        <v>-214.42311643606976</v>
      </c>
      <c r="I37" s="20">
        <f t="shared" si="109"/>
        <v>-64.802883333913684</v>
      </c>
      <c r="J37" s="21">
        <f t="shared" si="110"/>
        <v>224.0015324736533</v>
      </c>
      <c r="K37" s="21">
        <f t="shared" si="111"/>
        <v>196.81584960839439</v>
      </c>
      <c r="L37" s="21">
        <f t="shared" si="112"/>
        <v>220.41677339801174</v>
      </c>
      <c r="M37" s="133"/>
      <c r="N37" s="20">
        <f t="shared" si="113"/>
        <v>28.200000000000045</v>
      </c>
      <c r="O37" s="20">
        <f t="shared" si="114"/>
        <v>1.5184364492350746E-2</v>
      </c>
      <c r="P37" s="20">
        <f t="shared" si="115"/>
        <v>-1.7802358370342341E-2</v>
      </c>
      <c r="Q37" s="22">
        <f t="shared" si="116"/>
        <v>1.8345533056453478E-2</v>
      </c>
      <c r="R37" s="21">
        <f t="shared" si="117"/>
        <v>1.0000280474925565</v>
      </c>
      <c r="S37" s="20">
        <f t="shared" si="118"/>
        <v>23.005103539149683</v>
      </c>
      <c r="T37" s="20">
        <f t="shared" si="119"/>
        <v>-15.536546561697467</v>
      </c>
      <c r="U37" s="20">
        <f t="shared" si="120"/>
        <v>-4.9597004548786652</v>
      </c>
      <c r="V37" s="133"/>
      <c r="W37" s="45">
        <v>826</v>
      </c>
      <c r="X37" s="45">
        <v>35.770000000000003</v>
      </c>
      <c r="Y37" s="20">
        <v>197.13</v>
      </c>
      <c r="Z37" s="20">
        <f t="shared" si="121"/>
        <v>778.24043841118748</v>
      </c>
      <c r="AA37" s="20">
        <f t="shared" si="122"/>
        <v>-697.04043841118744</v>
      </c>
      <c r="AB37" s="20">
        <f t="shared" si="123"/>
        <v>-214.49048907026585</v>
      </c>
      <c r="AC37" s="20">
        <f t="shared" si="124"/>
        <v>-64.530005637771367</v>
      </c>
      <c r="AD37" s="20">
        <f t="shared" si="125"/>
        <v>-214.49048907026585</v>
      </c>
      <c r="AE37" s="20">
        <f t="shared" si="126"/>
        <v>-64.530005637771367</v>
      </c>
      <c r="AF37" s="21">
        <f t="shared" si="127"/>
        <v>223.98725751527169</v>
      </c>
      <c r="AG37" s="21">
        <f t="shared" si="128"/>
        <v>196.74404673496659</v>
      </c>
      <c r="AH37" s="21">
        <f t="shared" si="129"/>
        <v>220.35253684687038</v>
      </c>
      <c r="AI37" s="133"/>
      <c r="AJ37" s="20">
        <f t="shared" si="130"/>
        <v>28.200000000000045</v>
      </c>
      <c r="AK37" s="20">
        <f t="shared" si="131"/>
        <v>1.5184364492350746E-2</v>
      </c>
      <c r="AL37" s="20">
        <f t="shared" si="132"/>
        <v>-1.8675022996339209E-2</v>
      </c>
      <c r="AM37" s="23">
        <f t="shared" si="133"/>
        <v>1.8633427134795433E-2</v>
      </c>
      <c r="AN37" s="45">
        <f t="shared" si="134"/>
        <v>1.0000289347218596</v>
      </c>
      <c r="AO37" s="23">
        <f t="shared" si="135"/>
        <v>23.005123949379211</v>
      </c>
      <c r="AP37" s="23">
        <f t="shared" si="136"/>
        <v>-15.540412185736004</v>
      </c>
      <c r="AQ37" s="23">
        <f t="shared" si="137"/>
        <v>-4.9474086336316958</v>
      </c>
      <c r="AR37" s="45">
        <f t="shared" si="138"/>
        <v>0.38461998406598125</v>
      </c>
      <c r="AS37" s="133"/>
      <c r="AT37" s="20">
        <f t="shared" si="139"/>
        <v>0.28107171485309329</v>
      </c>
      <c r="AU37" s="20">
        <f t="shared" si="140"/>
        <v>-5.3682880979977199E-4</v>
      </c>
      <c r="AV37" s="20">
        <f t="shared" si="141"/>
        <v>0.28107222750679156</v>
      </c>
      <c r="AX37" s="18" t="s">
        <v>140</v>
      </c>
      <c r="AY37" s="18"/>
      <c r="AZ37" s="18"/>
      <c r="BA37" s="124"/>
      <c r="BB37" s="124"/>
      <c r="BC37" s="125"/>
      <c r="BD37" s="121"/>
      <c r="BE37" s="30" t="s">
        <v>96</v>
      </c>
    </row>
    <row r="38" spans="1:57" x14ac:dyDescent="0.3">
      <c r="A38" s="45">
        <v>854.3</v>
      </c>
      <c r="B38" s="45">
        <v>37.42</v>
      </c>
      <c r="C38" s="20">
        <v>195.68</v>
      </c>
      <c r="D38" s="24">
        <f t="shared" si="104"/>
        <v>800.96079679195054</v>
      </c>
      <c r="E38" s="24">
        <f t="shared" si="105"/>
        <v>-719.7607967919505</v>
      </c>
      <c r="F38" s="24">
        <f t="shared" si="106"/>
        <v>-230.60412961325358</v>
      </c>
      <c r="G38" s="24">
        <f t="shared" si="107"/>
        <v>-69.572967280428784</v>
      </c>
      <c r="H38" s="20">
        <f t="shared" si="108"/>
        <v>-230.60412961325358</v>
      </c>
      <c r="I38" s="20">
        <f t="shared" si="109"/>
        <v>-69.572967280428784</v>
      </c>
      <c r="J38" s="21">
        <f t="shared" si="110"/>
        <v>240.87063409824341</v>
      </c>
      <c r="K38" s="21">
        <f t="shared" si="111"/>
        <v>196.78849475456673</v>
      </c>
      <c r="L38" s="21">
        <f t="shared" si="112"/>
        <v>236.99539571574897</v>
      </c>
      <c r="M38" s="133"/>
      <c r="N38" s="20">
        <f t="shared" si="113"/>
        <v>28.299999999999955</v>
      </c>
      <c r="O38" s="20">
        <f t="shared" si="114"/>
        <v>2.8797932657906412E-2</v>
      </c>
      <c r="P38" s="20">
        <f t="shared" si="115"/>
        <v>-2.6529004630313491E-2</v>
      </c>
      <c r="Q38" s="22">
        <f t="shared" si="116"/>
        <v>3.2853109473380382E-2</v>
      </c>
      <c r="R38" s="21">
        <f t="shared" si="117"/>
        <v>1.000089953609119</v>
      </c>
      <c r="S38" s="20">
        <f t="shared" si="118"/>
        <v>22.720895209572863</v>
      </c>
      <c r="T38" s="20">
        <f t="shared" si="119"/>
        <v>-16.1810131771838</v>
      </c>
      <c r="U38" s="20">
        <f t="shared" si="120"/>
        <v>-4.7700839465151024</v>
      </c>
      <c r="V38" s="133"/>
      <c r="W38" s="45">
        <v>854.3</v>
      </c>
      <c r="X38" s="45">
        <v>37.42</v>
      </c>
      <c r="Y38" s="20">
        <v>195.54</v>
      </c>
      <c r="Z38" s="20">
        <f t="shared" si="121"/>
        <v>800.96137822780031</v>
      </c>
      <c r="AA38" s="20">
        <f t="shared" si="122"/>
        <v>-719.76137822780026</v>
      </c>
      <c r="AB38" s="20">
        <f t="shared" si="123"/>
        <v>-230.68017049738737</v>
      </c>
      <c r="AC38" s="20">
        <f t="shared" si="124"/>
        <v>-69.270206532224535</v>
      </c>
      <c r="AD38" s="20">
        <f t="shared" si="125"/>
        <v>-230.68017049738737</v>
      </c>
      <c r="AE38" s="20">
        <f t="shared" si="126"/>
        <v>-69.270206532224535</v>
      </c>
      <c r="AF38" s="21">
        <f t="shared" si="127"/>
        <v>240.8561864966743</v>
      </c>
      <c r="AG38" s="21">
        <f t="shared" si="128"/>
        <v>196.71431782650711</v>
      </c>
      <c r="AH38" s="21">
        <f t="shared" si="129"/>
        <v>236.9252733442045</v>
      </c>
      <c r="AI38" s="133"/>
      <c r="AJ38" s="20">
        <f t="shared" si="130"/>
        <v>28.299999999999955</v>
      </c>
      <c r="AK38" s="20">
        <f t="shared" si="131"/>
        <v>2.8797932657906412E-2</v>
      </c>
      <c r="AL38" s="20">
        <f t="shared" si="132"/>
        <v>-2.77507351067099E-2</v>
      </c>
      <c r="AM38" s="23">
        <f t="shared" si="133"/>
        <v>3.320968093879384E-2</v>
      </c>
      <c r="AN38" s="45">
        <f t="shared" si="134"/>
        <v>1.000091917046392</v>
      </c>
      <c r="AO38" s="23">
        <f t="shared" si="135"/>
        <v>22.72093981661283</v>
      </c>
      <c r="AP38" s="23">
        <f t="shared" si="136"/>
        <v>-16.189681427121513</v>
      </c>
      <c r="AQ38" s="23">
        <f t="shared" si="137"/>
        <v>-4.7402008944531726</v>
      </c>
      <c r="AR38" s="45">
        <f t="shared" si="138"/>
        <v>0.69430632393237868</v>
      </c>
      <c r="AS38" s="133"/>
      <c r="AT38" s="20">
        <f t="shared" si="139"/>
        <v>0.31216387797604883</v>
      </c>
      <c r="AU38" s="20">
        <f t="shared" si="140"/>
        <v>-5.8143584976733109E-4</v>
      </c>
      <c r="AV38" s="20">
        <f t="shared" si="141"/>
        <v>0.31216441946623719</v>
      </c>
      <c r="AX38" s="18" t="s">
        <v>140</v>
      </c>
      <c r="AY38" s="18"/>
      <c r="AZ38" s="18"/>
      <c r="BA38" s="124"/>
      <c r="BB38" s="124"/>
      <c r="BC38" s="125"/>
      <c r="BD38" s="121"/>
      <c r="BE38" s="30" t="s">
        <v>96</v>
      </c>
    </row>
    <row r="39" spans="1:57" x14ac:dyDescent="0.3">
      <c r="A39" s="45">
        <v>882.6</v>
      </c>
      <c r="B39" s="45">
        <v>34.82</v>
      </c>
      <c r="C39" s="20">
        <v>196.25</v>
      </c>
      <c r="D39" s="24">
        <f t="shared" si="104"/>
        <v>823.81919277435566</v>
      </c>
      <c r="E39" s="24">
        <f t="shared" si="105"/>
        <v>-742.61919277435561</v>
      </c>
      <c r="F39" s="24">
        <f t="shared" si="106"/>
        <v>-246.64211272284197</v>
      </c>
      <c r="G39" s="24">
        <f t="shared" si="107"/>
        <v>-74.158500440520925</v>
      </c>
      <c r="H39" s="20">
        <f t="shared" si="108"/>
        <v>-246.64211272284197</v>
      </c>
      <c r="I39" s="20">
        <f t="shared" si="109"/>
        <v>-74.158500440520925</v>
      </c>
      <c r="J39" s="21">
        <f t="shared" si="110"/>
        <v>257.54963590728261</v>
      </c>
      <c r="K39" s="21">
        <f t="shared" si="111"/>
        <v>196.73458756475605</v>
      </c>
      <c r="L39" s="21">
        <f t="shared" si="112"/>
        <v>253.36265428175994</v>
      </c>
      <c r="M39" s="133"/>
      <c r="N39" s="20">
        <f t="shared" si="113"/>
        <v>28.300000000000068</v>
      </c>
      <c r="O39" s="20">
        <f t="shared" si="114"/>
        <v>-4.537856055185259E-2</v>
      </c>
      <c r="P39" s="20">
        <f t="shared" si="115"/>
        <v>9.948376736367559E-3</v>
      </c>
      <c r="Q39" s="22">
        <f t="shared" si="116"/>
        <v>4.575549206154772E-2</v>
      </c>
      <c r="R39" s="21">
        <f t="shared" si="117"/>
        <v>1.0001745002873443</v>
      </c>
      <c r="S39" s="20">
        <f t="shared" si="118"/>
        <v>22.858395982405085</v>
      </c>
      <c r="T39" s="20">
        <f t="shared" si="119"/>
        <v>-16.037983109588389</v>
      </c>
      <c r="U39" s="20">
        <f t="shared" si="120"/>
        <v>-4.5855331600921447</v>
      </c>
      <c r="V39" s="133"/>
      <c r="W39" s="45">
        <v>882.6</v>
      </c>
      <c r="X39" s="45">
        <v>34.82</v>
      </c>
      <c r="Y39" s="20">
        <v>196.16</v>
      </c>
      <c r="Z39" s="20">
        <f t="shared" si="121"/>
        <v>823.8197861963215</v>
      </c>
      <c r="AA39" s="20">
        <f t="shared" si="122"/>
        <v>-742.61978619632146</v>
      </c>
      <c r="AB39" s="20">
        <f t="shared" si="123"/>
        <v>-246.72735892696804</v>
      </c>
      <c r="AC39" s="20">
        <f t="shared" si="124"/>
        <v>-73.823314517780076</v>
      </c>
      <c r="AD39" s="20">
        <f t="shared" si="125"/>
        <v>-246.72735892696804</v>
      </c>
      <c r="AE39" s="20">
        <f t="shared" si="126"/>
        <v>-73.823314517780076</v>
      </c>
      <c r="AF39" s="21">
        <f t="shared" si="127"/>
        <v>257.53499065072305</v>
      </c>
      <c r="AG39" s="21">
        <f t="shared" si="128"/>
        <v>196.65771348385039</v>
      </c>
      <c r="AH39" s="21">
        <f t="shared" si="129"/>
        <v>253.28596702089524</v>
      </c>
      <c r="AI39" s="133"/>
      <c r="AJ39" s="20">
        <f t="shared" si="130"/>
        <v>28.300000000000068</v>
      </c>
      <c r="AK39" s="20">
        <f t="shared" si="131"/>
        <v>-4.537856055185259E-2</v>
      </c>
      <c r="AL39" s="20">
        <f t="shared" si="132"/>
        <v>1.0821041362364923E-2</v>
      </c>
      <c r="AM39" s="23">
        <f t="shared" si="133"/>
        <v>4.5824184433008508E-2</v>
      </c>
      <c r="AN39" s="45">
        <f t="shared" si="134"/>
        <v>1.0001750247426779</v>
      </c>
      <c r="AO39" s="23">
        <f t="shared" si="135"/>
        <v>22.858407968521192</v>
      </c>
      <c r="AP39" s="23">
        <f t="shared" si="136"/>
        <v>-16.047188429580682</v>
      </c>
      <c r="AQ39" s="23">
        <f t="shared" si="137"/>
        <v>-4.5531079855555445</v>
      </c>
      <c r="AR39" s="45">
        <f t="shared" si="138"/>
        <v>0.92835043743151702</v>
      </c>
      <c r="AS39" s="133"/>
      <c r="AT39" s="20">
        <f t="shared" si="139"/>
        <v>0.34585621018211693</v>
      </c>
      <c r="AU39" s="20">
        <f t="shared" si="140"/>
        <v>-5.9342196584566409E-4</v>
      </c>
      <c r="AV39" s="20">
        <f t="shared" si="141"/>
        <v>0.34585671928005995</v>
      </c>
      <c r="AX39" s="18" t="s">
        <v>140</v>
      </c>
      <c r="AY39" s="18"/>
      <c r="AZ39" s="18"/>
      <c r="BA39" s="124"/>
      <c r="BB39" s="124"/>
      <c r="BC39" s="125"/>
      <c r="BD39" s="121"/>
      <c r="BE39" s="30" t="s">
        <v>96</v>
      </c>
    </row>
    <row r="40" spans="1:57" x14ac:dyDescent="0.3">
      <c r="A40" s="45">
        <v>910.9</v>
      </c>
      <c r="B40" s="45">
        <v>34.44</v>
      </c>
      <c r="C40" s="20">
        <v>195.04</v>
      </c>
      <c r="D40" s="24">
        <f t="shared" si="104"/>
        <v>847.10577138926749</v>
      </c>
      <c r="E40" s="24">
        <f t="shared" si="105"/>
        <v>-765.90577138926744</v>
      </c>
      <c r="F40" s="24">
        <f t="shared" si="106"/>
        <v>-262.12753240831285</v>
      </c>
      <c r="G40" s="24">
        <f t="shared" si="107"/>
        <v>-78.496067269990149</v>
      </c>
      <c r="H40" s="20">
        <f t="shared" si="108"/>
        <v>-262.12753240831285</v>
      </c>
      <c r="I40" s="20">
        <f t="shared" si="109"/>
        <v>-78.496067269990149</v>
      </c>
      <c r="J40" s="21">
        <f t="shared" si="110"/>
        <v>273.62835347113776</v>
      </c>
      <c r="K40" s="21">
        <f t="shared" si="111"/>
        <v>196.6707258541542</v>
      </c>
      <c r="L40" s="21">
        <f t="shared" si="112"/>
        <v>269.12504323783838</v>
      </c>
      <c r="M40" s="133"/>
      <c r="N40" s="20">
        <f t="shared" si="113"/>
        <v>28.299999999999955</v>
      </c>
      <c r="O40" s="20">
        <f t="shared" si="114"/>
        <v>-6.6322511575784967E-3</v>
      </c>
      <c r="P40" s="20">
        <f t="shared" si="115"/>
        <v>-2.1118483949131527E-2</v>
      </c>
      <c r="Q40" s="22">
        <f t="shared" si="116"/>
        <v>1.3711515851244194E-2</v>
      </c>
      <c r="R40" s="21">
        <f t="shared" si="117"/>
        <v>1.0000156674334684</v>
      </c>
      <c r="S40" s="20">
        <f t="shared" si="118"/>
        <v>23.286578614911818</v>
      </c>
      <c r="T40" s="20">
        <f t="shared" si="119"/>
        <v>-15.485419685470866</v>
      </c>
      <c r="U40" s="20">
        <f t="shared" si="120"/>
        <v>-4.3375668294692264</v>
      </c>
      <c r="V40" s="133"/>
      <c r="W40" s="45">
        <v>910.9</v>
      </c>
      <c r="X40" s="45">
        <v>34.44</v>
      </c>
      <c r="Y40" s="20">
        <v>194.9</v>
      </c>
      <c r="Z40" s="20">
        <f t="shared" si="121"/>
        <v>847.10638838551029</v>
      </c>
      <c r="AA40" s="20">
        <f t="shared" si="122"/>
        <v>-765.90638838551024</v>
      </c>
      <c r="AB40" s="20">
        <f t="shared" si="123"/>
        <v>-262.22138726862539</v>
      </c>
      <c r="AC40" s="20">
        <f t="shared" si="124"/>
        <v>-78.129807975182317</v>
      </c>
      <c r="AD40" s="20">
        <f t="shared" si="125"/>
        <v>-262.22138726862539</v>
      </c>
      <c r="AE40" s="20">
        <f t="shared" si="126"/>
        <v>-78.129807975182317</v>
      </c>
      <c r="AF40" s="21">
        <f t="shared" si="127"/>
        <v>273.61345514305629</v>
      </c>
      <c r="AG40" s="21">
        <f t="shared" si="128"/>
        <v>196.59161518625498</v>
      </c>
      <c r="AH40" s="21">
        <f t="shared" si="129"/>
        <v>269.0418752216774</v>
      </c>
      <c r="AI40" s="133"/>
      <c r="AJ40" s="20">
        <f t="shared" si="130"/>
        <v>28.299999999999955</v>
      </c>
      <c r="AK40" s="20">
        <f t="shared" si="131"/>
        <v>-6.6322511575784967E-3</v>
      </c>
      <c r="AL40" s="20">
        <f t="shared" si="132"/>
        <v>-2.1991148575128395E-2</v>
      </c>
      <c r="AM40" s="23">
        <f t="shared" si="133"/>
        <v>1.4147566644465259E-2</v>
      </c>
      <c r="AN40" s="45">
        <f t="shared" si="134"/>
        <v>1.0000166798040158</v>
      </c>
      <c r="AO40" s="23">
        <f t="shared" si="135"/>
        <v>23.286602189188809</v>
      </c>
      <c r="AP40" s="23">
        <f t="shared" si="136"/>
        <v>-15.494028341657353</v>
      </c>
      <c r="AQ40" s="23">
        <f t="shared" si="137"/>
        <v>-4.3064934574022349</v>
      </c>
      <c r="AR40" s="45">
        <f t="shared" si="138"/>
        <v>0.10971184278202067</v>
      </c>
      <c r="AS40" s="133"/>
      <c r="AT40" s="20">
        <f t="shared" si="139"/>
        <v>0.37809338243007984</v>
      </c>
      <c r="AU40" s="20">
        <f t="shared" si="140"/>
        <v>-6.1699624279754062E-4</v>
      </c>
      <c r="AV40" s="20">
        <f t="shared" si="141"/>
        <v>0.37809388585612197</v>
      </c>
      <c r="AX40" s="18" t="s">
        <v>140</v>
      </c>
      <c r="AY40" s="18"/>
      <c r="AZ40" s="18"/>
      <c r="BA40" s="124"/>
      <c r="BB40" s="124"/>
      <c r="BC40" s="125"/>
      <c r="BD40" s="121"/>
      <c r="BE40" s="30" t="s">
        <v>96</v>
      </c>
    </row>
    <row r="41" spans="1:57" x14ac:dyDescent="0.3">
      <c r="A41" s="45">
        <v>939.2</v>
      </c>
      <c r="B41" s="45">
        <v>34.090000000000003</v>
      </c>
      <c r="C41" s="20">
        <v>193.6</v>
      </c>
      <c r="D41" s="24">
        <f t="shared" si="104"/>
        <v>870.49444458483958</v>
      </c>
      <c r="E41" s="24">
        <f t="shared" si="105"/>
        <v>-789.29444458483954</v>
      </c>
      <c r="F41" s="24">
        <f t="shared" si="106"/>
        <v>-277.56476539558372</v>
      </c>
      <c r="G41" s="24">
        <f t="shared" si="107"/>
        <v>-82.437634314040409</v>
      </c>
      <c r="H41" s="20">
        <f t="shared" si="108"/>
        <v>-277.56476539558372</v>
      </c>
      <c r="I41" s="20">
        <f t="shared" si="109"/>
        <v>-82.437634314040409</v>
      </c>
      <c r="J41" s="21">
        <f t="shared" si="110"/>
        <v>289.54820417402158</v>
      </c>
      <c r="K41" s="21">
        <f t="shared" si="111"/>
        <v>196.54159004301098</v>
      </c>
      <c r="L41" s="21">
        <f t="shared" si="112"/>
        <v>284.66425549795719</v>
      </c>
      <c r="M41" s="133"/>
      <c r="N41" s="20">
        <f t="shared" si="113"/>
        <v>28.300000000000068</v>
      </c>
      <c r="O41" s="20">
        <f t="shared" si="114"/>
        <v>-6.1086523819800544E-3</v>
      </c>
      <c r="P41" s="20">
        <f t="shared" si="115"/>
        <v>-2.5132741228718305E-2</v>
      </c>
      <c r="Q41" s="22">
        <f t="shared" si="116"/>
        <v>1.5412134730547589E-2</v>
      </c>
      <c r="R41" s="21">
        <f t="shared" si="117"/>
        <v>1.0000197949616103</v>
      </c>
      <c r="S41" s="20">
        <f t="shared" si="118"/>
        <v>23.38867319557205</v>
      </c>
      <c r="T41" s="20">
        <f t="shared" si="119"/>
        <v>-15.437232987270896</v>
      </c>
      <c r="U41" s="20">
        <f t="shared" si="120"/>
        <v>-3.9415670440502626</v>
      </c>
      <c r="V41" s="133"/>
      <c r="W41" s="45">
        <v>939.2</v>
      </c>
      <c r="X41" s="45">
        <v>34.090000000000003</v>
      </c>
      <c r="Y41" s="20">
        <v>193.41</v>
      </c>
      <c r="Z41" s="20">
        <f t="shared" si="121"/>
        <v>870.49508915107185</v>
      </c>
      <c r="AA41" s="20">
        <f t="shared" si="122"/>
        <v>-789.29508915107181</v>
      </c>
      <c r="AB41" s="20">
        <f t="shared" si="123"/>
        <v>-277.66983153241819</v>
      </c>
      <c r="AC41" s="20">
        <f t="shared" si="124"/>
        <v>-82.026915776664424</v>
      </c>
      <c r="AD41" s="20">
        <f t="shared" si="125"/>
        <v>-277.66983153241819</v>
      </c>
      <c r="AE41" s="20">
        <f t="shared" si="126"/>
        <v>-82.026915776664424</v>
      </c>
      <c r="AF41" s="21">
        <f t="shared" si="127"/>
        <v>289.5322957030416</v>
      </c>
      <c r="AG41" s="21">
        <f t="shared" si="128"/>
        <v>196.45775678406036</v>
      </c>
      <c r="AH41" s="21">
        <f t="shared" si="129"/>
        <v>284.57083032096273</v>
      </c>
      <c r="AI41" s="133"/>
      <c r="AJ41" s="20">
        <f t="shared" si="130"/>
        <v>28.300000000000068</v>
      </c>
      <c r="AK41" s="20">
        <f t="shared" si="131"/>
        <v>-6.1086523819800544E-3</v>
      </c>
      <c r="AL41" s="20">
        <f t="shared" si="132"/>
        <v>-2.6005405854715669E-2</v>
      </c>
      <c r="AM41" s="23">
        <f t="shared" si="133"/>
        <v>1.5864387418558001E-2</v>
      </c>
      <c r="AN41" s="45">
        <f t="shared" si="134"/>
        <v>1.0000209737602124</v>
      </c>
      <c r="AO41" s="23">
        <f t="shared" si="135"/>
        <v>23.38870076556157</v>
      </c>
      <c r="AP41" s="23">
        <f t="shared" si="136"/>
        <v>-15.448444263792794</v>
      </c>
      <c r="AQ41" s="23">
        <f t="shared" si="137"/>
        <v>-3.8971078014821146</v>
      </c>
      <c r="AR41" s="45">
        <f t="shared" si="138"/>
        <v>0.17212906547184009</v>
      </c>
      <c r="AS41" s="133"/>
      <c r="AT41" s="20">
        <f t="shared" si="139"/>
        <v>0.42394411194588727</v>
      </c>
      <c r="AU41" s="20">
        <f t="shared" si="140"/>
        <v>-6.4456623226760712E-4</v>
      </c>
      <c r="AV41" s="20">
        <f t="shared" si="141"/>
        <v>0.42394460194607358</v>
      </c>
      <c r="AX41" s="18" t="s">
        <v>140</v>
      </c>
      <c r="AY41" s="18"/>
      <c r="AZ41" s="18"/>
      <c r="BA41" s="124"/>
      <c r="BB41" s="124"/>
      <c r="BC41" s="125"/>
      <c r="BD41" s="121"/>
      <c r="BE41" s="30" t="s">
        <v>96</v>
      </c>
    </row>
    <row r="42" spans="1:57" x14ac:dyDescent="0.3">
      <c r="A42" s="45">
        <v>967.5</v>
      </c>
      <c r="B42" s="45">
        <v>35.89</v>
      </c>
      <c r="C42" s="20">
        <v>191.33</v>
      </c>
      <c r="D42" s="24">
        <f t="shared" si="104"/>
        <v>893.67932339763388</v>
      </c>
      <c r="E42" s="24">
        <f t="shared" si="105"/>
        <v>-812.47932339763383</v>
      </c>
      <c r="F42" s="24">
        <f t="shared" si="106"/>
        <v>-293.40888039802081</v>
      </c>
      <c r="G42" s="24">
        <f t="shared" si="107"/>
        <v>-85.932648460591565</v>
      </c>
      <c r="H42" s="20">
        <f t="shared" si="108"/>
        <v>-293.40888039802081</v>
      </c>
      <c r="I42" s="20">
        <f t="shared" si="109"/>
        <v>-85.932648460591565</v>
      </c>
      <c r="J42" s="21">
        <f t="shared" si="110"/>
        <v>305.73385675759187</v>
      </c>
      <c r="K42" s="21">
        <f t="shared" si="111"/>
        <v>196.32408253685503</v>
      </c>
      <c r="L42" s="21">
        <f t="shared" si="112"/>
        <v>300.36245789354962</v>
      </c>
      <c r="M42" s="133"/>
      <c r="N42" s="20">
        <f t="shared" si="113"/>
        <v>28.299999999999955</v>
      </c>
      <c r="O42" s="20">
        <f t="shared" si="114"/>
        <v>3.1415926535897885E-2</v>
      </c>
      <c r="P42" s="20">
        <f t="shared" si="115"/>
        <v>-3.9618974020270967E-2</v>
      </c>
      <c r="Q42" s="22">
        <f t="shared" si="116"/>
        <v>3.8765431169087039E-2</v>
      </c>
      <c r="R42" s="21">
        <f t="shared" si="117"/>
        <v>1.0001252487097023</v>
      </c>
      <c r="S42" s="20">
        <f t="shared" si="118"/>
        <v>23.184878812794334</v>
      </c>
      <c r="T42" s="20">
        <f t="shared" si="119"/>
        <v>-15.844115002437112</v>
      </c>
      <c r="U42" s="20">
        <f t="shared" si="120"/>
        <v>-3.4950141465511506</v>
      </c>
      <c r="V42" s="133"/>
      <c r="W42" s="45">
        <v>967.5</v>
      </c>
      <c r="X42" s="45">
        <v>35.89</v>
      </c>
      <c r="Y42" s="20">
        <v>190.96</v>
      </c>
      <c r="Z42" s="20">
        <f t="shared" si="121"/>
        <v>893.68013228809923</v>
      </c>
      <c r="AA42" s="20">
        <f t="shared" si="122"/>
        <v>-812.48013228809918</v>
      </c>
      <c r="AB42" s="20">
        <f t="shared" si="123"/>
        <v>-293.53055715160554</v>
      </c>
      <c r="AC42" s="20">
        <f t="shared" si="124"/>
        <v>-85.44381385792606</v>
      </c>
      <c r="AD42" s="20">
        <f t="shared" si="125"/>
        <v>-293.53055715160554</v>
      </c>
      <c r="AE42" s="20">
        <f t="shared" si="126"/>
        <v>-85.44381385792606</v>
      </c>
      <c r="AF42" s="21">
        <f t="shared" si="127"/>
        <v>305.71364593082836</v>
      </c>
      <c r="AG42" s="21">
        <f t="shared" si="128"/>
        <v>196.22975052022085</v>
      </c>
      <c r="AH42" s="21">
        <f t="shared" si="129"/>
        <v>300.24826124118141</v>
      </c>
      <c r="AI42" s="133"/>
      <c r="AJ42" s="20">
        <f t="shared" si="130"/>
        <v>28.299999999999955</v>
      </c>
      <c r="AK42" s="20">
        <f t="shared" si="131"/>
        <v>3.1415926535897885E-2</v>
      </c>
      <c r="AL42" s="20">
        <f t="shared" si="132"/>
        <v>-4.2760566673860877E-2</v>
      </c>
      <c r="AM42" s="23">
        <f t="shared" si="133"/>
        <v>3.9847129713628471E-2</v>
      </c>
      <c r="AN42" s="45">
        <f t="shared" si="134"/>
        <v>1.0001323371579856</v>
      </c>
      <c r="AO42" s="23">
        <f t="shared" si="135"/>
        <v>23.185043137027353</v>
      </c>
      <c r="AP42" s="23">
        <f t="shared" si="136"/>
        <v>-15.860725619187329</v>
      </c>
      <c r="AQ42" s="23">
        <f t="shared" si="137"/>
        <v>-3.4168980812616399</v>
      </c>
      <c r="AR42" s="45">
        <f t="shared" si="138"/>
        <v>0.30663972891288022</v>
      </c>
      <c r="AS42" s="133"/>
      <c r="AT42" s="20">
        <f t="shared" si="139"/>
        <v>0.50375043536066566</v>
      </c>
      <c r="AU42" s="20">
        <f t="shared" si="140"/>
        <v>-8.0889046535048692E-4</v>
      </c>
      <c r="AV42" s="20">
        <f t="shared" si="141"/>
        <v>0.5037510847927229</v>
      </c>
      <c r="AX42" s="18" t="s">
        <v>140</v>
      </c>
      <c r="AY42" s="18"/>
      <c r="AZ42" s="18"/>
      <c r="BA42" s="124"/>
      <c r="BB42" s="124"/>
      <c r="BC42" s="125"/>
      <c r="BD42" s="121"/>
      <c r="BE42" s="30" t="s">
        <v>96</v>
      </c>
    </row>
    <row r="43" spans="1:57" x14ac:dyDescent="0.3">
      <c r="A43" s="45">
        <v>995.8</v>
      </c>
      <c r="B43" s="45">
        <v>36.46</v>
      </c>
      <c r="C43" s="20">
        <v>192.06</v>
      </c>
      <c r="D43" s="24">
        <f t="shared" si="104"/>
        <v>916.5236044319239</v>
      </c>
      <c r="E43" s="24">
        <f t="shared" si="105"/>
        <v>-835.32360443192385</v>
      </c>
      <c r="F43" s="24">
        <f t="shared" si="106"/>
        <v>-309.76581542974742</v>
      </c>
      <c r="G43" s="24">
        <f t="shared" si="107"/>
        <v>-89.319257494464253</v>
      </c>
      <c r="H43" s="20">
        <f t="shared" si="108"/>
        <v>-309.76581542974742</v>
      </c>
      <c r="I43" s="20">
        <f t="shared" si="109"/>
        <v>-89.319257494464253</v>
      </c>
      <c r="J43" s="21">
        <f t="shared" si="110"/>
        <v>322.38608867043064</v>
      </c>
      <c r="K43" s="21">
        <f t="shared" si="111"/>
        <v>196.08462347980372</v>
      </c>
      <c r="L43" s="21">
        <f t="shared" si="112"/>
        <v>316.46791105615375</v>
      </c>
      <c r="M43" s="133"/>
      <c r="N43" s="20">
        <f t="shared" si="113"/>
        <v>28.299999999999955</v>
      </c>
      <c r="O43" s="20">
        <f t="shared" si="114"/>
        <v>9.9483767363676839E-3</v>
      </c>
      <c r="P43" s="20">
        <f t="shared" si="115"/>
        <v>1.2740903539558427E-2</v>
      </c>
      <c r="Q43" s="22">
        <f t="shared" si="116"/>
        <v>1.2470865145566501E-2</v>
      </c>
      <c r="R43" s="21">
        <f t="shared" si="117"/>
        <v>1.0000129604080201</v>
      </c>
      <c r="S43" s="20">
        <f t="shared" si="118"/>
        <v>22.844281034290059</v>
      </c>
      <c r="T43" s="20">
        <f t="shared" si="119"/>
        <v>-16.356935031726604</v>
      </c>
      <c r="U43" s="20">
        <f t="shared" si="120"/>
        <v>-3.3866090338726824</v>
      </c>
      <c r="V43" s="133"/>
      <c r="W43" s="45">
        <v>995.8</v>
      </c>
      <c r="X43" s="45">
        <v>36.46</v>
      </c>
      <c r="Y43" s="20">
        <v>191.81</v>
      </c>
      <c r="Z43" s="20">
        <f t="shared" si="121"/>
        <v>916.52445162624792</v>
      </c>
      <c r="AA43" s="20">
        <f t="shared" si="122"/>
        <v>-835.32445162624788</v>
      </c>
      <c r="AB43" s="20">
        <f t="shared" si="123"/>
        <v>-309.90546174467124</v>
      </c>
      <c r="AC43" s="20">
        <f t="shared" si="124"/>
        <v>-88.741972595535771</v>
      </c>
      <c r="AD43" s="20">
        <f t="shared" si="125"/>
        <v>-309.90546174467124</v>
      </c>
      <c r="AE43" s="20">
        <f t="shared" si="126"/>
        <v>-88.741972595535771</v>
      </c>
      <c r="AF43" s="21">
        <f t="shared" si="127"/>
        <v>322.36087374140914</v>
      </c>
      <c r="AG43" s="21">
        <f t="shared" si="128"/>
        <v>195.97915791633059</v>
      </c>
      <c r="AH43" s="21">
        <f t="shared" si="129"/>
        <v>316.32944839959004</v>
      </c>
      <c r="AI43" s="133"/>
      <c r="AJ43" s="20">
        <f t="shared" si="130"/>
        <v>28.299999999999955</v>
      </c>
      <c r="AK43" s="20">
        <f t="shared" si="131"/>
        <v>9.9483767363676839E-3</v>
      </c>
      <c r="AL43" s="20">
        <f t="shared" si="132"/>
        <v>1.4835298641951702E-2</v>
      </c>
      <c r="AM43" s="23">
        <f t="shared" si="133"/>
        <v>1.3253034362841642E-2</v>
      </c>
      <c r="AN43" s="45">
        <f t="shared" si="134"/>
        <v>1.0000146371670768</v>
      </c>
      <c r="AO43" s="23">
        <f t="shared" si="135"/>
        <v>22.844319338148743</v>
      </c>
      <c r="AP43" s="23">
        <f t="shared" si="136"/>
        <v>-16.3749045930657</v>
      </c>
      <c r="AQ43" s="23">
        <f t="shared" si="137"/>
        <v>-3.2981587376097119</v>
      </c>
      <c r="AR43" s="45">
        <f t="shared" si="138"/>
        <v>0.36520214741847656</v>
      </c>
      <c r="AS43" s="133"/>
      <c r="AT43" s="20">
        <f t="shared" si="139"/>
        <v>0.59393513770669581</v>
      </c>
      <c r="AU43" s="20">
        <f t="shared" si="140"/>
        <v>-8.4719432402380335E-4</v>
      </c>
      <c r="AV43" s="20">
        <f t="shared" si="141"/>
        <v>0.59393574192912013</v>
      </c>
      <c r="AX43" s="18" t="s">
        <v>140</v>
      </c>
      <c r="AY43" s="18"/>
      <c r="AZ43" s="18"/>
      <c r="BA43" s="124"/>
      <c r="BB43" s="124"/>
      <c r="BC43" s="125"/>
      <c r="BD43" s="121"/>
      <c r="BE43" s="30" t="s">
        <v>96</v>
      </c>
    </row>
    <row r="44" spans="1:57" x14ac:dyDescent="0.3">
      <c r="A44" s="45">
        <v>1024.0999999999999</v>
      </c>
      <c r="B44" s="45">
        <v>35.67</v>
      </c>
      <c r="C44" s="20">
        <v>191.17</v>
      </c>
      <c r="D44" s="24">
        <f t="shared" si="104"/>
        <v>939.39987779357966</v>
      </c>
      <c r="E44" s="24">
        <f t="shared" si="105"/>
        <v>-858.19987779357962</v>
      </c>
      <c r="F44" s="24">
        <f t="shared" si="106"/>
        <v>-326.08418698134949</v>
      </c>
      <c r="G44" s="24">
        <f t="shared" si="107"/>
        <v>-92.674641007264796</v>
      </c>
      <c r="H44" s="20">
        <f t="shared" si="108"/>
        <v>-326.08418698134949</v>
      </c>
      <c r="I44" s="20">
        <f t="shared" si="109"/>
        <v>-92.674641007264796</v>
      </c>
      <c r="J44" s="21">
        <f t="shared" si="110"/>
        <v>338.99776707983358</v>
      </c>
      <c r="K44" s="21">
        <f t="shared" si="111"/>
        <v>195.86539607874136</v>
      </c>
      <c r="L44" s="21">
        <f t="shared" si="112"/>
        <v>332.52481346174875</v>
      </c>
      <c r="M44" s="133"/>
      <c r="N44" s="20">
        <f t="shared" si="113"/>
        <v>28.299999999999955</v>
      </c>
      <c r="O44" s="20">
        <f t="shared" si="114"/>
        <v>-1.3788101090755189E-2</v>
      </c>
      <c r="P44" s="20">
        <f t="shared" si="115"/>
        <v>-1.5533430342749791E-2</v>
      </c>
      <c r="Q44" s="22">
        <f t="shared" si="116"/>
        <v>1.6544636940293733E-2</v>
      </c>
      <c r="R44" s="21">
        <f t="shared" si="117"/>
        <v>1.0000228110420193</v>
      </c>
      <c r="S44" s="20">
        <f t="shared" si="118"/>
        <v>22.876273361655812</v>
      </c>
      <c r="T44" s="20">
        <f t="shared" si="119"/>
        <v>-16.318371551602041</v>
      </c>
      <c r="U44" s="20">
        <f t="shared" si="120"/>
        <v>-3.3553835128005489</v>
      </c>
      <c r="V44" s="133"/>
      <c r="W44" s="45">
        <v>1024.0999999999999</v>
      </c>
      <c r="X44" s="45">
        <v>35.67</v>
      </c>
      <c r="Y44" s="20">
        <v>190.83</v>
      </c>
      <c r="Z44" s="20">
        <f t="shared" si="121"/>
        <v>939.40075885602573</v>
      </c>
      <c r="AA44" s="20">
        <f t="shared" si="122"/>
        <v>-858.20075885602569</v>
      </c>
      <c r="AB44" s="20">
        <f t="shared" si="123"/>
        <v>-326.24078804444838</v>
      </c>
      <c r="AC44" s="20">
        <f t="shared" si="124"/>
        <v>-92.013398598310516</v>
      </c>
      <c r="AD44" s="20">
        <f t="shared" si="125"/>
        <v>-326.24078804444838</v>
      </c>
      <c r="AE44" s="20">
        <f t="shared" si="126"/>
        <v>-92.013398598310516</v>
      </c>
      <c r="AF44" s="21">
        <f t="shared" si="127"/>
        <v>338.96831312893283</v>
      </c>
      <c r="AG44" s="21">
        <f t="shared" si="128"/>
        <v>195.75064755924018</v>
      </c>
      <c r="AH44" s="21">
        <f t="shared" si="129"/>
        <v>332.36322650966468</v>
      </c>
      <c r="AI44" s="133"/>
      <c r="AJ44" s="20">
        <f t="shared" si="130"/>
        <v>28.299999999999955</v>
      </c>
      <c r="AK44" s="20">
        <f t="shared" si="131"/>
        <v>-1.3788101090755189E-2</v>
      </c>
      <c r="AL44" s="20">
        <f t="shared" si="132"/>
        <v>-1.710422666954425E-2</v>
      </c>
      <c r="AM44" s="23">
        <f t="shared" si="133"/>
        <v>1.707308722181633E-2</v>
      </c>
      <c r="AN44" s="45">
        <f t="shared" si="134"/>
        <v>1.0000242915670161</v>
      </c>
      <c r="AO44" s="23">
        <f t="shared" si="135"/>
        <v>22.87630722977779</v>
      </c>
      <c r="AP44" s="23">
        <f t="shared" si="136"/>
        <v>-16.335326299777119</v>
      </c>
      <c r="AQ44" s="23">
        <f t="shared" si="137"/>
        <v>-3.2714260027747466</v>
      </c>
      <c r="AR44" s="45">
        <f t="shared" si="138"/>
        <v>0.4471733076582563</v>
      </c>
      <c r="AS44" s="133"/>
      <c r="AT44" s="20">
        <f t="shared" si="139"/>
        <v>0.67953323418605627</v>
      </c>
      <c r="AU44" s="20">
        <f t="shared" si="140"/>
        <v>-8.8106244606933615E-4</v>
      </c>
      <c r="AV44" s="20">
        <f t="shared" si="141"/>
        <v>0.67953380536541041</v>
      </c>
      <c r="AX44" s="18" t="s">
        <v>140</v>
      </c>
      <c r="AY44" s="18"/>
      <c r="AZ44" s="18"/>
      <c r="BA44" s="124"/>
      <c r="BB44" s="124"/>
      <c r="BC44" s="125"/>
      <c r="BD44" s="121"/>
      <c r="BE44" s="30" t="s">
        <v>96</v>
      </c>
    </row>
    <row r="45" spans="1:57" x14ac:dyDescent="0.3">
      <c r="A45" s="45">
        <v>1052.4000000000001</v>
      </c>
      <c r="B45" s="45">
        <v>36.270000000000003</v>
      </c>
      <c r="C45" s="20">
        <v>193.42</v>
      </c>
      <c r="D45" s="24">
        <f t="shared" si="104"/>
        <v>962.3046760181528</v>
      </c>
      <c r="E45" s="24">
        <f t="shared" si="105"/>
        <v>-881.10467601815276</v>
      </c>
      <c r="F45" s="24">
        <f t="shared" si="106"/>
        <v>-342.32228593181452</v>
      </c>
      <c r="G45" s="24">
        <f t="shared" si="107"/>
        <v>-96.216044711963889</v>
      </c>
      <c r="H45" s="20">
        <f t="shared" si="108"/>
        <v>-342.32228593181452</v>
      </c>
      <c r="I45" s="20">
        <f t="shared" si="109"/>
        <v>-96.216044711963889</v>
      </c>
      <c r="J45" s="21">
        <f t="shared" si="110"/>
        <v>355.58694394704315</v>
      </c>
      <c r="K45" s="21">
        <f t="shared" si="111"/>
        <v>195.69900564605402</v>
      </c>
      <c r="L45" s="21">
        <f t="shared" si="112"/>
        <v>348.59492615119319</v>
      </c>
      <c r="M45" s="133"/>
      <c r="N45" s="20">
        <f t="shared" si="113"/>
        <v>28.300000000000182</v>
      </c>
      <c r="O45" s="20">
        <f t="shared" si="114"/>
        <v>1.0471975511966002E-2</v>
      </c>
      <c r="P45" s="20">
        <f t="shared" si="115"/>
        <v>3.9269908169872414E-2</v>
      </c>
      <c r="Q45" s="22">
        <f t="shared" si="116"/>
        <v>2.5329991127871265E-2</v>
      </c>
      <c r="R45" s="21">
        <f t="shared" si="117"/>
        <v>1.0000534708016124</v>
      </c>
      <c r="S45" s="20">
        <f t="shared" si="118"/>
        <v>22.904798224573113</v>
      </c>
      <c r="T45" s="20">
        <f t="shared" si="119"/>
        <v>-16.238098950465037</v>
      </c>
      <c r="U45" s="20">
        <f t="shared" si="120"/>
        <v>-3.54140370469909</v>
      </c>
      <c r="V45" s="133"/>
      <c r="W45" s="45">
        <v>1052.4000000000001</v>
      </c>
      <c r="X45" s="45">
        <v>36.270000000000003</v>
      </c>
      <c r="Y45" s="20">
        <v>193.18</v>
      </c>
      <c r="Z45" s="20">
        <f t="shared" si="121"/>
        <v>962.30564933783421</v>
      </c>
      <c r="AA45" s="20">
        <f t="shared" si="122"/>
        <v>-881.10564933783417</v>
      </c>
      <c r="AB45" s="20">
        <f t="shared" si="123"/>
        <v>-342.49636251464045</v>
      </c>
      <c r="AC45" s="20">
        <f t="shared" si="124"/>
        <v>-95.472624613471353</v>
      </c>
      <c r="AD45" s="20">
        <f t="shared" si="125"/>
        <v>-342.49636251464045</v>
      </c>
      <c r="AE45" s="20">
        <f t="shared" si="126"/>
        <v>-95.472624613471353</v>
      </c>
      <c r="AF45" s="21">
        <f t="shared" si="127"/>
        <v>355.55418769344402</v>
      </c>
      <c r="AG45" s="21">
        <f t="shared" si="128"/>
        <v>195.57608572887588</v>
      </c>
      <c r="AH45" s="21">
        <f t="shared" si="129"/>
        <v>348.41148881891775</v>
      </c>
      <c r="AI45" s="133"/>
      <c r="AJ45" s="20">
        <f t="shared" si="130"/>
        <v>28.300000000000182</v>
      </c>
      <c r="AK45" s="20">
        <f t="shared" si="131"/>
        <v>1.0471975511966002E-2</v>
      </c>
      <c r="AL45" s="20">
        <f t="shared" si="132"/>
        <v>4.1015237421866642E-2</v>
      </c>
      <c r="AM45" s="23">
        <f t="shared" si="133"/>
        <v>2.6266687539426403E-2</v>
      </c>
      <c r="AN45" s="45">
        <f t="shared" si="134"/>
        <v>1.0000574988732651</v>
      </c>
      <c r="AO45" s="23">
        <f t="shared" si="135"/>
        <v>22.904890481808483</v>
      </c>
      <c r="AP45" s="23">
        <f t="shared" si="136"/>
        <v>-16.255574470192087</v>
      </c>
      <c r="AQ45" s="23">
        <f t="shared" si="137"/>
        <v>-3.4592260151608372</v>
      </c>
      <c r="AR45" s="45">
        <f t="shared" si="138"/>
        <v>0.96625685963160834</v>
      </c>
      <c r="AS45" s="133"/>
      <c r="AT45" s="20">
        <f t="shared" si="139"/>
        <v>0.76352871559032076</v>
      </c>
      <c r="AU45" s="20">
        <f t="shared" si="140"/>
        <v>-9.7331968140679237E-4</v>
      </c>
      <c r="AV45" s="20">
        <f t="shared" si="141"/>
        <v>0.76352933596699946</v>
      </c>
      <c r="AX45" s="18" t="s">
        <v>140</v>
      </c>
      <c r="AY45" s="18"/>
      <c r="AZ45" s="18"/>
      <c r="BA45" s="124"/>
      <c r="BB45" s="124"/>
      <c r="BC45" s="125"/>
      <c r="BD45" s="121"/>
      <c r="BE45" s="30" t="s">
        <v>96</v>
      </c>
    </row>
    <row r="46" spans="1:57" x14ac:dyDescent="0.3">
      <c r="A46" s="45">
        <v>1080.7</v>
      </c>
      <c r="B46" s="45">
        <v>35.729999999999997</v>
      </c>
      <c r="C46" s="20">
        <v>193.61</v>
      </c>
      <c r="D46" s="24">
        <f t="shared" si="104"/>
        <v>985.19977947008761</v>
      </c>
      <c r="E46" s="24">
        <f t="shared" si="105"/>
        <v>-903.99977947008756</v>
      </c>
      <c r="F46" s="24">
        <f t="shared" si="106"/>
        <v>-358.49594857261388</v>
      </c>
      <c r="G46" s="24">
        <f t="shared" si="107"/>
        <v>-100.10329217283409</v>
      </c>
      <c r="H46" s="20">
        <f t="shared" si="108"/>
        <v>-358.49594857261388</v>
      </c>
      <c r="I46" s="20">
        <f t="shared" si="109"/>
        <v>-100.10329217283409</v>
      </c>
      <c r="J46" s="21">
        <f t="shared" si="110"/>
        <v>372.20963749857151</v>
      </c>
      <c r="K46" s="21">
        <f t="shared" si="111"/>
        <v>195.60139736087297</v>
      </c>
      <c r="L46" s="21">
        <f t="shared" si="112"/>
        <v>364.76510645357342</v>
      </c>
      <c r="M46" s="133"/>
      <c r="N46" s="20">
        <f t="shared" si="113"/>
        <v>28.299999999999955</v>
      </c>
      <c r="O46" s="20">
        <f t="shared" si="114"/>
        <v>-9.4247779607694888E-3</v>
      </c>
      <c r="P46" s="20">
        <f t="shared" si="115"/>
        <v>3.3161255787896825E-3</v>
      </c>
      <c r="Q46" s="22">
        <f t="shared" si="116"/>
        <v>9.6242148736831457E-3</v>
      </c>
      <c r="R46" s="21">
        <f t="shared" si="117"/>
        <v>1.0000077188641576</v>
      </c>
      <c r="S46" s="20">
        <f t="shared" si="118"/>
        <v>22.895103451934826</v>
      </c>
      <c r="T46" s="20">
        <f t="shared" si="119"/>
        <v>-16.173662640799389</v>
      </c>
      <c r="U46" s="20">
        <f t="shared" si="120"/>
        <v>-3.8872474608701957</v>
      </c>
      <c r="V46" s="133"/>
      <c r="W46" s="45">
        <v>1080.7</v>
      </c>
      <c r="X46" s="45">
        <v>35.729999999999997</v>
      </c>
      <c r="Y46" s="20">
        <v>193.43</v>
      </c>
      <c r="Z46" s="20">
        <f t="shared" si="121"/>
        <v>985.20075809055186</v>
      </c>
      <c r="AA46" s="20">
        <f t="shared" si="122"/>
        <v>-904.00075809055181</v>
      </c>
      <c r="AB46" s="20">
        <f t="shared" si="123"/>
        <v>-358.68416447027579</v>
      </c>
      <c r="AC46" s="20">
        <f t="shared" si="124"/>
        <v>-99.300508590155786</v>
      </c>
      <c r="AD46" s="20">
        <f t="shared" si="125"/>
        <v>-358.68416447027579</v>
      </c>
      <c r="AE46" s="20">
        <f t="shared" si="126"/>
        <v>-99.300508590155786</v>
      </c>
      <c r="AF46" s="21">
        <f t="shared" si="127"/>
        <v>372.17592728171371</v>
      </c>
      <c r="AG46" s="21">
        <f t="shared" si="128"/>
        <v>195.47457092142824</v>
      </c>
      <c r="AH46" s="21">
        <f t="shared" si="129"/>
        <v>364.56723408354338</v>
      </c>
      <c r="AI46" s="133"/>
      <c r="AJ46" s="20">
        <f t="shared" si="130"/>
        <v>28.299999999999955</v>
      </c>
      <c r="AK46" s="20">
        <f t="shared" si="131"/>
        <v>-9.4247779607694888E-3</v>
      </c>
      <c r="AL46" s="20">
        <f t="shared" si="132"/>
        <v>4.3633231299858239E-3</v>
      </c>
      <c r="AM46" s="23">
        <f t="shared" si="133"/>
        <v>9.7674857567131568E-3</v>
      </c>
      <c r="AN46" s="45">
        <f t="shared" si="134"/>
        <v>1.0000079503906836</v>
      </c>
      <c r="AO46" s="23">
        <f t="shared" si="135"/>
        <v>22.895108752717675</v>
      </c>
      <c r="AP46" s="23">
        <f t="shared" si="136"/>
        <v>-16.187801955635351</v>
      </c>
      <c r="AQ46" s="23">
        <f t="shared" si="137"/>
        <v>-3.8278839766844359</v>
      </c>
      <c r="AR46" s="45">
        <f t="shared" si="138"/>
        <v>0.20958679280245507</v>
      </c>
      <c r="AS46" s="133"/>
      <c r="AT46" s="20">
        <f t="shared" si="139"/>
        <v>0.82455242692656405</v>
      </c>
      <c r="AU46" s="20">
        <f t="shared" si="140"/>
        <v>-9.7862046425234439E-4</v>
      </c>
      <c r="AV46" s="20">
        <f t="shared" si="141"/>
        <v>0.82455300766445561</v>
      </c>
      <c r="AX46" s="18" t="s">
        <v>140</v>
      </c>
      <c r="AY46" s="18"/>
      <c r="AZ46" s="18"/>
      <c r="BA46" s="124"/>
      <c r="BB46" s="124"/>
      <c r="BC46" s="125"/>
      <c r="BD46" s="121"/>
      <c r="BE46" s="30" t="s">
        <v>96</v>
      </c>
    </row>
    <row r="47" spans="1:57" x14ac:dyDescent="0.3">
      <c r="A47" s="134">
        <v>1109</v>
      </c>
      <c r="B47" s="134">
        <v>37.03</v>
      </c>
      <c r="C47" s="135">
        <v>194.34</v>
      </c>
      <c r="D47" s="136">
        <f t="shared" si="104"/>
        <v>1007.9837543569895</v>
      </c>
      <c r="E47" s="136">
        <f t="shared" si="105"/>
        <v>-926.78375435698945</v>
      </c>
      <c r="F47" s="136">
        <f t="shared" si="106"/>
        <v>-374.78391103007294</v>
      </c>
      <c r="G47" s="136">
        <f t="shared" si="107"/>
        <v>-104.15848627293842</v>
      </c>
      <c r="H47" s="135">
        <f t="shared" si="108"/>
        <v>-374.78391103007294</v>
      </c>
      <c r="I47" s="135">
        <f t="shared" si="109"/>
        <v>-104.15848627293842</v>
      </c>
      <c r="J47" s="137">
        <f t="shared" si="110"/>
        <v>388.98839343824579</v>
      </c>
      <c r="K47" s="137">
        <f t="shared" si="111"/>
        <v>195.53146877959537</v>
      </c>
      <c r="L47" s="137">
        <f t="shared" si="112"/>
        <v>381.11351112882022</v>
      </c>
      <c r="M47" s="25"/>
      <c r="N47" s="135">
        <f t="shared" si="113"/>
        <v>28.299999999999955</v>
      </c>
      <c r="O47" s="135">
        <f t="shared" si="114"/>
        <v>2.2689280275926357E-2</v>
      </c>
      <c r="P47" s="135">
        <f t="shared" si="115"/>
        <v>1.2740903539558427E-2</v>
      </c>
      <c r="Q47" s="138">
        <f t="shared" si="116"/>
        <v>2.391436592336782E-2</v>
      </c>
      <c r="R47" s="137">
        <f t="shared" si="117"/>
        <v>1.0000476608005013</v>
      </c>
      <c r="S47" s="135">
        <f t="shared" si="118"/>
        <v>22.783974886901834</v>
      </c>
      <c r="T47" s="135">
        <f t="shared" si="119"/>
        <v>-16.287962457459084</v>
      </c>
      <c r="U47" s="135">
        <f t="shared" si="120"/>
        <v>-4.0551941001043312</v>
      </c>
      <c r="V47" s="25"/>
      <c r="W47" s="134">
        <v>1109</v>
      </c>
      <c r="X47" s="134">
        <v>37.03</v>
      </c>
      <c r="Y47" s="135">
        <v>194.18</v>
      </c>
      <c r="Z47" s="135">
        <f t="shared" si="121"/>
        <v>1007.9847389989674</v>
      </c>
      <c r="AA47" s="135">
        <f t="shared" si="122"/>
        <v>-926.78473899896733</v>
      </c>
      <c r="AB47" s="135">
        <f t="shared" si="123"/>
        <v>-374.98406238901896</v>
      </c>
      <c r="AC47" s="135">
        <f t="shared" si="124"/>
        <v>-103.30739790892595</v>
      </c>
      <c r="AD47" s="135">
        <f t="shared" si="125"/>
        <v>-374.98406238901896</v>
      </c>
      <c r="AE47" s="135">
        <f t="shared" si="126"/>
        <v>-103.30739790892595</v>
      </c>
      <c r="AF47" s="137">
        <f t="shared" si="127"/>
        <v>388.95432316466781</v>
      </c>
      <c r="AG47" s="137">
        <f t="shared" si="128"/>
        <v>195.40278054453267</v>
      </c>
      <c r="AH47" s="137">
        <f t="shared" si="129"/>
        <v>380.90427577110222</v>
      </c>
      <c r="AI47" s="25"/>
      <c r="AJ47" s="135">
        <f t="shared" si="130"/>
        <v>28.299999999999955</v>
      </c>
      <c r="AK47" s="135">
        <f t="shared" si="131"/>
        <v>2.2689280275926357E-2</v>
      </c>
      <c r="AL47" s="135">
        <f t="shared" si="132"/>
        <v>1.3089969389957472E-2</v>
      </c>
      <c r="AM47" s="139">
        <f t="shared" si="133"/>
        <v>2.3980578219385373E-2</v>
      </c>
      <c r="AN47" s="134">
        <f t="shared" si="134"/>
        <v>1.0000479251003329</v>
      </c>
      <c r="AO47" s="139">
        <f t="shared" si="135"/>
        <v>22.783980908415568</v>
      </c>
      <c r="AP47" s="139">
        <f t="shared" si="136"/>
        <v>-16.299897918743191</v>
      </c>
      <c r="AQ47" s="139">
        <f t="shared" si="137"/>
        <v>-4.0068893187701615</v>
      </c>
      <c r="AR47" s="134">
        <f t="shared" si="138"/>
        <v>0.51708859473703916</v>
      </c>
      <c r="AS47" s="25"/>
      <c r="AT47" s="135">
        <f t="shared" si="139"/>
        <v>0.87430656513911509</v>
      </c>
      <c r="AU47" s="135">
        <f t="shared" si="140"/>
        <v>-9.8464197787961893E-4</v>
      </c>
      <c r="AV47" s="135">
        <f t="shared" si="141"/>
        <v>0.87430711958966822</v>
      </c>
      <c r="AX47" s="18" t="s">
        <v>140</v>
      </c>
      <c r="AY47" s="18"/>
      <c r="AZ47" s="18"/>
      <c r="BA47" s="124"/>
      <c r="BB47" s="124"/>
      <c r="BC47" s="125"/>
      <c r="BD47" s="121"/>
      <c r="BE47" s="30" t="s">
        <v>96</v>
      </c>
    </row>
    <row r="48" spans="1:57" x14ac:dyDescent="0.3">
      <c r="A48" s="45">
        <v>1137.3</v>
      </c>
      <c r="B48" s="45">
        <v>36.97</v>
      </c>
      <c r="C48" s="20">
        <v>195.97</v>
      </c>
      <c r="D48" s="24">
        <f t="shared" ref="D48:D49" si="142">S48+D47</f>
        <v>1030.5856903406693</v>
      </c>
      <c r="E48" s="24">
        <f t="shared" ref="E48:E49" si="143">$BJ$3-D48</f>
        <v>-949.38569034066927</v>
      </c>
      <c r="F48" s="24">
        <f t="shared" ref="F48:F49" si="144">T48+F47</f>
        <v>-391.22174311188036</v>
      </c>
      <c r="G48" s="24">
        <f t="shared" ref="G48:G49" si="145">U48+G47</f>
        <v>-108.61051171624912</v>
      </c>
      <c r="H48" s="20">
        <f t="shared" ref="H48:H49" si="146">H47+T48</f>
        <v>-391.22174311188036</v>
      </c>
      <c r="I48" s="20">
        <f t="shared" ref="I48:I49" si="147">I47+U48</f>
        <v>-108.61051171624912</v>
      </c>
      <c r="J48" s="21">
        <f t="shared" ref="J48:J49" si="148">SQRT(F48^2+G48^2)</f>
        <v>406.01809755079097</v>
      </c>
      <c r="K48" s="21">
        <f t="shared" ref="K48:K49" si="149">IF(J48=0,0,IF(F48&lt;0,ATAN(G48/F48)*180/PI()+180,ATAN(G48/F48)*180/PI()))</f>
        <v>195.51565450096507</v>
      </c>
      <c r="L48" s="21">
        <f t="shared" ref="L48:L49" si="150">COS((K48-$BL$3)*PI()/180)*J48</f>
        <v>397.77600665999864</v>
      </c>
      <c r="M48" s="133"/>
      <c r="N48" s="20">
        <f t="shared" ref="N48:N49" si="151">A48-A47</f>
        <v>28.299999999999955</v>
      </c>
      <c r="O48" s="20">
        <f t="shared" ref="O48:O49" si="152">RADIANS(B48-B47)</f>
        <v>-1.0471975511966373E-3</v>
      </c>
      <c r="P48" s="20">
        <f t="shared" ref="P48:P49" si="153">RADIANS(C48-C47)</f>
        <v>2.8448866807507491E-2</v>
      </c>
      <c r="Q48" s="22">
        <f t="shared" ref="Q48:Q49" si="154">ACOS(COS(O48)-SIN(RADIANS(B47))*SIN(RADIANS(B48))*(1-COS(P48)))</f>
        <v>1.7152578805829322E-2</v>
      </c>
      <c r="R48" s="21">
        <f t="shared" ref="R48:R49" si="155">2/Q48*TAN(Q48/2)</f>
        <v>1.0000245183013297</v>
      </c>
      <c r="S48" s="20">
        <f t="shared" ref="S48:S49" si="156">(N48/2)*(COS(RADIANS(B47))+COS(RADIANS(B48)))*R48</f>
        <v>22.601935983679748</v>
      </c>
      <c r="T48" s="20">
        <f t="shared" ref="T48:T49" si="157">(N48/2)*(SIN(RADIANS(B47))*COS(RADIANS(C47))+SIN(RADIANS(B48))*COS(RADIANS(C48)))*R48</f>
        <v>-16.437832081807422</v>
      </c>
      <c r="U48" s="20">
        <f t="shared" ref="U48:U49" si="158">(N48/2)*(SIN(RADIANS(B47))*SIN(RADIANS(C47))+SIN(RADIANS(B48))*SIN(RADIANS(C48)))*R48</f>
        <v>-4.4520254433106974</v>
      </c>
      <c r="V48" s="133"/>
      <c r="W48" s="45">
        <v>1137.3</v>
      </c>
      <c r="X48" s="45">
        <v>36.97</v>
      </c>
      <c r="Y48" s="20">
        <v>195.86</v>
      </c>
      <c r="Z48" s="20">
        <f t="shared" ref="Z48:Z49" si="159">AO48+Z47</f>
        <v>1030.5867093716906</v>
      </c>
      <c r="AA48" s="20">
        <f t="shared" ref="AA48:AA49" si="160">$BJ$3-Z48</f>
        <v>-949.38670937169059</v>
      </c>
      <c r="AB48" s="20">
        <f t="shared" ref="AB48:AB49" si="161">AP48+AB47</f>
        <v>-391.43226137459487</v>
      </c>
      <c r="AC48" s="20">
        <f t="shared" ref="AC48:AC49" si="162">AQ48+AC47</f>
        <v>-107.72065421429946</v>
      </c>
      <c r="AD48" s="20">
        <f t="shared" ref="AD48:AD49" si="163">AD47+AP48</f>
        <v>-391.43226137459487</v>
      </c>
      <c r="AE48" s="20">
        <f t="shared" ref="AE48:AE49" si="164">AE47+AQ48</f>
        <v>-107.72065421429946</v>
      </c>
      <c r="AF48" s="21">
        <f t="shared" ref="AF48:AF49" si="165">SQRT(AB48^2+AC48^2)</f>
        <v>405.98393390525422</v>
      </c>
      <c r="AG48" s="21">
        <f t="shared" ref="AG48:AG49" si="166">IF(AF48=0,0,IF(AB48&lt;0,ATAN(AC48/AB48)*180/PI()+180,ATAN(AC48/AB48)*180/PI()))</f>
        <v>195.38669952553806</v>
      </c>
      <c r="AH48" s="21">
        <f t="shared" ref="AH48:AH49" si="167">COS((AG48-$BL$3)*PI()/180)*AF48</f>
        <v>397.55835266565668</v>
      </c>
      <c r="AI48" s="133"/>
      <c r="AJ48" s="20">
        <f t="shared" ref="AJ48:AJ49" si="168">W48-W47</f>
        <v>28.299999999999955</v>
      </c>
      <c r="AK48" s="20">
        <f t="shared" ref="AK48:AK49" si="169">RADIANS(X48-X47)</f>
        <v>-1.0471975511966373E-3</v>
      </c>
      <c r="AL48" s="20">
        <f t="shared" ref="AL48:AL49" si="170">RADIANS(Y48-Y47)</f>
        <v>2.9321531433504855E-2</v>
      </c>
      <c r="AM48" s="23">
        <f t="shared" ref="AM48:AM49" si="171">ACOS(COS(AK48)-SIN(RADIANS(X47))*SIN(RADIANS(X48))*(1-COS(AL48)))</f>
        <v>1.7676775858987748E-2</v>
      </c>
      <c r="AN48" s="45">
        <f t="shared" ref="AN48:AN49" si="172">2/AM48*TAN(AM48/2)</f>
        <v>1.0000260398473941</v>
      </c>
      <c r="AO48" s="23">
        <f t="shared" ref="AO48:AO49" si="173">(AJ48/2)*(COS(RADIANS(X47))+COS(RADIANS(X48)))*AN48</f>
        <v>22.601970372723333</v>
      </c>
      <c r="AP48" s="23">
        <f t="shared" ref="AP48:AP49" si="174">(AJ48/2)*(SIN(RADIANS(X47))*COS(RADIANS(Y47))+SIN(RADIANS(X48))*COS(RADIANS(Y48)))*AN48</f>
        <v>-16.448198985575925</v>
      </c>
      <c r="AQ48" s="23">
        <f t="shared" ref="AQ48:AQ49" si="175">(AJ48/2)*(SIN(RADIANS(X47))*SIN(RADIANS(Y47))+SIN(RADIANS(X48))*SIN(RADIANS(Y48)))*AN48</f>
        <v>-4.4132563053735083</v>
      </c>
      <c r="AR48" s="45">
        <f t="shared" ref="AR48:AR49" si="176">(10/AJ48)*2*(ASIN((SQRT((SIN((X47-X48)/2)^2+SIN(((Y47-Y48)/2)^2)*SIN(X47)*SIN(X48))))))</f>
        <v>0.3852592273680473</v>
      </c>
      <c r="AS48" s="133"/>
      <c r="AT48" s="20">
        <f t="shared" ref="AT48:AT49" si="177">SQRT((I48-AE48)^2+(H48-AD48)^2)</f>
        <v>0.91442020576561667</v>
      </c>
      <c r="AU48" s="20">
        <f t="shared" ref="AU48:AU49" si="178">D48-Z48</f>
        <v>-1.0190310213147313E-3</v>
      </c>
      <c r="AV48" s="20">
        <f t="shared" ref="AV48:AV49" si="179">SQRT((I48-AE48)^2+(H48-AD48)^2+(D48-Z48)^2)</f>
        <v>0.91442077357016294</v>
      </c>
      <c r="AX48" s="18" t="s">
        <v>140</v>
      </c>
      <c r="AY48" s="18"/>
      <c r="AZ48" s="18"/>
      <c r="BA48" s="124"/>
      <c r="BB48" s="124"/>
      <c r="BC48" s="125"/>
      <c r="BD48" s="121"/>
      <c r="BE48" s="30" t="s">
        <v>96</v>
      </c>
    </row>
    <row r="49" spans="1:57" x14ac:dyDescent="0.3">
      <c r="A49" s="134">
        <v>1165.5999999999999</v>
      </c>
      <c r="B49" s="134">
        <v>37.14</v>
      </c>
      <c r="C49" s="135">
        <v>195.25</v>
      </c>
      <c r="D49" s="136">
        <f t="shared" si="142"/>
        <v>1053.1708155594313</v>
      </c>
      <c r="E49" s="136">
        <f t="shared" si="143"/>
        <v>-971.97081555943123</v>
      </c>
      <c r="F49" s="136">
        <f t="shared" si="144"/>
        <v>-407.64560974768636</v>
      </c>
      <c r="G49" s="136">
        <f t="shared" si="145"/>
        <v>-113.19900920787069</v>
      </c>
      <c r="H49" s="135">
        <f t="shared" si="146"/>
        <v>-407.64560974768636</v>
      </c>
      <c r="I49" s="135">
        <f t="shared" si="147"/>
        <v>-113.19900920787069</v>
      </c>
      <c r="J49" s="137">
        <f t="shared" si="148"/>
        <v>423.07086738773046</v>
      </c>
      <c r="K49" s="137">
        <f t="shared" si="149"/>
        <v>195.51942878932027</v>
      </c>
      <c r="L49" s="137">
        <f t="shared" si="150"/>
        <v>414.48819448744649</v>
      </c>
      <c r="M49" s="25"/>
      <c r="N49" s="135">
        <f t="shared" si="151"/>
        <v>28.299999999999955</v>
      </c>
      <c r="O49" s="135">
        <f t="shared" si="152"/>
        <v>2.9670597283903899E-3</v>
      </c>
      <c r="P49" s="135">
        <f t="shared" si="153"/>
        <v>-1.2566370614359152E-2</v>
      </c>
      <c r="Q49" s="138">
        <f t="shared" si="154"/>
        <v>8.1327630876171231E-3</v>
      </c>
      <c r="R49" s="137">
        <f t="shared" si="155"/>
        <v>1.0000055118560764</v>
      </c>
      <c r="S49" s="135">
        <f t="shared" si="156"/>
        <v>22.58512521876192</v>
      </c>
      <c r="T49" s="135">
        <f t="shared" si="157"/>
        <v>-16.423866635806004</v>
      </c>
      <c r="U49" s="135">
        <f t="shared" si="158"/>
        <v>-4.5884974916215668</v>
      </c>
      <c r="V49" s="25"/>
      <c r="W49" s="134">
        <v>1165.5999999999999</v>
      </c>
      <c r="X49" s="134">
        <v>37.14</v>
      </c>
      <c r="Y49" s="135">
        <v>195.12</v>
      </c>
      <c r="Z49" s="135">
        <f t="shared" si="159"/>
        <v>1053.1718406690625</v>
      </c>
      <c r="AA49" s="135">
        <f t="shared" si="160"/>
        <v>-971.97184066906243</v>
      </c>
      <c r="AB49" s="135">
        <f t="shared" si="161"/>
        <v>-407.86568982142046</v>
      </c>
      <c r="AC49" s="135">
        <f t="shared" si="162"/>
        <v>-112.27473412812179</v>
      </c>
      <c r="AD49" s="135">
        <f t="shared" si="163"/>
        <v>-407.86568982142046</v>
      </c>
      <c r="AE49" s="135">
        <f t="shared" si="164"/>
        <v>-112.27473412812179</v>
      </c>
      <c r="AF49" s="137">
        <f t="shared" si="165"/>
        <v>423.03668500148257</v>
      </c>
      <c r="AG49" s="137">
        <f t="shared" si="166"/>
        <v>195.39083430173898</v>
      </c>
      <c r="AH49" s="137">
        <f t="shared" si="167"/>
        <v>414.26338600335066</v>
      </c>
      <c r="AI49" s="25"/>
      <c r="AJ49" s="135">
        <f t="shared" si="168"/>
        <v>28.299999999999955</v>
      </c>
      <c r="AK49" s="135">
        <f t="shared" si="169"/>
        <v>2.9670597283903899E-3</v>
      </c>
      <c r="AL49" s="135">
        <f t="shared" si="170"/>
        <v>-1.2915436464758198E-2</v>
      </c>
      <c r="AM49" s="139">
        <f t="shared" si="171"/>
        <v>8.3289564565049989E-3</v>
      </c>
      <c r="AN49" s="134">
        <f t="shared" si="172"/>
        <v>1.0000057809997416</v>
      </c>
      <c r="AO49" s="139">
        <f t="shared" si="173"/>
        <v>22.585131297371792</v>
      </c>
      <c r="AP49" s="139">
        <f t="shared" si="174"/>
        <v>-16.433428446825584</v>
      </c>
      <c r="AQ49" s="139">
        <f t="shared" si="175"/>
        <v>-4.5540799138223349</v>
      </c>
      <c r="AR49" s="134">
        <f t="shared" si="176"/>
        <v>0.16796897297880425</v>
      </c>
      <c r="AS49" s="25"/>
      <c r="AT49" s="135">
        <f t="shared" si="177"/>
        <v>0.95011560449222787</v>
      </c>
      <c r="AU49" s="135">
        <f t="shared" si="178"/>
        <v>-1.0251096312003938E-3</v>
      </c>
      <c r="AV49" s="135">
        <f t="shared" si="179"/>
        <v>0.95011615750359046</v>
      </c>
      <c r="AX49" s="18" t="s">
        <v>140</v>
      </c>
      <c r="AY49" s="18"/>
      <c r="AZ49" s="18"/>
      <c r="BA49" s="124"/>
      <c r="BB49" s="124"/>
      <c r="BC49" s="125"/>
      <c r="BD49" s="121"/>
      <c r="BE49" s="30" t="s">
        <v>96</v>
      </c>
    </row>
    <row r="50" spans="1:57" x14ac:dyDescent="0.3">
      <c r="A50" s="45">
        <v>1196.5999999999999</v>
      </c>
      <c r="B50" s="45">
        <v>37.03</v>
      </c>
      <c r="C50" s="20">
        <v>193.33</v>
      </c>
      <c r="D50" s="24">
        <f t="shared" ref="D50:D54" si="180">S50+D49</f>
        <v>1077.9016496543406</v>
      </c>
      <c r="E50" s="24">
        <f t="shared" ref="E50:E54" si="181">$BJ$3-D50</f>
        <v>-996.7016496543406</v>
      </c>
      <c r="F50" s="24">
        <f t="shared" ref="F50:F54" si="182">T50+F49</f>
        <v>-425.75817381671976</v>
      </c>
      <c r="G50" s="24">
        <f t="shared" ref="G50:G54" si="183">U50+G49</f>
        <v>-117.81288786159391</v>
      </c>
      <c r="H50" s="20">
        <f t="shared" ref="H50:H54" si="184">H49+T50</f>
        <v>-425.75817381671976</v>
      </c>
      <c r="I50" s="20">
        <f t="shared" ref="I50:I54" si="185">I49+U50</f>
        <v>-117.81288786159391</v>
      </c>
      <c r="J50" s="21">
        <f t="shared" ref="J50:J54" si="186">SQRT(F50^2+G50^2)</f>
        <v>441.75773803979558</v>
      </c>
      <c r="K50" s="21">
        <f t="shared" ref="K50:K54" si="187">IF(J50=0,0,IF(F50&lt;0,ATAN(G50/F50)*180/PI()+180,ATAN(G50/F50)*180/PI()))</f>
        <v>195.46746662388222</v>
      </c>
      <c r="L50" s="21">
        <f t="shared" ref="L50:L54" si="188">COS((K50-$BL$3)*PI()/180)*J50</f>
        <v>432.7155052014009</v>
      </c>
      <c r="M50" s="25"/>
      <c r="N50" s="20">
        <f t="shared" ref="N50:N54" si="189">A50-A49</f>
        <v>31</v>
      </c>
      <c r="O50" s="20">
        <f t="shared" ref="O50:O54" si="190">RADIANS(B50-B49)</f>
        <v>-1.9198621771937526E-3</v>
      </c>
      <c r="P50" s="20">
        <f t="shared" ref="P50:P54" si="191">RADIANS(C50-C49)</f>
        <v>-3.3510321638290909E-2</v>
      </c>
      <c r="Q50" s="22">
        <f t="shared" ref="Q50:Q54" si="192">ACOS(COS(O50)-SIN(RADIANS(B49))*SIN(RADIANS(B50))*(1-COS(P50)))</f>
        <v>2.0297076778672984E-2</v>
      </c>
      <c r="R50" s="21">
        <f t="shared" ref="R50:R54" si="193">2/Q50*TAN(Q50/2)</f>
        <v>1.0000343323582086</v>
      </c>
      <c r="S50" s="20">
        <f t="shared" ref="S50:S54" si="194">(N50/2)*(COS(RADIANS(B49))+COS(RADIANS(B50)))*R50</f>
        <v>24.730834094909319</v>
      </c>
      <c r="T50" s="20">
        <f t="shared" ref="T50:T54" si="195">(N50/2)*(SIN(RADIANS(B49))*COS(RADIANS(C49))+SIN(RADIANS(B50))*COS(RADIANS(C50)))*R50</f>
        <v>-18.112564069033379</v>
      </c>
      <c r="U50" s="20">
        <f t="shared" ref="U50:U54" si="196">(N50/2)*(SIN(RADIANS(B49))*SIN(RADIANS(C49))+SIN(RADIANS(B50))*SIN(RADIANS(C50)))*R50</f>
        <v>-4.6138786537232237</v>
      </c>
      <c r="V50" s="25"/>
      <c r="W50" s="45">
        <v>1196.5999999999999</v>
      </c>
      <c r="X50" s="45">
        <v>37.03</v>
      </c>
      <c r="Y50" s="20">
        <v>193.84</v>
      </c>
      <c r="Z50" s="20">
        <f t="shared" ref="Z50:Z54" si="197">AO50+Z49</f>
        <v>1077.9022072996729</v>
      </c>
      <c r="AA50" s="20">
        <f t="shared" ref="AA50:AA54" si="198">$BJ$3-Z50</f>
        <v>-996.70220729967286</v>
      </c>
      <c r="AB50" s="20">
        <f t="shared" ref="AB50:AB54" si="199">AP50+AB49</f>
        <v>-425.96395658880846</v>
      </c>
      <c r="AC50" s="20">
        <f t="shared" ref="AC50:AC54" si="200">AQ50+AC49</f>
        <v>-116.94879861505997</v>
      </c>
      <c r="AD50" s="20">
        <f t="shared" ref="AD50:AD54" si="201">AD49+AP50</f>
        <v>-425.96395658880846</v>
      </c>
      <c r="AE50" s="20">
        <f t="shared" ref="AE50:AE54" si="202">AE49+AQ50</f>
        <v>-116.94879861505997</v>
      </c>
      <c r="AF50" s="21">
        <f t="shared" ref="AF50:AF54" si="203">SQRT(AB50^2+AC50^2)</f>
        <v>441.72651472409734</v>
      </c>
      <c r="AG50" s="21">
        <f t="shared" ref="AG50:AG54" si="204">IF(AF50=0,0,IF(AB50&lt;0,ATAN(AC50/AB50)*180/PI()+180,ATAN(AC50/AB50)*180/PI()))</f>
        <v>195.35232747191984</v>
      </c>
      <c r="AH50" s="21">
        <f t="shared" ref="AH50:AH54" si="205">COS((AG50-$BL$3)*PI()/180)*AF50</f>
        <v>432.50536544941559</v>
      </c>
      <c r="AI50" s="25"/>
      <c r="AJ50" s="20">
        <f t="shared" ref="AJ50:AJ54" si="206">W50-W49</f>
        <v>31</v>
      </c>
      <c r="AK50" s="20">
        <f t="shared" ref="AK50:AK54" si="207">RADIANS(X50-X49)</f>
        <v>-1.9198621771937526E-3</v>
      </c>
      <c r="AL50" s="20">
        <f t="shared" ref="AL50:AL54" si="208">RADIANS(Y50-Y49)</f>
        <v>-2.2340214425527437E-2</v>
      </c>
      <c r="AM50" s="23">
        <f t="shared" ref="AM50:AM54" si="209">ACOS(COS(AK50)-SIN(RADIANS(X49))*SIN(RADIANS(X50))*(1-COS(AL50)))</f>
        <v>1.3607059824704892E-2</v>
      </c>
      <c r="AN50" s="45">
        <f t="shared" ref="AN50:AN54" si="210">2/AM50*TAN(AM50/2)</f>
        <v>1.0000154296254389</v>
      </c>
      <c r="AO50" s="23">
        <f t="shared" ref="AO50:AO54" si="211">(AJ50/2)*(COS(RADIANS(X49))+COS(RADIANS(X50)))*AN50</f>
        <v>24.730366630610401</v>
      </c>
      <c r="AP50" s="23">
        <f t="shared" ref="AP50:AP54" si="212">(AJ50/2)*(SIN(RADIANS(X49))*COS(RADIANS(Y49))+SIN(RADIANS(X50))*COS(RADIANS(Y50)))*AN50</f>
        <v>-18.098266767388001</v>
      </c>
      <c r="AQ50" s="23">
        <f t="shared" ref="AQ50:AQ54" si="213">(AJ50/2)*(SIN(RADIANS(X49))*SIN(RADIANS(Y49))+SIN(RADIANS(X50))*SIN(RADIANS(Y50)))*AN50</f>
        <v>-4.6740644869381738</v>
      </c>
      <c r="AR50" s="45">
        <f t="shared" ref="AR50:AR54" si="214">(10/AJ50)*2*(ASIN((SQRT((SIN((X49-X50)/2)^2+SIN(((Y49-Y50)/2)^2)*SIN(X49)*SIN(X50))))))</f>
        <v>0.24183803691566214</v>
      </c>
      <c r="AS50" s="25"/>
      <c r="AT50" s="20">
        <f t="shared" ref="AT50:AT54" si="215">SQRT((I50-AE50)^2+(H50-AD50)^2)</f>
        <v>0.88825490444134003</v>
      </c>
      <c r="AU50" s="20">
        <f t="shared" ref="AU50:AU54" si="216">D50-Z50</f>
        <v>-5.5764533226465574E-4</v>
      </c>
      <c r="AV50" s="20">
        <f t="shared" ref="AV50:AV54" si="217">SQRT((I50-AE50)^2+(H50-AD50)^2+(D50-Z50)^2)</f>
        <v>0.88825507948584825</v>
      </c>
      <c r="AX50" s="18" t="s">
        <v>140</v>
      </c>
      <c r="AY50" s="18"/>
      <c r="AZ50" s="18"/>
      <c r="BA50" s="124"/>
      <c r="BB50" s="124"/>
      <c r="BC50" s="125"/>
      <c r="BD50" s="121"/>
      <c r="BE50" s="140" t="s">
        <v>109</v>
      </c>
    </row>
    <row r="51" spans="1:57" x14ac:dyDescent="0.3">
      <c r="A51" s="45">
        <v>1224.7</v>
      </c>
      <c r="B51" s="45">
        <v>37.32</v>
      </c>
      <c r="C51" s="20">
        <v>191.77</v>
      </c>
      <c r="D51" s="24">
        <f t="shared" si="180"/>
        <v>1100.292032282732</v>
      </c>
      <c r="E51" s="24">
        <f t="shared" si="181"/>
        <v>-1019.0920322827319</v>
      </c>
      <c r="F51" s="24">
        <f t="shared" si="182"/>
        <v>-442.33093450801971</v>
      </c>
      <c r="G51" s="24">
        <f t="shared" si="183"/>
        <v>-121.50136640442736</v>
      </c>
      <c r="H51" s="20">
        <f t="shared" si="184"/>
        <v>-442.33093450801971</v>
      </c>
      <c r="I51" s="20">
        <f t="shared" si="185"/>
        <v>-121.50136640442736</v>
      </c>
      <c r="J51" s="21">
        <f t="shared" si="186"/>
        <v>458.71476721474858</v>
      </c>
      <c r="K51" s="21">
        <f t="shared" si="187"/>
        <v>195.35943376054217</v>
      </c>
      <c r="L51" s="21">
        <f t="shared" si="188"/>
        <v>449.15054474284563</v>
      </c>
      <c r="M51" s="25"/>
      <c r="N51" s="20">
        <f t="shared" si="189"/>
        <v>28.100000000000136</v>
      </c>
      <c r="O51" s="20">
        <f t="shared" si="190"/>
        <v>5.0614548307835409E-3</v>
      </c>
      <c r="P51" s="20">
        <f t="shared" si="191"/>
        <v>-2.7227136331111582E-2</v>
      </c>
      <c r="Q51" s="22">
        <f t="shared" si="192"/>
        <v>1.7212602223445783E-2</v>
      </c>
      <c r="R51" s="21">
        <f t="shared" si="193"/>
        <v>1.0000246902044478</v>
      </c>
      <c r="S51" s="20">
        <f t="shared" si="194"/>
        <v>22.39038262839129</v>
      </c>
      <c r="T51" s="20">
        <f t="shared" si="195"/>
        <v>-16.572760691299955</v>
      </c>
      <c r="U51" s="20">
        <f t="shared" si="196"/>
        <v>-3.6884785428334452</v>
      </c>
      <c r="V51" s="25"/>
      <c r="W51" s="45">
        <v>1224.7</v>
      </c>
      <c r="X51" s="45">
        <v>37.32</v>
      </c>
      <c r="Y51" s="20">
        <v>192.114</v>
      </c>
      <c r="Z51" s="20">
        <f t="shared" si="197"/>
        <v>1100.29270312121</v>
      </c>
      <c r="AA51" s="20">
        <f t="shared" si="198"/>
        <v>-1019.09270312121</v>
      </c>
      <c r="AB51" s="20">
        <f t="shared" si="199"/>
        <v>-442.50852712909449</v>
      </c>
      <c r="AC51" s="20">
        <f t="shared" si="200"/>
        <v>-120.7605431064116</v>
      </c>
      <c r="AD51" s="20">
        <f t="shared" si="201"/>
        <v>-442.50852712909449</v>
      </c>
      <c r="AE51" s="20">
        <f t="shared" si="202"/>
        <v>-120.7605431064116</v>
      </c>
      <c r="AF51" s="21">
        <f t="shared" si="203"/>
        <v>458.69042430959473</v>
      </c>
      <c r="AG51" s="21">
        <f t="shared" si="204"/>
        <v>195.26432560671427</v>
      </c>
      <c r="AH51" s="21">
        <f t="shared" si="205"/>
        <v>448.97142014397645</v>
      </c>
      <c r="AI51" s="25"/>
      <c r="AJ51" s="20">
        <f t="shared" si="206"/>
        <v>28.100000000000136</v>
      </c>
      <c r="AK51" s="20">
        <f t="shared" si="207"/>
        <v>5.0614548307835409E-3</v>
      </c>
      <c r="AL51" s="20">
        <f t="shared" si="208"/>
        <v>-3.0124382889422111E-2</v>
      </c>
      <c r="AM51" s="23">
        <f t="shared" si="209"/>
        <v>1.8892761630546095E-2</v>
      </c>
      <c r="AN51" s="45">
        <f t="shared" si="210"/>
        <v>1.0000297457652374</v>
      </c>
      <c r="AO51" s="23">
        <f t="shared" si="211"/>
        <v>22.390495821537009</v>
      </c>
      <c r="AP51" s="23">
        <f t="shared" si="212"/>
        <v>-16.544570540286006</v>
      </c>
      <c r="AQ51" s="23">
        <f t="shared" si="213"/>
        <v>-3.8117444913516363</v>
      </c>
      <c r="AR51" s="45">
        <f t="shared" si="214"/>
        <v>0.30857540792241989</v>
      </c>
      <c r="AS51" s="25"/>
      <c r="AT51" s="20">
        <f t="shared" si="215"/>
        <v>0.76181250839241965</v>
      </c>
      <c r="AU51" s="20">
        <f t="shared" si="216"/>
        <v>-6.7083847807225538E-4</v>
      </c>
      <c r="AV51" s="20">
        <f t="shared" si="217"/>
        <v>0.76181280375654892</v>
      </c>
      <c r="AX51" s="18">
        <v>85</v>
      </c>
      <c r="AY51" s="18">
        <v>15</v>
      </c>
      <c r="AZ51" s="18">
        <v>1375</v>
      </c>
      <c r="BA51" s="124">
        <v>1.4E-3</v>
      </c>
      <c r="BB51" s="124">
        <v>8.0000000000000004E-4</v>
      </c>
      <c r="BC51" s="125">
        <v>0</v>
      </c>
      <c r="BD51" s="121"/>
      <c r="BE51" s="30" t="s">
        <v>97</v>
      </c>
    </row>
    <row r="52" spans="1:57" x14ac:dyDescent="0.3">
      <c r="A52" s="45">
        <v>1252.7</v>
      </c>
      <c r="B52" s="45">
        <v>37.03</v>
      </c>
      <c r="C52" s="20">
        <v>193.52</v>
      </c>
      <c r="D52" s="24">
        <f t="shared" si="180"/>
        <v>1122.6028638743473</v>
      </c>
      <c r="E52" s="24">
        <f t="shared" si="181"/>
        <v>-1041.4028638743473</v>
      </c>
      <c r="F52" s="24">
        <f t="shared" si="182"/>
        <v>-458.83832212425506</v>
      </c>
      <c r="G52" s="24">
        <f t="shared" si="183"/>
        <v>-125.20393606472679</v>
      </c>
      <c r="H52" s="20">
        <f t="shared" si="184"/>
        <v>-458.83832212425506</v>
      </c>
      <c r="I52" s="20">
        <f t="shared" si="185"/>
        <v>-125.20393606472679</v>
      </c>
      <c r="J52" s="21">
        <f t="shared" si="186"/>
        <v>475.61395212493699</v>
      </c>
      <c r="K52" s="21">
        <f t="shared" si="187"/>
        <v>195.26281398918826</v>
      </c>
      <c r="L52" s="21">
        <f t="shared" si="188"/>
        <v>465.53379270171922</v>
      </c>
      <c r="M52" s="25"/>
      <c r="N52" s="20">
        <f t="shared" si="189"/>
        <v>28</v>
      </c>
      <c r="O52" s="20">
        <f t="shared" si="190"/>
        <v>-5.0614548307835409E-3</v>
      </c>
      <c r="P52" s="20">
        <f t="shared" si="191"/>
        <v>3.0543261909900768E-2</v>
      </c>
      <c r="Q52" s="22">
        <f t="shared" si="192"/>
        <v>1.9136718351264292E-2</v>
      </c>
      <c r="R52" s="21">
        <f t="shared" si="193"/>
        <v>1.0000305189500851</v>
      </c>
      <c r="S52" s="20">
        <f t="shared" si="194"/>
        <v>22.310831591615429</v>
      </c>
      <c r="T52" s="20">
        <f t="shared" si="195"/>
        <v>-16.507387616235324</v>
      </c>
      <c r="U52" s="20">
        <f t="shared" si="196"/>
        <v>-3.7025696602994334</v>
      </c>
      <c r="V52" s="25"/>
      <c r="W52" s="45">
        <v>1252.7</v>
      </c>
      <c r="X52" s="45">
        <v>37.03</v>
      </c>
      <c r="Y52" s="20">
        <v>194.072</v>
      </c>
      <c r="Z52" s="20">
        <f t="shared" si="197"/>
        <v>1122.6036941890825</v>
      </c>
      <c r="AA52" s="20">
        <f t="shared" si="198"/>
        <v>-1041.4036941890824</v>
      </c>
      <c r="AB52" s="20">
        <f t="shared" si="199"/>
        <v>-458.98611680652601</v>
      </c>
      <c r="AC52" s="20">
        <f t="shared" si="200"/>
        <v>-124.59188579094646</v>
      </c>
      <c r="AD52" s="20">
        <f t="shared" si="201"/>
        <v>-458.98611680652601</v>
      </c>
      <c r="AE52" s="20">
        <f t="shared" si="202"/>
        <v>-124.59188579094646</v>
      </c>
      <c r="AF52" s="21">
        <f t="shared" si="203"/>
        <v>475.59582990820911</v>
      </c>
      <c r="AG52" s="21">
        <f t="shared" si="204"/>
        <v>195.18699291175503</v>
      </c>
      <c r="AH52" s="21">
        <f t="shared" si="205"/>
        <v>465.38675873597253</v>
      </c>
      <c r="AI52" s="25"/>
      <c r="AJ52" s="20">
        <f t="shared" si="206"/>
        <v>28</v>
      </c>
      <c r="AK52" s="20">
        <f t="shared" si="207"/>
        <v>-5.0614548307835409E-3</v>
      </c>
      <c r="AL52" s="20">
        <f t="shared" si="208"/>
        <v>3.4173546754048947E-2</v>
      </c>
      <c r="AM52" s="23">
        <f t="shared" si="209"/>
        <v>2.1259932877765619E-2</v>
      </c>
      <c r="AN52" s="45">
        <f t="shared" si="210"/>
        <v>1.0000376670979936</v>
      </c>
      <c r="AO52" s="23">
        <f t="shared" si="211"/>
        <v>22.31099106787256</v>
      </c>
      <c r="AP52" s="23">
        <f t="shared" si="212"/>
        <v>-16.477589677431503</v>
      </c>
      <c r="AQ52" s="23">
        <f t="shared" si="213"/>
        <v>-3.8313426845348668</v>
      </c>
      <c r="AR52" s="45">
        <f t="shared" si="214"/>
        <v>0.33891059136256002</v>
      </c>
      <c r="AS52" s="25"/>
      <c r="AT52" s="20">
        <f t="shared" si="215"/>
        <v>0.62964180749227983</v>
      </c>
      <c r="AU52" s="20">
        <f t="shared" si="216"/>
        <v>-8.3031473513983656E-4</v>
      </c>
      <c r="AV52" s="20">
        <f t="shared" si="217"/>
        <v>0.62964235496407372</v>
      </c>
      <c r="AX52" s="18">
        <v>85</v>
      </c>
      <c r="AY52" s="18">
        <v>15</v>
      </c>
      <c r="AZ52" s="18">
        <v>1375</v>
      </c>
      <c r="BA52" s="124">
        <v>1.4E-3</v>
      </c>
      <c r="BB52" s="124">
        <v>8.0000000000000004E-4</v>
      </c>
      <c r="BC52" s="125">
        <v>0</v>
      </c>
      <c r="BD52" s="121"/>
      <c r="BE52" s="30" t="s">
        <v>97</v>
      </c>
    </row>
    <row r="53" spans="1:57" x14ac:dyDescent="0.3">
      <c r="A53" s="45">
        <v>1280.8</v>
      </c>
      <c r="B53" s="45">
        <v>37.32</v>
      </c>
      <c r="C53" s="20">
        <v>192.25</v>
      </c>
      <c r="D53" s="24">
        <f t="shared" si="180"/>
        <v>1144.9930761959811</v>
      </c>
      <c r="E53" s="24">
        <f t="shared" si="181"/>
        <v>-1063.793076195981</v>
      </c>
      <c r="F53" s="24">
        <f t="shared" si="182"/>
        <v>-475.38959304673619</v>
      </c>
      <c r="G53" s="24">
        <f t="shared" si="183"/>
        <v>-128.98947881251502</v>
      </c>
      <c r="H53" s="20">
        <f t="shared" si="184"/>
        <v>-475.38959304673619</v>
      </c>
      <c r="I53" s="20">
        <f t="shared" si="185"/>
        <v>-128.98947881251502</v>
      </c>
      <c r="J53" s="21">
        <f t="shared" si="186"/>
        <v>492.57847173974801</v>
      </c>
      <c r="K53" s="21">
        <f t="shared" si="187"/>
        <v>195.18080376396432</v>
      </c>
      <c r="L53" s="21">
        <f t="shared" si="188"/>
        <v>481.99388529929661</v>
      </c>
      <c r="M53" s="25"/>
      <c r="N53" s="20">
        <f t="shared" si="189"/>
        <v>28.099999999999909</v>
      </c>
      <c r="O53" s="20">
        <f t="shared" si="190"/>
        <v>5.0614548307835409E-3</v>
      </c>
      <c r="P53" s="20">
        <f t="shared" si="191"/>
        <v>-2.2165681500328164E-2</v>
      </c>
      <c r="Q53" s="22">
        <f t="shared" si="192"/>
        <v>1.4317857576984006E-2</v>
      </c>
      <c r="R53" s="21">
        <f t="shared" si="193"/>
        <v>1.0000170837706852</v>
      </c>
      <c r="S53" s="20">
        <f t="shared" si="194"/>
        <v>22.390212321633634</v>
      </c>
      <c r="T53" s="20">
        <f t="shared" si="195"/>
        <v>-16.551270922481152</v>
      </c>
      <c r="U53" s="20">
        <f t="shared" si="196"/>
        <v>-3.7855427477882415</v>
      </c>
      <c r="V53" s="25"/>
      <c r="W53" s="45">
        <v>1280.8</v>
      </c>
      <c r="X53" s="45">
        <v>37.32</v>
      </c>
      <c r="Y53" s="20">
        <v>192.89500000000001</v>
      </c>
      <c r="Z53" s="20">
        <f t="shared" si="197"/>
        <v>1144.9938592862954</v>
      </c>
      <c r="AA53" s="20">
        <f t="shared" si="198"/>
        <v>-1063.7938592862954</v>
      </c>
      <c r="AB53" s="20">
        <f t="shared" si="199"/>
        <v>-475.49703998692519</v>
      </c>
      <c r="AC53" s="20">
        <f t="shared" si="200"/>
        <v>-128.55018073393452</v>
      </c>
      <c r="AD53" s="20">
        <f t="shared" si="201"/>
        <v>-475.49703998692519</v>
      </c>
      <c r="AE53" s="20">
        <f t="shared" si="202"/>
        <v>-128.55018073393452</v>
      </c>
      <c r="AF53" s="21">
        <f t="shared" si="203"/>
        <v>492.56733956186616</v>
      </c>
      <c r="AG53" s="21">
        <f t="shared" si="204"/>
        <v>195.12821456842676</v>
      </c>
      <c r="AH53" s="21">
        <f t="shared" si="205"/>
        <v>481.88956953962366</v>
      </c>
      <c r="AI53" s="25"/>
      <c r="AJ53" s="20">
        <f t="shared" si="206"/>
        <v>28.099999999999909</v>
      </c>
      <c r="AK53" s="20">
        <f t="shared" si="207"/>
        <v>5.0614548307835409E-3</v>
      </c>
      <c r="AL53" s="20">
        <f t="shared" si="208"/>
        <v>-2.0542525295973127E-2</v>
      </c>
      <c r="AM53" s="23">
        <f t="shared" si="209"/>
        <v>1.340491443137859E-2</v>
      </c>
      <c r="AN53" s="45">
        <f t="shared" si="210"/>
        <v>1.00001497457999</v>
      </c>
      <c r="AO53" s="23">
        <f t="shared" si="211"/>
        <v>22.390165097212915</v>
      </c>
      <c r="AP53" s="23">
        <f t="shared" si="212"/>
        <v>-16.510923180399171</v>
      </c>
      <c r="AQ53" s="23">
        <f t="shared" si="213"/>
        <v>-3.9582949429880685</v>
      </c>
      <c r="AR53" s="45">
        <f t="shared" si="214"/>
        <v>0.22758189891190878</v>
      </c>
      <c r="AS53" s="25"/>
      <c r="AT53" s="20">
        <f t="shared" si="215"/>
        <v>0.45224732923533045</v>
      </c>
      <c r="AU53" s="20">
        <f t="shared" si="216"/>
        <v>-7.8309031437129306E-4</v>
      </c>
      <c r="AV53" s="20">
        <f t="shared" si="217"/>
        <v>0.45224800721609582</v>
      </c>
      <c r="AX53" s="18">
        <v>85</v>
      </c>
      <c r="AY53" s="18">
        <v>15</v>
      </c>
      <c r="AZ53" s="18">
        <v>1375</v>
      </c>
      <c r="BA53" s="124">
        <v>1.4E-3</v>
      </c>
      <c r="BB53" s="124">
        <v>8.0000000000000004E-4</v>
      </c>
      <c r="BC53" s="125">
        <v>0</v>
      </c>
      <c r="BD53" s="121"/>
      <c r="BE53" s="30" t="s">
        <v>97</v>
      </c>
    </row>
    <row r="54" spans="1:57" x14ac:dyDescent="0.3">
      <c r="A54" s="45">
        <v>1308.8</v>
      </c>
      <c r="B54" s="45">
        <v>37.369999999999997</v>
      </c>
      <c r="C54" s="20">
        <v>197.13</v>
      </c>
      <c r="D54" s="24">
        <f t="shared" si="180"/>
        <v>1167.2579508988433</v>
      </c>
      <c r="E54" s="24">
        <f t="shared" si="181"/>
        <v>-1086.0579508988433</v>
      </c>
      <c r="F54" s="24">
        <f t="shared" si="182"/>
        <v>-491.80819538898152</v>
      </c>
      <c r="G54" s="24">
        <f t="shared" si="183"/>
        <v>-133.29418340290539</v>
      </c>
      <c r="H54" s="20">
        <f t="shared" si="184"/>
        <v>-491.80819538898152</v>
      </c>
      <c r="I54" s="20">
        <f t="shared" si="185"/>
        <v>-133.29418340290539</v>
      </c>
      <c r="J54" s="21">
        <f t="shared" si="186"/>
        <v>509.55141093005915</v>
      </c>
      <c r="K54" s="21">
        <f t="shared" si="187"/>
        <v>195.16450142824326</v>
      </c>
      <c r="L54" s="21">
        <f t="shared" si="188"/>
        <v>498.57219373202821</v>
      </c>
      <c r="M54" s="25"/>
      <c r="N54" s="20">
        <f t="shared" si="189"/>
        <v>28</v>
      </c>
      <c r="O54" s="20">
        <f t="shared" si="190"/>
        <v>8.7266462599711514E-4</v>
      </c>
      <c r="P54" s="20">
        <f t="shared" si="191"/>
        <v>8.5172067497323201E-2</v>
      </c>
      <c r="Q54" s="22">
        <f t="shared" si="192"/>
        <v>5.166396978778276E-2</v>
      </c>
      <c r="R54" s="21">
        <f t="shared" si="193"/>
        <v>1.0002224898676089</v>
      </c>
      <c r="S54" s="20">
        <f t="shared" si="194"/>
        <v>22.264874702862347</v>
      </c>
      <c r="T54" s="20">
        <f t="shared" si="195"/>
        <v>-16.418602342245318</v>
      </c>
      <c r="U54" s="20">
        <f t="shared" si="196"/>
        <v>-4.304704590390358</v>
      </c>
      <c r="V54" s="25"/>
      <c r="W54" s="45">
        <v>1308.8</v>
      </c>
      <c r="X54" s="45">
        <v>37.369999999999997</v>
      </c>
      <c r="Y54" s="20">
        <v>196.84399999999999</v>
      </c>
      <c r="Z54" s="20">
        <f t="shared" si="197"/>
        <v>1167.2570251597544</v>
      </c>
      <c r="AA54" s="20">
        <f t="shared" si="198"/>
        <v>-1086.0570251597544</v>
      </c>
      <c r="AB54" s="20">
        <f t="shared" si="199"/>
        <v>-491.90597443866892</v>
      </c>
      <c r="AC54" s="20">
        <f t="shared" si="200"/>
        <v>-132.90725491525674</v>
      </c>
      <c r="AD54" s="20">
        <f t="shared" si="201"/>
        <v>-491.90597443866892</v>
      </c>
      <c r="AE54" s="20">
        <f t="shared" si="202"/>
        <v>-132.90725491525674</v>
      </c>
      <c r="AF54" s="21">
        <f t="shared" si="203"/>
        <v>509.54472433493555</v>
      </c>
      <c r="AG54" s="21">
        <f t="shared" si="204"/>
        <v>195.11963210650015</v>
      </c>
      <c r="AH54" s="21">
        <f t="shared" si="205"/>
        <v>498.48311038113218</v>
      </c>
      <c r="AI54" s="25"/>
      <c r="AJ54" s="20">
        <f t="shared" si="206"/>
        <v>28</v>
      </c>
      <c r="AK54" s="20">
        <f t="shared" si="207"/>
        <v>8.7266462599711514E-4</v>
      </c>
      <c r="AL54" s="20">
        <f t="shared" si="208"/>
        <v>6.8923052161255799E-2</v>
      </c>
      <c r="AM54" s="23">
        <f t="shared" si="209"/>
        <v>4.1813486097614483E-2</v>
      </c>
      <c r="AN54" s="45">
        <f t="shared" si="210"/>
        <v>1.0001457227793884</v>
      </c>
      <c r="AO54" s="23">
        <f t="shared" si="211"/>
        <v>22.263165873459045</v>
      </c>
      <c r="AP54" s="23">
        <f t="shared" si="212"/>
        <v>-16.408934451743715</v>
      </c>
      <c r="AQ54" s="23">
        <f t="shared" si="213"/>
        <v>-4.357074181322214</v>
      </c>
      <c r="AR54" s="45" t="e">
        <f t="shared" si="214"/>
        <v>#NUM!</v>
      </c>
      <c r="AS54" s="25"/>
      <c r="AT54" s="20">
        <f t="shared" si="215"/>
        <v>0.39909196573201045</v>
      </c>
      <c r="AU54" s="20">
        <f t="shared" si="216"/>
        <v>9.2573908887061407E-4</v>
      </c>
      <c r="AV54" s="20">
        <f t="shared" si="217"/>
        <v>0.399093039408984</v>
      </c>
      <c r="AX54" s="18">
        <v>85</v>
      </c>
      <c r="AY54" s="18">
        <v>15</v>
      </c>
      <c r="AZ54" s="18">
        <v>1375</v>
      </c>
      <c r="BA54" s="124">
        <v>1.4E-3</v>
      </c>
      <c r="BB54" s="124">
        <v>8.0000000000000004E-4</v>
      </c>
      <c r="BC54" s="125">
        <v>0</v>
      </c>
      <c r="BD54" s="121"/>
      <c r="BE54" s="30" t="s">
        <v>97</v>
      </c>
    </row>
    <row r="55" spans="1:57" x14ac:dyDescent="0.3">
      <c r="A55" s="45">
        <v>1336.8</v>
      </c>
      <c r="B55" s="45">
        <v>38.19</v>
      </c>
      <c r="C55" s="20">
        <v>195.81</v>
      </c>
      <c r="D55" s="24">
        <f t="shared" ref="D55:D59" si="218">S55+D54</f>
        <v>1189.3884588257552</v>
      </c>
      <c r="E55" s="24">
        <f t="shared" ref="E55:E59" si="219">$BJ$3-D55</f>
        <v>-1108.1884588257551</v>
      </c>
      <c r="F55" s="24">
        <f t="shared" ref="F55:F59" si="220">T55+F54</f>
        <v>-508.25758330911435</v>
      </c>
      <c r="G55" s="24">
        <f t="shared" ref="G55:G59" si="221">U55+G54</f>
        <v>-138.15544469687595</v>
      </c>
      <c r="H55" s="20">
        <f t="shared" ref="H55:H59" si="222">H54+T55</f>
        <v>-508.25758330911435</v>
      </c>
      <c r="I55" s="20">
        <f t="shared" ref="I55:I59" si="223">I54+U55</f>
        <v>-138.15544469687595</v>
      </c>
      <c r="J55" s="21">
        <f t="shared" ref="J55:J59" si="224">SQRT(F55^2+G55^2)</f>
        <v>526.69981762918133</v>
      </c>
      <c r="K55" s="21">
        <f t="shared" ref="K55:K59" si="225">IF(J55=0,0,IF(F55&lt;0,ATAN(G55/F55)*180/PI()+180,ATAN(G55/F55)*180/PI()))</f>
        <v>195.20681464597564</v>
      </c>
      <c r="L55" s="21">
        <f t="shared" ref="L55:L59" si="226">COS((K55-$BL$3)*PI()/180)*J55</f>
        <v>515.43127638451836</v>
      </c>
      <c r="M55" s="25"/>
      <c r="N55" s="20">
        <f t="shared" ref="N55:N59" si="227">A55-A54</f>
        <v>28</v>
      </c>
      <c r="O55" s="20">
        <f t="shared" ref="O55:O59" si="228">RADIANS(B55-B54)</f>
        <v>1.4311699866353507E-2</v>
      </c>
      <c r="P55" s="20">
        <f t="shared" ref="P55:P59" si="229">RADIANS(C55-C54)</f>
        <v>-2.3038346126325032E-2</v>
      </c>
      <c r="Q55" s="22">
        <f t="shared" ref="Q55:Q59" si="230">ACOS(COS(O55)-SIN(RADIANS(B54))*SIN(RADIANS(B55))*(1-COS(P55)))</f>
        <v>2.0099854200525735E-2</v>
      </c>
      <c r="R55" s="21">
        <f t="shared" ref="R55:R59" si="231">2/Q55*TAN(Q55/2)</f>
        <v>1.0000336683717903</v>
      </c>
      <c r="S55" s="20">
        <f t="shared" ref="S55:S59" si="232">(N55/2)*(COS(RADIANS(B54))+COS(RADIANS(B55)))*R55</f>
        <v>22.130507926911896</v>
      </c>
      <c r="T55" s="20">
        <f t="shared" ref="T55:T59" si="233">(N55/2)*(SIN(RADIANS(B54))*COS(RADIANS(C54))+SIN(RADIANS(B55))*COS(RADIANS(C55)))*R55</f>
        <v>-16.449387920132853</v>
      </c>
      <c r="U55" s="20">
        <f t="shared" ref="U55:U59" si="234">(N55/2)*(SIN(RADIANS(B54))*SIN(RADIANS(C54))+SIN(RADIANS(B55))*SIN(RADIANS(C55)))*R55</f>
        <v>-4.8612612939705651</v>
      </c>
      <c r="V55" s="25"/>
      <c r="W55" s="45">
        <v>1336.8</v>
      </c>
      <c r="X55" s="45">
        <v>38.18</v>
      </c>
      <c r="Y55" s="20">
        <v>195.667</v>
      </c>
      <c r="Z55" s="20">
        <f t="shared" ref="Z55:Z59" si="235">AO55+Z54</f>
        <v>1189.388959184972</v>
      </c>
      <c r="AA55" s="20">
        <f t="shared" ref="AA55:AA59" si="236">$BJ$3-Z55</f>
        <v>-1108.188959184972</v>
      </c>
      <c r="AB55" s="20">
        <f t="shared" ref="AB55:AB59" si="237">AP55+AB54</f>
        <v>-508.37170269770792</v>
      </c>
      <c r="AC55" s="20">
        <f t="shared" ref="AC55:AC59" si="238">AQ55+AC54</f>
        <v>-137.70661820223711</v>
      </c>
      <c r="AD55" s="20">
        <f t="shared" ref="AD55:AD59" si="239">AD54+AP55</f>
        <v>-508.37170269770792</v>
      </c>
      <c r="AE55" s="20">
        <f t="shared" ref="AE55:AE59" si="240">AE54+AQ55</f>
        <v>-137.70661820223711</v>
      </c>
      <c r="AF55" s="21">
        <f t="shared" ref="AF55:AF59" si="241">SQRT(AB55^2+AC55^2)</f>
        <v>526.69241574230352</v>
      </c>
      <c r="AG55" s="21">
        <f t="shared" ref="AG55:AG59" si="242">IF(AF55=0,0,IF(AB55&lt;0,ATAN(AC55/AB55)*180/PI()+180,ATAN(AC55/AB55)*180/PI()))</f>
        <v>195.15644269586997</v>
      </c>
      <c r="AH55" s="21">
        <f t="shared" ref="AH55:AH59" si="243">COS((AG55-$BL$3)*PI()/180)*AF55</f>
        <v>515.32856392425458</v>
      </c>
      <c r="AI55" s="25"/>
      <c r="AJ55" s="20">
        <f t="shared" ref="AJ55:AJ59" si="244">W55-W54</f>
        <v>28</v>
      </c>
      <c r="AK55" s="20">
        <f t="shared" ref="AK55:AK59" si="245">RADIANS(X55-X54)</f>
        <v>1.4137166941154109E-2</v>
      </c>
      <c r="AL55" s="20">
        <f t="shared" ref="AL55:AL59" si="246">RADIANS(Y55-Y54)</f>
        <v>-2.0542525295973127E-2</v>
      </c>
      <c r="AM55" s="23">
        <f t="shared" ref="AM55:AM59" si="247">ACOS(COS(AK55)-SIN(RADIANS(X54))*SIN(RADIANS(X55))*(1-COS(AL55)))</f>
        <v>1.8925817275083245E-2</v>
      </c>
      <c r="AN55" s="45">
        <f t="shared" ref="AN55:AN59" si="248">2/AM55*TAN(AM55/2)</f>
        <v>1.0000298499491462</v>
      </c>
      <c r="AO55" s="23">
        <f t="shared" ref="AO55:AO59" si="249">(AJ55/2)*(COS(RADIANS(X54))+COS(RADIANS(X55)))*AN55</f>
        <v>22.131934025217536</v>
      </c>
      <c r="AP55" s="23">
        <f t="shared" ref="AP55:AP59" si="250">(AJ55/2)*(SIN(RADIANS(X54))*COS(RADIANS(Y54))+SIN(RADIANS(X55))*COS(RADIANS(Y55)))*AN55</f>
        <v>-16.465728259039007</v>
      </c>
      <c r="AQ55" s="23">
        <f t="shared" ref="AQ55:AQ59" si="251">(AJ55/2)*(SIN(RADIANS(X54))*SIN(RADIANS(Y54))+SIN(RADIANS(X55))*SIN(RADIANS(Y55)))*AN55</f>
        <v>-4.7993632869803662</v>
      </c>
      <c r="AR55" s="45">
        <f t="shared" ref="AR55:AR59" si="252">(10/AJ55)*2*(ASIN((SQRT((SIN((X54-X55)/2)^2+SIN(((Y54-Y55)/2)^2)*SIN(X54)*SIN(X55))))))</f>
        <v>0.23512900743456105</v>
      </c>
      <c r="AS55" s="25"/>
      <c r="AT55" s="20">
        <f t="shared" ref="AT55:AT59" si="253">SQRT((I55-AE55)^2+(H55-AD55)^2)</f>
        <v>0.46310739266692236</v>
      </c>
      <c r="AU55" s="20">
        <f t="shared" ref="AU55:AU59" si="254">D55-Z55</f>
        <v>-5.0035921685775975E-4</v>
      </c>
      <c r="AV55" s="20">
        <f t="shared" ref="AV55:AV59" si="255">SQRT((I55-AE55)^2+(H55-AD55)^2+(D55-Z55)^2)</f>
        <v>0.46310766297061084</v>
      </c>
      <c r="AX55" s="18">
        <v>85</v>
      </c>
      <c r="AY55" s="18">
        <v>15</v>
      </c>
      <c r="AZ55" s="18">
        <v>1375</v>
      </c>
      <c r="BA55" s="124">
        <v>1.4E-3</v>
      </c>
      <c r="BB55" s="124">
        <v>8.0000000000000004E-4</v>
      </c>
      <c r="BC55" s="125">
        <v>0</v>
      </c>
      <c r="BD55" s="121"/>
      <c r="BE55" s="30" t="s">
        <v>97</v>
      </c>
    </row>
    <row r="56" spans="1:57" x14ac:dyDescent="0.3">
      <c r="A56" s="45">
        <v>1364.8</v>
      </c>
      <c r="B56" s="45">
        <v>38.68</v>
      </c>
      <c r="C56" s="20">
        <v>193.48</v>
      </c>
      <c r="D56" s="24">
        <f t="shared" si="218"/>
        <v>1211.3223483744937</v>
      </c>
      <c r="E56" s="24">
        <f t="shared" si="219"/>
        <v>-1130.1223483744936</v>
      </c>
      <c r="F56" s="24">
        <f t="shared" si="220"/>
        <v>-525.09547839895606</v>
      </c>
      <c r="G56" s="24">
        <f t="shared" si="221"/>
        <v>-142.55354150698938</v>
      </c>
      <c r="H56" s="20">
        <f t="shared" si="222"/>
        <v>-525.09547839895606</v>
      </c>
      <c r="I56" s="20">
        <f t="shared" si="223"/>
        <v>-142.55354150698938</v>
      </c>
      <c r="J56" s="21">
        <f t="shared" si="224"/>
        <v>544.10180447340315</v>
      </c>
      <c r="K56" s="21">
        <f t="shared" si="225"/>
        <v>195.18864478598627</v>
      </c>
      <c r="L56" s="21">
        <f t="shared" si="226"/>
        <v>532.42542656771741</v>
      </c>
      <c r="M56" s="25"/>
      <c r="N56" s="20">
        <f t="shared" si="227"/>
        <v>28</v>
      </c>
      <c r="O56" s="20">
        <f t="shared" si="228"/>
        <v>8.5521133347722499E-3</v>
      </c>
      <c r="P56" s="20">
        <f t="shared" si="229"/>
        <v>-4.0666171571468096E-2</v>
      </c>
      <c r="Q56" s="22">
        <f t="shared" si="230"/>
        <v>2.66851714136771E-2</v>
      </c>
      <c r="R56" s="21">
        <f t="shared" si="231"/>
        <v>1.0000593457571201</v>
      </c>
      <c r="S56" s="20">
        <f t="shared" si="232"/>
        <v>21.933889548738541</v>
      </c>
      <c r="T56" s="20">
        <f t="shared" si="233"/>
        <v>-16.837895089841751</v>
      </c>
      <c r="U56" s="20">
        <f t="shared" si="234"/>
        <v>-4.3980968101134232</v>
      </c>
      <c r="V56" s="25"/>
      <c r="W56" s="45">
        <v>1364.8</v>
      </c>
      <c r="X56" s="45">
        <v>38.68</v>
      </c>
      <c r="Y56" s="20">
        <v>193.72499999999999</v>
      </c>
      <c r="Z56" s="20">
        <f t="shared" si="235"/>
        <v>1211.3240081025751</v>
      </c>
      <c r="AA56" s="20">
        <f t="shared" si="236"/>
        <v>-1130.1240081025751</v>
      </c>
      <c r="AB56" s="20">
        <f t="shared" si="237"/>
        <v>-525.20453940678271</v>
      </c>
      <c r="AC56" s="20">
        <f t="shared" si="238"/>
        <v>-142.11969743973816</v>
      </c>
      <c r="AD56" s="20">
        <f t="shared" si="239"/>
        <v>-525.20453940678271</v>
      </c>
      <c r="AE56" s="20">
        <f t="shared" si="240"/>
        <v>-142.11969743973816</v>
      </c>
      <c r="AF56" s="21">
        <f t="shared" si="241"/>
        <v>544.09357339877988</v>
      </c>
      <c r="AG56" s="21">
        <f t="shared" si="242"/>
        <v>195.14154574851838</v>
      </c>
      <c r="AH56" s="21">
        <f t="shared" si="243"/>
        <v>532.32503078043521</v>
      </c>
      <c r="AI56" s="25"/>
      <c r="AJ56" s="20">
        <f t="shared" si="244"/>
        <v>28</v>
      </c>
      <c r="AK56" s="20">
        <f t="shared" si="245"/>
        <v>8.7266462599716477E-3</v>
      </c>
      <c r="AL56" s="20">
        <f t="shared" si="246"/>
        <v>-3.3894294073730007E-2</v>
      </c>
      <c r="AM56" s="23">
        <f t="shared" si="247"/>
        <v>2.280223547541893E-2</v>
      </c>
      <c r="AN56" s="45">
        <f t="shared" si="248"/>
        <v>1.0000433307481718</v>
      </c>
      <c r="AO56" s="23">
        <f t="shared" si="249"/>
        <v>21.935048917603083</v>
      </c>
      <c r="AP56" s="23">
        <f t="shared" si="250"/>
        <v>-16.832836709074805</v>
      </c>
      <c r="AQ56" s="23">
        <f t="shared" si="251"/>
        <v>-4.4130792375010461</v>
      </c>
      <c r="AR56" s="45">
        <f t="shared" si="252"/>
        <v>0.46873894013489925</v>
      </c>
      <c r="AS56" s="25"/>
      <c r="AT56" s="20">
        <f t="shared" si="253"/>
        <v>0.44734212647283972</v>
      </c>
      <c r="AU56" s="20">
        <f t="shared" si="254"/>
        <v>-1.6597280814494297E-3</v>
      </c>
      <c r="AV56" s="20">
        <f t="shared" si="255"/>
        <v>0.44734520542255335</v>
      </c>
      <c r="AX56" s="18">
        <v>85</v>
      </c>
      <c r="AY56" s="18">
        <v>15</v>
      </c>
      <c r="AZ56" s="18">
        <v>1375</v>
      </c>
      <c r="BA56" s="124">
        <v>1.4E-3</v>
      </c>
      <c r="BB56" s="124">
        <v>8.0000000000000004E-4</v>
      </c>
      <c r="BC56" s="125">
        <v>0</v>
      </c>
      <c r="BD56" s="121"/>
      <c r="BE56" s="30" t="s">
        <v>97</v>
      </c>
    </row>
    <row r="57" spans="1:57" x14ac:dyDescent="0.3">
      <c r="A57" s="45">
        <v>1392.8</v>
      </c>
      <c r="B57" s="45">
        <v>38.15</v>
      </c>
      <c r="C57" s="20">
        <v>190.98</v>
      </c>
      <c r="D57" s="24">
        <f t="shared" si="218"/>
        <v>1233.2624767094014</v>
      </c>
      <c r="E57" s="24">
        <f t="shared" si="219"/>
        <v>-1152.0624767094014</v>
      </c>
      <c r="F57" s="24">
        <f t="shared" si="220"/>
        <v>-542.09498279439447</v>
      </c>
      <c r="G57" s="24">
        <f t="shared" si="221"/>
        <v>-146.2405476137171</v>
      </c>
      <c r="H57" s="20">
        <f t="shared" si="222"/>
        <v>-542.09498279439447</v>
      </c>
      <c r="I57" s="20">
        <f t="shared" si="223"/>
        <v>-146.2405476137171</v>
      </c>
      <c r="J57" s="21">
        <f t="shared" si="224"/>
        <v>561.4741918710198</v>
      </c>
      <c r="K57" s="21">
        <f t="shared" si="225"/>
        <v>195.09725081043692</v>
      </c>
      <c r="L57" s="21">
        <f t="shared" si="226"/>
        <v>549.23975635127101</v>
      </c>
      <c r="M57" s="25"/>
      <c r="N57" s="20">
        <f t="shared" si="227"/>
        <v>28</v>
      </c>
      <c r="O57" s="20">
        <f t="shared" si="228"/>
        <v>-9.2502450355699661E-3</v>
      </c>
      <c r="P57" s="20">
        <f t="shared" si="229"/>
        <v>-4.3633231299858237E-2</v>
      </c>
      <c r="Q57" s="22">
        <f t="shared" si="230"/>
        <v>2.8644475993654828E-2</v>
      </c>
      <c r="R57" s="21">
        <f t="shared" si="231"/>
        <v>1.0000683811111293</v>
      </c>
      <c r="S57" s="20">
        <f t="shared" si="232"/>
        <v>21.940128334907811</v>
      </c>
      <c r="T57" s="20">
        <f t="shared" si="233"/>
        <v>-16.999504395438368</v>
      </c>
      <c r="U57" s="20">
        <f t="shared" si="234"/>
        <v>-3.6870061067277233</v>
      </c>
      <c r="V57" s="25"/>
      <c r="W57" s="45">
        <v>1392.8</v>
      </c>
      <c r="X57" s="45">
        <v>38.15</v>
      </c>
      <c r="Y57" s="20">
        <v>191.869</v>
      </c>
      <c r="Z57" s="20">
        <f t="shared" si="235"/>
        <v>1233.263533313157</v>
      </c>
      <c r="AA57" s="20">
        <f t="shared" si="236"/>
        <v>-1152.063533313157</v>
      </c>
      <c r="AB57" s="20">
        <f t="shared" si="237"/>
        <v>-542.1681975129942</v>
      </c>
      <c r="AC57" s="20">
        <f t="shared" si="238"/>
        <v>-145.97449727621932</v>
      </c>
      <c r="AD57" s="20">
        <f t="shared" si="239"/>
        <v>-542.1681975129942</v>
      </c>
      <c r="AE57" s="20">
        <f t="shared" si="240"/>
        <v>-145.97449727621932</v>
      </c>
      <c r="AF57" s="21">
        <f t="shared" si="241"/>
        <v>561.47565241026621</v>
      </c>
      <c r="AG57" s="21">
        <f t="shared" si="242"/>
        <v>195.06909281808518</v>
      </c>
      <c r="AH57" s="21">
        <f t="shared" si="243"/>
        <v>549.18382947385248</v>
      </c>
      <c r="AI57" s="25"/>
      <c r="AJ57" s="20">
        <f t="shared" si="244"/>
        <v>28</v>
      </c>
      <c r="AK57" s="20">
        <f t="shared" si="245"/>
        <v>-9.2502450355699661E-3</v>
      </c>
      <c r="AL57" s="20">
        <f t="shared" si="246"/>
        <v>-3.239331091701466E-2</v>
      </c>
      <c r="AM57" s="23">
        <f t="shared" si="247"/>
        <v>2.2150667312300198E-2</v>
      </c>
      <c r="AN57" s="45">
        <f t="shared" si="248"/>
        <v>1.0000408896781265</v>
      </c>
      <c r="AO57" s="23">
        <f t="shared" si="249"/>
        <v>21.939525210581934</v>
      </c>
      <c r="AP57" s="23">
        <f t="shared" si="250"/>
        <v>-16.963658106211479</v>
      </c>
      <c r="AQ57" s="23">
        <f t="shared" si="251"/>
        <v>-3.8547998364811735</v>
      </c>
      <c r="AR57" s="45">
        <f t="shared" si="252"/>
        <v>0.44715468126311364</v>
      </c>
      <c r="AS57" s="25"/>
      <c r="AT57" s="20">
        <f t="shared" si="253"/>
        <v>0.27594053182219674</v>
      </c>
      <c r="AU57" s="20">
        <f t="shared" si="254"/>
        <v>-1.0566037556145602E-3</v>
      </c>
      <c r="AV57" s="20">
        <f t="shared" si="255"/>
        <v>0.27594255473524404</v>
      </c>
      <c r="AX57" s="18">
        <v>85</v>
      </c>
      <c r="AY57" s="18">
        <v>15</v>
      </c>
      <c r="AZ57" s="18">
        <v>1375</v>
      </c>
      <c r="BA57" s="124">
        <v>1.4E-3</v>
      </c>
      <c r="BB57" s="124">
        <v>8.0000000000000004E-4</v>
      </c>
      <c r="BC57" s="125">
        <v>0</v>
      </c>
      <c r="BD57" s="121"/>
      <c r="BE57" s="30" t="s">
        <v>97</v>
      </c>
    </row>
    <row r="58" spans="1:57" x14ac:dyDescent="0.3">
      <c r="A58" s="45">
        <v>1421</v>
      </c>
      <c r="B58" s="45">
        <v>36.86</v>
      </c>
      <c r="C58" s="20">
        <v>194.05</v>
      </c>
      <c r="D58" s="24">
        <f t="shared" si="218"/>
        <v>1255.635053628773</v>
      </c>
      <c r="E58" s="24">
        <f t="shared" si="219"/>
        <v>-1174.4350536287729</v>
      </c>
      <c r="F58" s="24">
        <f t="shared" si="220"/>
        <v>-558.85263842382301</v>
      </c>
      <c r="G58" s="24">
        <f t="shared" si="221"/>
        <v>-149.95332232999374</v>
      </c>
      <c r="H58" s="20">
        <f t="shared" si="222"/>
        <v>-558.85263842382301</v>
      </c>
      <c r="I58" s="20">
        <f t="shared" si="223"/>
        <v>-149.95332232999374</v>
      </c>
      <c r="J58" s="21">
        <f t="shared" si="224"/>
        <v>578.62100752657716</v>
      </c>
      <c r="K58" s="21">
        <f t="shared" si="225"/>
        <v>195.02001027014506</v>
      </c>
      <c r="L58" s="21">
        <f t="shared" si="226"/>
        <v>565.8504815727573</v>
      </c>
      <c r="M58" s="25"/>
      <c r="N58" s="20">
        <f t="shared" si="227"/>
        <v>28.200000000000045</v>
      </c>
      <c r="O58" s="20">
        <f t="shared" si="228"/>
        <v>-2.2514747350726835E-2</v>
      </c>
      <c r="P58" s="20">
        <f t="shared" si="229"/>
        <v>5.3581608036226296E-2</v>
      </c>
      <c r="Q58" s="22">
        <f t="shared" si="230"/>
        <v>3.9631840516606731E-2</v>
      </c>
      <c r="R58" s="21">
        <f t="shared" si="231"/>
        <v>1.0001309107938661</v>
      </c>
      <c r="S58" s="20">
        <f t="shared" si="232"/>
        <v>22.3725769193716</v>
      </c>
      <c r="T58" s="20">
        <f t="shared" si="233"/>
        <v>-16.75765562942852</v>
      </c>
      <c r="U58" s="20">
        <f t="shared" si="234"/>
        <v>-3.7127747162766442</v>
      </c>
      <c r="V58" s="25"/>
      <c r="W58" s="45">
        <v>1421</v>
      </c>
      <c r="X58" s="45">
        <v>36.86</v>
      </c>
      <c r="Y58" s="20">
        <v>194.24199999999999</v>
      </c>
      <c r="Z58" s="20">
        <f t="shared" si="235"/>
        <v>1255.6353118733257</v>
      </c>
      <c r="AA58" s="20">
        <f t="shared" si="236"/>
        <v>-1174.4353118733256</v>
      </c>
      <c r="AB58" s="20">
        <f t="shared" si="237"/>
        <v>-558.89155678734699</v>
      </c>
      <c r="AC58" s="20">
        <f t="shared" si="238"/>
        <v>-149.84710186550757</v>
      </c>
      <c r="AD58" s="20">
        <f t="shared" si="239"/>
        <v>-558.89155678734699</v>
      </c>
      <c r="AE58" s="20">
        <f t="shared" si="240"/>
        <v>-149.84710186550757</v>
      </c>
      <c r="AF58" s="21">
        <f t="shared" si="241"/>
        <v>578.63107951930488</v>
      </c>
      <c r="AG58" s="21">
        <f t="shared" si="242"/>
        <v>195.00885300409936</v>
      </c>
      <c r="AH58" s="21">
        <f t="shared" si="243"/>
        <v>565.83677820336106</v>
      </c>
      <c r="AI58" s="25"/>
      <c r="AJ58" s="20">
        <f t="shared" si="244"/>
        <v>28.200000000000045</v>
      </c>
      <c r="AK58" s="20">
        <f t="shared" si="245"/>
        <v>-2.2514747350726835E-2</v>
      </c>
      <c r="AL58" s="20">
        <f t="shared" si="246"/>
        <v>4.1416663149825277E-2</v>
      </c>
      <c r="AM58" s="23">
        <f t="shared" si="247"/>
        <v>3.3801275780447781E-2</v>
      </c>
      <c r="AN58" s="45">
        <f t="shared" si="248"/>
        <v>1.0000952213996752</v>
      </c>
      <c r="AO58" s="23">
        <f t="shared" si="249"/>
        <v>22.371778560168696</v>
      </c>
      <c r="AP58" s="23">
        <f t="shared" si="250"/>
        <v>-16.723359274352816</v>
      </c>
      <c r="AQ58" s="23">
        <f t="shared" si="251"/>
        <v>-3.8726045892882337</v>
      </c>
      <c r="AR58" s="45">
        <f t="shared" si="252"/>
        <v>0.14550995174695172</v>
      </c>
      <c r="AS58" s="25"/>
      <c r="AT58" s="20">
        <f t="shared" si="253"/>
        <v>0.11312570925763174</v>
      </c>
      <c r="AU58" s="20">
        <f t="shared" si="254"/>
        <v>-2.5824455269685131E-4</v>
      </c>
      <c r="AV58" s="20">
        <f t="shared" si="255"/>
        <v>0.11312600401893114</v>
      </c>
      <c r="AX58" s="18">
        <v>85</v>
      </c>
      <c r="AY58" s="18">
        <v>15</v>
      </c>
      <c r="AZ58" s="18">
        <v>1375</v>
      </c>
      <c r="BA58" s="124">
        <v>1.4E-3</v>
      </c>
      <c r="BB58" s="124">
        <v>8.0000000000000004E-4</v>
      </c>
      <c r="BC58" s="125">
        <v>0</v>
      </c>
      <c r="BD58" s="121"/>
      <c r="BE58" s="30" t="s">
        <v>97</v>
      </c>
    </row>
    <row r="59" spans="1:57" x14ac:dyDescent="0.3">
      <c r="A59" s="45">
        <v>1449.1</v>
      </c>
      <c r="B59" s="45">
        <v>38.4</v>
      </c>
      <c r="C59" s="20">
        <v>190.83</v>
      </c>
      <c r="D59" s="24">
        <f t="shared" si="218"/>
        <v>1277.89092527298</v>
      </c>
      <c r="E59" s="24">
        <f t="shared" si="219"/>
        <v>-1196.6909252729799</v>
      </c>
      <c r="F59" s="24">
        <f t="shared" si="220"/>
        <v>-575.60290345803003</v>
      </c>
      <c r="G59" s="24">
        <f t="shared" si="221"/>
        <v>-153.63976197801608</v>
      </c>
      <c r="H59" s="20">
        <f t="shared" si="222"/>
        <v>-575.60290345803003</v>
      </c>
      <c r="I59" s="20">
        <f t="shared" si="223"/>
        <v>-153.63976197801608</v>
      </c>
      <c r="J59" s="21">
        <f t="shared" si="224"/>
        <v>595.75488158300107</v>
      </c>
      <c r="K59" s="21">
        <f t="shared" si="225"/>
        <v>194.94495227415433</v>
      </c>
      <c r="L59" s="21">
        <f t="shared" si="226"/>
        <v>582.4426377948688</v>
      </c>
      <c r="M59" s="25"/>
      <c r="N59" s="20">
        <f t="shared" si="227"/>
        <v>28.099999999999909</v>
      </c>
      <c r="O59" s="20">
        <f t="shared" si="228"/>
        <v>2.6878070480712661E-2</v>
      </c>
      <c r="P59" s="20">
        <f t="shared" si="229"/>
        <v>-5.6199601914217391E-2</v>
      </c>
      <c r="Q59" s="22">
        <f t="shared" si="230"/>
        <v>4.3579869443341579E-2</v>
      </c>
      <c r="R59" s="21">
        <f t="shared" si="231"/>
        <v>1.0001582971490002</v>
      </c>
      <c r="S59" s="20">
        <f t="shared" si="232"/>
        <v>22.255871644206934</v>
      </c>
      <c r="T59" s="20">
        <f t="shared" si="233"/>
        <v>-16.750265034206993</v>
      </c>
      <c r="U59" s="20">
        <f t="shared" si="234"/>
        <v>-3.6864396480223474</v>
      </c>
      <c r="V59" s="25"/>
      <c r="W59" s="45">
        <v>1449.1</v>
      </c>
      <c r="X59" s="45">
        <v>38.4</v>
      </c>
      <c r="Y59" s="20">
        <v>191.59</v>
      </c>
      <c r="Z59" s="20">
        <f t="shared" si="235"/>
        <v>1277.8904813991662</v>
      </c>
      <c r="AA59" s="20">
        <f t="shared" si="236"/>
        <v>-1196.6904813991662</v>
      </c>
      <c r="AB59" s="20">
        <f t="shared" si="237"/>
        <v>-575.61188291988447</v>
      </c>
      <c r="AC59" s="20">
        <f t="shared" si="238"/>
        <v>-153.67438091024124</v>
      </c>
      <c r="AD59" s="20">
        <f t="shared" si="239"/>
        <v>-575.61188291988447</v>
      </c>
      <c r="AE59" s="20">
        <f t="shared" si="240"/>
        <v>-153.67438091024124</v>
      </c>
      <c r="AF59" s="21">
        <f t="shared" si="241"/>
        <v>595.77248602694021</v>
      </c>
      <c r="AG59" s="21">
        <f t="shared" si="242"/>
        <v>194.94794627482895</v>
      </c>
      <c r="AH59" s="21">
        <f t="shared" si="243"/>
        <v>582.46639257389518</v>
      </c>
      <c r="AI59" s="25"/>
      <c r="AJ59" s="20">
        <f t="shared" si="244"/>
        <v>28.099999999999909</v>
      </c>
      <c r="AK59" s="20">
        <f t="shared" si="245"/>
        <v>2.6878070480712661E-2</v>
      </c>
      <c r="AL59" s="20">
        <f t="shared" si="246"/>
        <v>-4.6286131762889392E-2</v>
      </c>
      <c r="AM59" s="23">
        <f t="shared" si="247"/>
        <v>3.8996203592585932E-2</v>
      </c>
      <c r="AN59" s="45">
        <f t="shared" si="248"/>
        <v>1.0001267445986883</v>
      </c>
      <c r="AO59" s="23">
        <f t="shared" si="249"/>
        <v>22.255169525840483</v>
      </c>
      <c r="AP59" s="23">
        <f t="shared" si="250"/>
        <v>-16.720326132537515</v>
      </c>
      <c r="AQ59" s="23">
        <f t="shared" si="251"/>
        <v>-3.8272790447336646</v>
      </c>
      <c r="AR59" s="45">
        <f t="shared" si="252"/>
        <v>8.1882221063695304E-2</v>
      </c>
      <c r="AS59" s="25"/>
      <c r="AT59" s="20">
        <f t="shared" si="253"/>
        <v>3.5764524372698552E-2</v>
      </c>
      <c r="AU59" s="20">
        <f t="shared" si="254"/>
        <v>4.4387381376509438E-4</v>
      </c>
      <c r="AV59" s="20">
        <f t="shared" si="255"/>
        <v>3.5767278727461153E-2</v>
      </c>
      <c r="AX59" s="18">
        <v>85</v>
      </c>
      <c r="AY59" s="18">
        <v>15</v>
      </c>
      <c r="AZ59" s="18">
        <v>1375</v>
      </c>
      <c r="BA59" s="124">
        <v>1.4E-3</v>
      </c>
      <c r="BB59" s="124">
        <v>8.0000000000000004E-4</v>
      </c>
      <c r="BC59" s="125">
        <v>0</v>
      </c>
      <c r="BD59" s="121"/>
      <c r="BE59" s="30" t="s">
        <v>97</v>
      </c>
    </row>
    <row r="60" spans="1:57" x14ac:dyDescent="0.3">
      <c r="A60" s="45">
        <v>1477.2</v>
      </c>
      <c r="B60" s="45">
        <v>37.51</v>
      </c>
      <c r="C60" s="20">
        <v>192.56</v>
      </c>
      <c r="D60" s="24">
        <f t="shared" ref="D60:D64" si="256">S60+D59</f>
        <v>1300.0480220150566</v>
      </c>
      <c r="E60" s="24">
        <f t="shared" ref="E60:E64" si="257">$BJ$3-D60</f>
        <v>-1218.8480220150566</v>
      </c>
      <c r="F60" s="24">
        <f t="shared" ref="F60:F64" si="258">T60+F59</f>
        <v>-592.52572859104714</v>
      </c>
      <c r="G60" s="24">
        <f t="shared" ref="G60:G64" si="259">U60+G59</f>
        <v>-157.14011742818542</v>
      </c>
      <c r="H60" s="20">
        <f t="shared" ref="H60:H64" si="260">H59+T60</f>
        <v>-592.52572859104714</v>
      </c>
      <c r="I60" s="20">
        <f t="shared" ref="I60:I64" si="261">I59+U60</f>
        <v>-157.14011742818542</v>
      </c>
      <c r="J60" s="21">
        <f t="shared" ref="J60:J64" si="262">SQRT(F60^2+G60^2)</f>
        <v>613.00877281462715</v>
      </c>
      <c r="K60" s="21">
        <f t="shared" ref="K60:K64" si="263">IF(J60=0,0,IF(F60&lt;0,ATAN(G60/F60)*180/PI()+180,ATAN(G60/F60)*180/PI()))</f>
        <v>194.85314103411235</v>
      </c>
      <c r="L60" s="21">
        <f t="shared" ref="L60:L64" si="264">COS((K60-$BL$3)*PI()/180)*J60</f>
        <v>599.10372477767635</v>
      </c>
      <c r="M60" s="25"/>
      <c r="N60" s="20">
        <f t="shared" ref="N60:N64" si="265">A60-A59</f>
        <v>28.100000000000136</v>
      </c>
      <c r="O60" s="20">
        <f t="shared" ref="O60:O64" si="266">RADIANS(B60-B59)</f>
        <v>-1.5533430342749543E-2</v>
      </c>
      <c r="P60" s="20">
        <f t="shared" ref="P60:P64" si="267">RADIANS(C60-C59)</f>
        <v>3.0194196059501723E-2</v>
      </c>
      <c r="Q60" s="22">
        <f t="shared" ref="Q60:Q64" si="268">ACOS(COS(O60)-SIN(RADIANS(B59))*SIN(RADIANS(B60))*(1-COS(P60)))</f>
        <v>2.4209529601981528E-2</v>
      </c>
      <c r="R60" s="21">
        <f t="shared" ref="R60:R64" si="269">2/Q60*TAN(Q60/2)</f>
        <v>1.0000488446397553</v>
      </c>
      <c r="S60" s="20">
        <f t="shared" ref="S60:S64" si="270">(N60/2)*(COS(RADIANS(B59))+COS(RADIANS(B60)))*R60</f>
        <v>22.157096742076543</v>
      </c>
      <c r="T60" s="20">
        <f t="shared" ref="T60:T64" si="271">(N60/2)*(SIN(RADIANS(B59))*COS(RADIANS(C59))+SIN(RADIANS(B60))*COS(RADIANS(C60)))*R60</f>
        <v>-16.922825133017106</v>
      </c>
      <c r="U60" s="20">
        <f t="shared" ref="U60:U64" si="272">(N60/2)*(SIN(RADIANS(B59))*SIN(RADIANS(C59))+SIN(RADIANS(B60))*SIN(RADIANS(C60)))*R60</f>
        <v>-3.5003554501693337</v>
      </c>
      <c r="V60" s="25"/>
      <c r="W60" s="45">
        <v>1477.2</v>
      </c>
      <c r="X60" s="45">
        <v>37.51</v>
      </c>
      <c r="Y60" s="20">
        <v>191.55799999999999</v>
      </c>
      <c r="Z60" s="20">
        <f t="shared" ref="Z60:Z64" si="273">AO60+Z59</f>
        <v>1300.0469416646565</v>
      </c>
      <c r="AA60" s="20">
        <f t="shared" ref="AA60:AA64" si="274">$BJ$3-Z60</f>
        <v>-1218.8469416646565</v>
      </c>
      <c r="AB60" s="20">
        <f t="shared" ref="AB60:AB64" si="275">AP60+AB59</f>
        <v>-592.54297412359028</v>
      </c>
      <c r="AC60" s="20">
        <f t="shared" ref="AC60:AC64" si="276">AQ60+AC59</f>
        <v>-157.14187778901282</v>
      </c>
      <c r="AD60" s="20">
        <f t="shared" ref="AD60:AD64" si="277">AD59+AP60</f>
        <v>-592.54297412359028</v>
      </c>
      <c r="AE60" s="20">
        <f t="shared" ref="AE60:AE64" si="278">AE59+AQ60</f>
        <v>-157.14187778901282</v>
      </c>
      <c r="AF60" s="21">
        <f t="shared" ref="AF60:AF64" si="279">SQRT(AB60^2+AC60^2)</f>
        <v>613.02589336690085</v>
      </c>
      <c r="AG60" s="21">
        <f t="shared" ref="AG60:AG64" si="280">IF(AF60=0,0,IF(AB60&lt;0,ATAN(AC60/AB60)*180/PI()+180,ATAN(AC60/AB60)*180/PI()))</f>
        <v>194.85288688522394</v>
      </c>
      <c r="AH60" s="21">
        <f t="shared" ref="AH60:AH64" si="281">COS((AG60-$BL$3)*PI()/180)*AF60</f>
        <v>599.11988108927596</v>
      </c>
      <c r="AI60" s="25"/>
      <c r="AJ60" s="20">
        <f t="shared" ref="AJ60:AJ64" si="282">W60-W59</f>
        <v>28.100000000000136</v>
      </c>
      <c r="AK60" s="20">
        <f t="shared" ref="AK60:AK64" si="283">RADIANS(X60-X59)</f>
        <v>-1.5533430342749543E-2</v>
      </c>
      <c r="AL60" s="20">
        <f t="shared" ref="AL60:AL64" si="284">RADIANS(Y60-Y59)</f>
        <v>-5.5850536063837197E-4</v>
      </c>
      <c r="AM60" s="23">
        <f t="shared" ref="AM60:AM64" si="285">ACOS(COS(AK60)-SIN(RADIANS(X59))*SIN(RADIANS(X60))*(1-COS(AL60)))</f>
        <v>1.553722753452158E-2</v>
      </c>
      <c r="AN60" s="45">
        <f t="shared" ref="AN60:AN64" si="286">2/AM60*TAN(AM60/2)</f>
        <v>1.0000201176056052</v>
      </c>
      <c r="AO60" s="23">
        <f t="shared" ref="AO60:AO64" si="287">(AJ60/2)*(COS(RADIANS(X59))+COS(RADIANS(X60)))*AN60</f>
        <v>22.156460265490235</v>
      </c>
      <c r="AP60" s="23">
        <f t="shared" ref="AP60:AP64" si="288">(AJ60/2)*(SIN(RADIANS(X59))*COS(RADIANS(Y59))+SIN(RADIANS(X60))*COS(RADIANS(Y60)))*AN60</f>
        <v>-16.931091203705773</v>
      </c>
      <c r="AQ60" s="23">
        <f t="shared" ref="AQ60:AQ64" si="289">(AJ60/2)*(SIN(RADIANS(X59))*SIN(RADIANS(Y59))+SIN(RADIANS(X60))*SIN(RADIANS(Y60)))*AN60</f>
        <v>-3.4674968787715699</v>
      </c>
      <c r="AR60" s="45">
        <f t="shared" ref="AR60:AR64" si="290">(10/AJ60)*2*(ASIN((SQRT((SIN((X59-X60)/2)^2+SIN(((Y59-Y60)/2)^2)*SIN(X59)*SIN(X60))))))</f>
        <v>0.3166975514699184</v>
      </c>
      <c r="AS60" s="25"/>
      <c r="AT60" s="20">
        <f t="shared" ref="AT60:AT64" si="291">SQRT((I60-AE60)^2+(H60-AD60)^2)</f>
        <v>1.7335145310589689E-2</v>
      </c>
      <c r="AU60" s="20">
        <f t="shared" ref="AU60:AU64" si="292">D60-Z60</f>
        <v>1.0803504001160036E-3</v>
      </c>
      <c r="AV60" s="20">
        <f t="shared" ref="AV60:AV64" si="293">SQRT((I60-AE60)^2+(H60-AD60)^2+(D60-Z60)^2)</f>
        <v>1.7368777156906885E-2</v>
      </c>
      <c r="AX60" s="18">
        <v>80</v>
      </c>
      <c r="AY60" s="18">
        <v>5</v>
      </c>
      <c r="AZ60" s="18">
        <v>1380</v>
      </c>
      <c r="BA60" s="124">
        <v>1.5E-3</v>
      </c>
      <c r="BB60" s="124">
        <v>6.9999999999999999E-4</v>
      </c>
      <c r="BC60" s="125">
        <v>0</v>
      </c>
      <c r="BD60" s="121"/>
      <c r="BE60" s="30" t="s">
        <v>97</v>
      </c>
    </row>
    <row r="61" spans="1:57" x14ac:dyDescent="0.3">
      <c r="A61" s="45">
        <v>1505.3</v>
      </c>
      <c r="B61" s="45">
        <v>35.35</v>
      </c>
      <c r="C61" s="20">
        <v>195.3</v>
      </c>
      <c r="D61" s="24">
        <f t="shared" si="256"/>
        <v>1322.6569831514253</v>
      </c>
      <c r="E61" s="24">
        <f t="shared" si="257"/>
        <v>-1241.4569831514252</v>
      </c>
      <c r="F61" s="24">
        <f t="shared" si="258"/>
        <v>-608.71983895662117</v>
      </c>
      <c r="G61" s="24">
        <f t="shared" si="259"/>
        <v>-161.14625512231021</v>
      </c>
      <c r="H61" s="20">
        <f t="shared" si="260"/>
        <v>-608.71983895662117</v>
      </c>
      <c r="I61" s="20">
        <f t="shared" si="261"/>
        <v>-161.14625512231021</v>
      </c>
      <c r="J61" s="21">
        <f t="shared" si="262"/>
        <v>629.68877858773976</v>
      </c>
      <c r="K61" s="21">
        <f t="shared" si="263"/>
        <v>194.82775831330557</v>
      </c>
      <c r="L61" s="21">
        <f t="shared" si="264"/>
        <v>615.34623404955096</v>
      </c>
      <c r="M61" s="25"/>
      <c r="N61" s="20">
        <f t="shared" si="265"/>
        <v>28.099999999999909</v>
      </c>
      <c r="O61" s="20">
        <f t="shared" si="266"/>
        <v>-3.7699111843077455E-2</v>
      </c>
      <c r="P61" s="20">
        <f t="shared" si="267"/>
        <v>4.7822021504644791E-2</v>
      </c>
      <c r="Q61" s="22">
        <f t="shared" si="268"/>
        <v>4.7190939692466349E-2</v>
      </c>
      <c r="R61" s="21">
        <f t="shared" si="269"/>
        <v>1.0001856234039141</v>
      </c>
      <c r="S61" s="20">
        <f t="shared" si="270"/>
        <v>22.608961136368748</v>
      </c>
      <c r="T61" s="20">
        <f t="shared" si="271"/>
        <v>-16.194110365573994</v>
      </c>
      <c r="U61" s="20">
        <f t="shared" si="272"/>
        <v>-4.0061376941247984</v>
      </c>
      <c r="V61" s="25"/>
      <c r="W61" s="45">
        <v>1505.3</v>
      </c>
      <c r="X61" s="45">
        <v>35.35</v>
      </c>
      <c r="Y61" s="20">
        <v>193.304</v>
      </c>
      <c r="Z61" s="20">
        <f t="shared" si="273"/>
        <v>1322.6550009790137</v>
      </c>
      <c r="AA61" s="20">
        <f t="shared" si="274"/>
        <v>-1241.4550009790137</v>
      </c>
      <c r="AB61" s="20">
        <f t="shared" si="275"/>
        <v>-608.83766211175214</v>
      </c>
      <c r="AC61" s="20">
        <f t="shared" si="276"/>
        <v>-160.72709128296253</v>
      </c>
      <c r="AD61" s="20">
        <f t="shared" si="277"/>
        <v>-608.83766211175214</v>
      </c>
      <c r="AE61" s="20">
        <f t="shared" si="278"/>
        <v>-160.72709128296253</v>
      </c>
      <c r="AF61" s="21">
        <f t="shared" si="279"/>
        <v>629.69555872499677</v>
      </c>
      <c r="AG61" s="21">
        <f t="shared" si="280"/>
        <v>194.78814522905887</v>
      </c>
      <c r="AH61" s="21">
        <f t="shared" si="281"/>
        <v>615.26032277170873</v>
      </c>
      <c r="AI61" s="25"/>
      <c r="AJ61" s="20">
        <f t="shared" si="282"/>
        <v>28.099999999999909</v>
      </c>
      <c r="AK61" s="20">
        <f t="shared" si="283"/>
        <v>-3.7699111843077455E-2</v>
      </c>
      <c r="AL61" s="20">
        <f t="shared" si="284"/>
        <v>3.0473448739821156E-2</v>
      </c>
      <c r="AM61" s="23">
        <f t="shared" si="285"/>
        <v>4.1814261768143401E-2</v>
      </c>
      <c r="AN61" s="45">
        <f t="shared" si="286"/>
        <v>1.0001457281869106</v>
      </c>
      <c r="AO61" s="23">
        <f t="shared" si="287"/>
        <v>22.608059314357259</v>
      </c>
      <c r="AP61" s="23">
        <f t="shared" si="288"/>
        <v>-16.294687988161819</v>
      </c>
      <c r="AQ61" s="23">
        <f t="shared" si="289"/>
        <v>-3.58521349394971</v>
      </c>
      <c r="AR61" s="45">
        <f t="shared" si="290"/>
        <v>0.85576314266211084</v>
      </c>
      <c r="AS61" s="25"/>
      <c r="AT61" s="20">
        <f t="shared" si="291"/>
        <v>0.4354085668676016</v>
      </c>
      <c r="AU61" s="20">
        <f t="shared" si="292"/>
        <v>1.9821724115445249E-3</v>
      </c>
      <c r="AV61" s="20">
        <f t="shared" si="293"/>
        <v>0.43541307870706847</v>
      </c>
      <c r="AX61" s="18">
        <v>80</v>
      </c>
      <c r="AY61" s="18">
        <v>5</v>
      </c>
      <c r="AZ61" s="18">
        <v>1380</v>
      </c>
      <c r="BA61" s="124">
        <v>1.5E-3</v>
      </c>
      <c r="BB61" s="124">
        <v>6.9999999999999999E-4</v>
      </c>
      <c r="BC61" s="125">
        <v>0</v>
      </c>
      <c r="BD61" s="121"/>
      <c r="BE61" s="30" t="s">
        <v>97</v>
      </c>
    </row>
    <row r="62" spans="1:57" x14ac:dyDescent="0.3">
      <c r="A62" s="45">
        <v>1533.6</v>
      </c>
      <c r="B62" s="45">
        <v>35.909999999999997</v>
      </c>
      <c r="C62" s="20">
        <v>191.8</v>
      </c>
      <c r="D62" s="24">
        <f t="shared" si="256"/>
        <v>1345.6614412676881</v>
      </c>
      <c r="E62" s="24">
        <f t="shared" si="257"/>
        <v>-1264.4614412676881</v>
      </c>
      <c r="F62" s="24">
        <f t="shared" si="258"/>
        <v>-624.7420432293178</v>
      </c>
      <c r="G62" s="24">
        <f t="shared" si="259"/>
        <v>-165.00410555440095</v>
      </c>
      <c r="H62" s="20">
        <f t="shared" si="260"/>
        <v>-624.7420432293178</v>
      </c>
      <c r="I62" s="20">
        <f t="shared" si="261"/>
        <v>-165.00410555440095</v>
      </c>
      <c r="J62" s="21">
        <f t="shared" si="262"/>
        <v>646.16482063646174</v>
      </c>
      <c r="K62" s="21">
        <f t="shared" si="263"/>
        <v>194.79486807923968</v>
      </c>
      <c r="L62" s="21">
        <f t="shared" si="264"/>
        <v>631.36817756630228</v>
      </c>
      <c r="M62" s="25"/>
      <c r="N62" s="20">
        <f t="shared" si="265"/>
        <v>28.299999999999955</v>
      </c>
      <c r="O62" s="20">
        <f t="shared" si="266"/>
        <v>9.7738438111681612E-3</v>
      </c>
      <c r="P62" s="20">
        <f t="shared" si="267"/>
        <v>-6.1086523819801536E-2</v>
      </c>
      <c r="Q62" s="22">
        <f t="shared" si="268"/>
        <v>3.6899229046365001E-2</v>
      </c>
      <c r="R62" s="21">
        <f t="shared" si="269"/>
        <v>1.0001134782093706</v>
      </c>
      <c r="S62" s="20">
        <f t="shared" si="270"/>
        <v>23.004458116262875</v>
      </c>
      <c r="T62" s="20">
        <f t="shared" si="271"/>
        <v>-16.022204272696584</v>
      </c>
      <c r="U62" s="20">
        <f t="shared" si="272"/>
        <v>-3.857850432090753</v>
      </c>
      <c r="V62" s="25"/>
      <c r="W62" s="45">
        <v>1533.6</v>
      </c>
      <c r="X62" s="45">
        <v>35.909999999999997</v>
      </c>
      <c r="Y62" s="20">
        <v>195.16800000000001</v>
      </c>
      <c r="Z62" s="20">
        <f t="shared" si="273"/>
        <v>1345.6577204405739</v>
      </c>
      <c r="AA62" s="20">
        <f t="shared" si="274"/>
        <v>-1264.4577204405739</v>
      </c>
      <c r="AB62" s="20">
        <f t="shared" si="275"/>
        <v>-624.81536719312305</v>
      </c>
      <c r="AC62" s="20">
        <f t="shared" si="276"/>
        <v>-164.78264221258598</v>
      </c>
      <c r="AD62" s="20">
        <f t="shared" si="277"/>
        <v>-624.81536719312305</v>
      </c>
      <c r="AE62" s="20">
        <f t="shared" si="278"/>
        <v>-164.78264221258598</v>
      </c>
      <c r="AF62" s="21">
        <f t="shared" si="279"/>
        <v>646.17920289594451</v>
      </c>
      <c r="AG62" s="21">
        <f t="shared" si="280"/>
        <v>194.77422205228891</v>
      </c>
      <c r="AH62" s="21">
        <f t="shared" si="281"/>
        <v>631.33264548021316</v>
      </c>
      <c r="AI62" s="25"/>
      <c r="AJ62" s="20">
        <f t="shared" si="282"/>
        <v>28.299999999999955</v>
      </c>
      <c r="AK62" s="20">
        <f t="shared" si="283"/>
        <v>9.7738438111681612E-3</v>
      </c>
      <c r="AL62" s="20">
        <f t="shared" si="284"/>
        <v>3.2532937257174377E-2</v>
      </c>
      <c r="AM62" s="23">
        <f t="shared" si="285"/>
        <v>2.1322910744614232E-2</v>
      </c>
      <c r="AN62" s="45">
        <f t="shared" si="286"/>
        <v>1.0000378905996448</v>
      </c>
      <c r="AO62" s="23">
        <f t="shared" si="287"/>
        <v>23.002719461560254</v>
      </c>
      <c r="AP62" s="23">
        <f t="shared" si="288"/>
        <v>-15.977705081370882</v>
      </c>
      <c r="AQ62" s="23">
        <f t="shared" si="289"/>
        <v>-4.0555509296234371</v>
      </c>
      <c r="AR62" s="45">
        <f t="shared" si="290"/>
        <v>0.6313408509885462</v>
      </c>
      <c r="AS62" s="25"/>
      <c r="AT62" s="20">
        <f t="shared" si="291"/>
        <v>0.2332861235392428</v>
      </c>
      <c r="AU62" s="20">
        <f t="shared" si="292"/>
        <v>3.7208271141935256E-3</v>
      </c>
      <c r="AV62" s="20">
        <f t="shared" si="293"/>
        <v>0.2333157945583208</v>
      </c>
      <c r="AX62" s="18">
        <v>80</v>
      </c>
      <c r="AY62" s="18">
        <v>5</v>
      </c>
      <c r="AZ62" s="18">
        <v>1380</v>
      </c>
      <c r="BA62" s="124">
        <v>1.5E-3</v>
      </c>
      <c r="BB62" s="124">
        <v>6.9999999999999999E-4</v>
      </c>
      <c r="BC62" s="125">
        <v>0</v>
      </c>
      <c r="BD62" s="121"/>
      <c r="BE62" s="30" t="s">
        <v>97</v>
      </c>
    </row>
    <row r="63" spans="1:57" x14ac:dyDescent="0.3">
      <c r="A63" s="45">
        <v>1561.8</v>
      </c>
      <c r="B63" s="45">
        <v>36.4</v>
      </c>
      <c r="C63" s="20">
        <v>194.04</v>
      </c>
      <c r="D63" s="24">
        <f t="shared" si="256"/>
        <v>1368.4317359105999</v>
      </c>
      <c r="E63" s="24">
        <f t="shared" si="257"/>
        <v>-1287.2317359105998</v>
      </c>
      <c r="F63" s="24">
        <f t="shared" si="258"/>
        <v>-640.95519028090769</v>
      </c>
      <c r="G63" s="24">
        <f t="shared" si="259"/>
        <v>-168.72532135807572</v>
      </c>
      <c r="H63" s="20">
        <f t="shared" si="260"/>
        <v>-640.95519028090769</v>
      </c>
      <c r="I63" s="20">
        <f t="shared" si="261"/>
        <v>-168.72532135807572</v>
      </c>
      <c r="J63" s="21">
        <f t="shared" si="262"/>
        <v>662.79090972600136</v>
      </c>
      <c r="K63" s="21">
        <f t="shared" si="263"/>
        <v>194.74798551338839</v>
      </c>
      <c r="L63" s="21">
        <f t="shared" si="264"/>
        <v>647.49793039511837</v>
      </c>
      <c r="M63" s="25"/>
      <c r="N63" s="20">
        <f t="shared" si="265"/>
        <v>28.200000000000045</v>
      </c>
      <c r="O63" s="20">
        <f t="shared" si="266"/>
        <v>8.5521133347722499E-3</v>
      </c>
      <c r="P63" s="20">
        <f t="shared" si="267"/>
        <v>3.9095375244672645E-2</v>
      </c>
      <c r="Q63" s="22">
        <f t="shared" si="268"/>
        <v>2.4598269070325252E-2</v>
      </c>
      <c r="R63" s="21">
        <f t="shared" si="269"/>
        <v>1.0000504259545877</v>
      </c>
      <c r="S63" s="20">
        <f t="shared" si="270"/>
        <v>22.770294642911761</v>
      </c>
      <c r="T63" s="20">
        <f t="shared" si="271"/>
        <v>-16.213147051589885</v>
      </c>
      <c r="U63" s="20">
        <f t="shared" si="272"/>
        <v>-3.7212158036747662</v>
      </c>
      <c r="V63" s="25"/>
      <c r="W63" s="45">
        <v>1561.8</v>
      </c>
      <c r="X63" s="45">
        <v>36.4</v>
      </c>
      <c r="Y63" s="20">
        <v>192.62</v>
      </c>
      <c r="Z63" s="20">
        <f t="shared" si="273"/>
        <v>1368.4283117349855</v>
      </c>
      <c r="AA63" s="20">
        <f t="shared" si="274"/>
        <v>-1287.2283117349855</v>
      </c>
      <c r="AB63" s="20">
        <f t="shared" si="275"/>
        <v>-640.96319620416148</v>
      </c>
      <c r="AC63" s="20">
        <f t="shared" si="276"/>
        <v>-168.77480125338849</v>
      </c>
      <c r="AD63" s="20">
        <f t="shared" si="277"/>
        <v>-640.96319620416148</v>
      </c>
      <c r="AE63" s="20">
        <f t="shared" si="278"/>
        <v>-168.77480125338849</v>
      </c>
      <c r="AF63" s="21">
        <f t="shared" si="279"/>
        <v>662.8112494718049</v>
      </c>
      <c r="AG63" s="21">
        <f t="shared" si="280"/>
        <v>194.75194564291201</v>
      </c>
      <c r="AH63" s="21">
        <f t="shared" si="281"/>
        <v>647.52758358056235</v>
      </c>
      <c r="AI63" s="25"/>
      <c r="AJ63" s="20">
        <f t="shared" si="282"/>
        <v>28.200000000000045</v>
      </c>
      <c r="AK63" s="20">
        <f t="shared" si="283"/>
        <v>8.5521133347722499E-3</v>
      </c>
      <c r="AL63" s="20">
        <f t="shared" si="284"/>
        <v>-4.4470989340815552E-2</v>
      </c>
      <c r="AM63" s="23">
        <f t="shared" si="285"/>
        <v>2.7593430644254457E-2</v>
      </c>
      <c r="AN63" s="45">
        <f t="shared" si="286"/>
        <v>1.0000634546159823</v>
      </c>
      <c r="AO63" s="23">
        <f t="shared" si="287"/>
        <v>22.770591294411584</v>
      </c>
      <c r="AP63" s="23">
        <f t="shared" si="288"/>
        <v>-16.147829011038372</v>
      </c>
      <c r="AQ63" s="23">
        <f t="shared" si="289"/>
        <v>-3.9921590408025063</v>
      </c>
      <c r="AR63" s="45">
        <f t="shared" si="290"/>
        <v>1.0823374330671194</v>
      </c>
      <c r="AS63" s="25"/>
      <c r="AT63" s="20">
        <f t="shared" si="291"/>
        <v>5.0123396206845285E-2</v>
      </c>
      <c r="AU63" s="20">
        <f t="shared" si="292"/>
        <v>3.424175614327396E-3</v>
      </c>
      <c r="AV63" s="20">
        <f t="shared" si="293"/>
        <v>5.0240221197225501E-2</v>
      </c>
      <c r="AX63" s="18">
        <v>80</v>
      </c>
      <c r="AY63" s="18">
        <v>5</v>
      </c>
      <c r="AZ63" s="18">
        <v>1380</v>
      </c>
      <c r="BA63" s="124">
        <v>1.5E-3</v>
      </c>
      <c r="BB63" s="124">
        <v>6.9999999999999999E-4</v>
      </c>
      <c r="BC63" s="125">
        <v>0</v>
      </c>
      <c r="BD63" s="121"/>
      <c r="BE63" s="30" t="s">
        <v>97</v>
      </c>
    </row>
    <row r="64" spans="1:57" x14ac:dyDescent="0.3">
      <c r="A64" s="45">
        <v>1590.1</v>
      </c>
      <c r="B64" s="45">
        <v>36.450000000000003</v>
      </c>
      <c r="C64" s="20">
        <v>190.38</v>
      </c>
      <c r="D64" s="24">
        <f t="shared" si="256"/>
        <v>1391.2056295853026</v>
      </c>
      <c r="E64" s="24">
        <f t="shared" si="257"/>
        <v>-1310.0056295853026</v>
      </c>
      <c r="F64" s="24">
        <f t="shared" si="258"/>
        <v>-657.37242379450038</v>
      </c>
      <c r="G64" s="24">
        <f t="shared" si="259"/>
        <v>-172.27752761464393</v>
      </c>
      <c r="H64" s="20">
        <f t="shared" si="260"/>
        <v>-657.37242379450038</v>
      </c>
      <c r="I64" s="20">
        <f t="shared" si="261"/>
        <v>-172.27752761464393</v>
      </c>
      <c r="J64" s="21">
        <f t="shared" si="262"/>
        <v>679.5719609331087</v>
      </c>
      <c r="K64" s="21">
        <f t="shared" si="263"/>
        <v>194.68524732143194</v>
      </c>
      <c r="L64" s="21">
        <f t="shared" si="264"/>
        <v>663.73245713217784</v>
      </c>
      <c r="M64" s="25"/>
      <c r="N64" s="20">
        <f t="shared" si="265"/>
        <v>28.299999999999955</v>
      </c>
      <c r="O64" s="20">
        <f t="shared" si="266"/>
        <v>8.7266462599723917E-4</v>
      </c>
      <c r="P64" s="20">
        <f t="shared" si="267"/>
        <v>-6.38790506229924E-2</v>
      </c>
      <c r="Q64" s="22">
        <f t="shared" si="268"/>
        <v>3.7935321085909024E-2</v>
      </c>
      <c r="R64" s="21">
        <f t="shared" si="269"/>
        <v>1.0001199413094708</v>
      </c>
      <c r="S64" s="20">
        <f t="shared" si="270"/>
        <v>22.773893674702869</v>
      </c>
      <c r="T64" s="20">
        <f t="shared" si="271"/>
        <v>-16.417233513592702</v>
      </c>
      <c r="U64" s="20">
        <f t="shared" si="272"/>
        <v>-3.5522062565682071</v>
      </c>
      <c r="V64" s="25"/>
      <c r="W64" s="45">
        <v>1590.1</v>
      </c>
      <c r="X64" s="45">
        <v>36.780999999999999</v>
      </c>
      <c r="Y64" s="20">
        <v>194.81399999999999</v>
      </c>
      <c r="Z64" s="20">
        <f t="shared" si="273"/>
        <v>1391.1517883097949</v>
      </c>
      <c r="AA64" s="20">
        <f t="shared" si="274"/>
        <v>-1309.9517883097949</v>
      </c>
      <c r="AB64" s="20">
        <f t="shared" si="275"/>
        <v>-657.34879202044715</v>
      </c>
      <c r="AC64" s="20">
        <f t="shared" si="276"/>
        <v>-172.77581886100739</v>
      </c>
      <c r="AD64" s="20">
        <f t="shared" si="277"/>
        <v>-657.34879202044715</v>
      </c>
      <c r="AE64" s="20">
        <f t="shared" si="278"/>
        <v>-172.77581886100739</v>
      </c>
      <c r="AF64" s="21">
        <f t="shared" si="279"/>
        <v>679.67559758596065</v>
      </c>
      <c r="AG64" s="21">
        <f t="shared" si="280"/>
        <v>194.72638547389261</v>
      </c>
      <c r="AH64" s="21">
        <f t="shared" si="281"/>
        <v>663.93825525310319</v>
      </c>
      <c r="AI64" s="25"/>
      <c r="AJ64" s="20">
        <f t="shared" si="282"/>
        <v>28.299999999999955</v>
      </c>
      <c r="AK64" s="20">
        <f t="shared" si="283"/>
        <v>6.6497044500983997E-3</v>
      </c>
      <c r="AL64" s="20">
        <f t="shared" si="284"/>
        <v>3.8292523788755389E-2</v>
      </c>
      <c r="AM64" s="23">
        <f t="shared" si="285"/>
        <v>2.377361847222681E-2</v>
      </c>
      <c r="AN64" s="45">
        <f t="shared" si="286"/>
        <v>1.0000471014067076</v>
      </c>
      <c r="AO64" s="23">
        <f t="shared" si="287"/>
        <v>22.723476574809375</v>
      </c>
      <c r="AP64" s="23">
        <f t="shared" si="288"/>
        <v>-16.385595816285701</v>
      </c>
      <c r="AQ64" s="23">
        <f t="shared" si="289"/>
        <v>-4.0010176076189179</v>
      </c>
      <c r="AR64" s="45">
        <f t="shared" si="290"/>
        <v>0.74014963726903449</v>
      </c>
      <c r="AS64" s="25"/>
      <c r="AT64" s="20">
        <f t="shared" si="291"/>
        <v>0.49885130745278999</v>
      </c>
      <c r="AU64" s="20">
        <f t="shared" si="292"/>
        <v>5.3841275507693354E-2</v>
      </c>
      <c r="AV64" s="20">
        <f t="shared" si="293"/>
        <v>0.50174845280843006</v>
      </c>
      <c r="AX64" s="18"/>
      <c r="AY64" s="18"/>
      <c r="AZ64" s="18"/>
      <c r="BA64" s="124"/>
      <c r="BB64" s="124"/>
      <c r="BC64" s="125"/>
      <c r="BD64" s="121" t="s">
        <v>84</v>
      </c>
      <c r="BE64" s="30" t="s">
        <v>97</v>
      </c>
    </row>
    <row r="65" spans="1:57" x14ac:dyDescent="0.3">
      <c r="A65" s="45">
        <v>1618.3</v>
      </c>
      <c r="B65" s="45">
        <v>37.200000000000003</v>
      </c>
      <c r="C65" s="20">
        <v>196.67</v>
      </c>
      <c r="D65" s="24">
        <f t="shared" ref="D65:D71" si="294">S65+D64</f>
        <v>1413.7868623304551</v>
      </c>
      <c r="E65" s="24">
        <f t="shared" ref="E65:E71" si="295">$BJ$3-D65</f>
        <v>-1332.586862330455</v>
      </c>
      <c r="F65" s="24">
        <f t="shared" ref="F65:F71" si="296">T65+F64</f>
        <v>-673.78515908069744</v>
      </c>
      <c r="G65" s="24">
        <f t="shared" ref="G65:G71" si="297">U65+G64</f>
        <v>-176.23379151876597</v>
      </c>
      <c r="H65" s="20">
        <f t="shared" ref="H65:H71" si="298">H64+T65</f>
        <v>-673.78515908069744</v>
      </c>
      <c r="I65" s="20">
        <f t="shared" ref="I65:I71" si="299">I64+U65</f>
        <v>-176.23379151876597</v>
      </c>
      <c r="J65" s="21">
        <f t="shared" ref="J65:J71" si="300">SQRT(F65^2+G65^2)</f>
        <v>696.45157036974274</v>
      </c>
      <c r="K65" s="21">
        <f t="shared" ref="K65:K71" si="301">IF(J65=0,0,IF(F65&lt;0,ATAN(G65/F65)*180/PI()+180,ATAN(G65/F65)*180/PI()))</f>
        <v>194.65779038441394</v>
      </c>
      <c r="L65" s="21">
        <f t="shared" ref="L65:L71" si="302">COS((K65-$BL$3)*PI()/180)*J65</f>
        <v>680.14691960888877</v>
      </c>
      <c r="M65" s="133"/>
      <c r="N65" s="20">
        <f t="shared" ref="N65:N71" si="303">A65-A64</f>
        <v>28.200000000000045</v>
      </c>
      <c r="O65" s="20">
        <f t="shared" ref="O65:O71" si="304">RADIANS(B65-B64)</f>
        <v>1.3089969389957472E-2</v>
      </c>
      <c r="P65" s="20">
        <f t="shared" ref="P65:P71" si="305">RADIANS(C65-C64)</f>
        <v>0.10978120995044319</v>
      </c>
      <c r="Q65" s="22">
        <f t="shared" ref="Q65:Q71" si="306">ACOS(COS(O65)-SIN(RADIANS(B64))*SIN(RADIANS(B65))*(1-COS(P65)))</f>
        <v>6.706558708790622E-2</v>
      </c>
      <c r="R65" s="21">
        <f t="shared" ref="R65:R71" si="307">2/Q65*TAN(Q65/2)</f>
        <v>1.0003749847422307</v>
      </c>
      <c r="S65" s="20">
        <f t="shared" ref="S65:S71" si="308">(N65/2)*(COS(RADIANS(B64))+COS(RADIANS(B65)))*R65</f>
        <v>22.581232745152345</v>
      </c>
      <c r="T65" s="20">
        <f t="shared" ref="T65:T71" si="309">(N65/2)*(SIN(RADIANS(B64))*COS(RADIANS(C64))+SIN(RADIANS(B65))*COS(RADIANS(C65)))*R65</f>
        <v>-16.412735286197091</v>
      </c>
      <c r="U65" s="20">
        <f t="shared" ref="U65:U71" si="310">(N65/2)*(SIN(RADIANS(B64))*SIN(RADIANS(C64))+SIN(RADIANS(B65))*SIN(RADIANS(C65)))*R65</f>
        <v>-3.9562639041220304</v>
      </c>
      <c r="V65" s="133"/>
      <c r="W65" s="45">
        <v>1618.3</v>
      </c>
      <c r="X65" s="45">
        <v>37.200000000000003</v>
      </c>
      <c r="Y65" s="20">
        <v>196.96</v>
      </c>
      <c r="Z65" s="20">
        <f t="shared" ref="Z65:Z71" si="311">AO65+Z64</f>
        <v>1413.6770263545814</v>
      </c>
      <c r="AA65" s="20">
        <f t="shared" ref="AA65:AA71" si="312">$BJ$3-Z65</f>
        <v>-1332.4770263545813</v>
      </c>
      <c r="AB65" s="20">
        <f t="shared" ref="AB65:AB71" si="313">AP65+AB64</f>
        <v>-673.6655134257885</v>
      </c>
      <c r="AC65" s="20">
        <f t="shared" ref="AC65:AC71" si="314">AQ65+AC64</f>
        <v>-177.42136053357763</v>
      </c>
      <c r="AD65" s="20">
        <f t="shared" ref="AD65:AD71" si="315">AD64+AP65</f>
        <v>-673.6655134257885</v>
      </c>
      <c r="AE65" s="20">
        <f t="shared" ref="AE65:AE71" si="316">AE64+AQ65</f>
        <v>-177.42136053357763</v>
      </c>
      <c r="AF65" s="21">
        <f t="shared" ref="AF65:AF71" si="317">SQRT(AB65^2+AC65^2)</f>
        <v>696.63732540886508</v>
      </c>
      <c r="AG65" s="21">
        <f t="shared" ref="AG65:AG71" si="318">IF(AF65=0,0,IF(AB65&lt;0,ATAN(AC65/AB65)*180/PI()+180,ATAN(AC65/AB65)*180/PI()))</f>
        <v>194.75477472339313</v>
      </c>
      <c r="AH65" s="21">
        <f t="shared" ref="AH65:AH71" si="319">COS((AG65-$BL$3)*PI()/180)*AF65</f>
        <v>680.58101245099465</v>
      </c>
      <c r="AI65" s="133"/>
      <c r="AJ65" s="20">
        <f t="shared" ref="AJ65:AJ71" si="320">W65-W64</f>
        <v>28.200000000000045</v>
      </c>
      <c r="AK65" s="20">
        <f t="shared" ref="AK65:AK71" si="321">RADIANS(X65-X64)</f>
        <v>7.3129295658563116E-3</v>
      </c>
      <c r="AL65" s="20">
        <f t="shared" ref="AL65:AL71" si="322">RADIANS(Y65-Y64)</f>
        <v>3.7454765747798574E-2</v>
      </c>
      <c r="AM65" s="23">
        <f t="shared" ref="AM65:AM71" si="323">ACOS(COS(AK65)-SIN(RADIANS(X64))*SIN(RADIANS(X65))*(1-COS(AL65)))</f>
        <v>2.3691617712320756E-2</v>
      </c>
      <c r="AN65" s="45">
        <f t="shared" ref="AN65:AN71" si="324">2/AM65*TAN(AM65/2)</f>
        <v>1.000046777021381</v>
      </c>
      <c r="AO65" s="23">
        <f t="shared" ref="AO65:AO71" si="325">(AJ65/2)*(COS(RADIANS(X64))+COS(RADIANS(X65)))*AN65</f>
        <v>22.525238044786498</v>
      </c>
      <c r="AP65" s="23">
        <f t="shared" ref="AP65:AP71" si="326">(AJ65/2)*(SIN(RADIANS(X64))*COS(RADIANS(Y64))+SIN(RADIANS(X65))*COS(RADIANS(Y65)))*AN65</f>
        <v>-16.316721405341369</v>
      </c>
      <c r="AQ65" s="23">
        <f t="shared" ref="AQ65:AQ71" si="327">(AJ65/2)*(SIN(RADIANS(X64))*SIN(RADIANS(Y64))+SIN(RADIANS(X65))*SIN(RADIANS(Y65)))*AN65</f>
        <v>-4.6455416725702356</v>
      </c>
      <c r="AR65" s="45">
        <f t="shared" ref="AR65:AR71" si="328">(10/AJ65)*2*(ASIN((SQRT((SIN((X64-X65)/2)^2+SIN(((Y64-Y65)/2)^2)*SIN(X64)*SIN(X65))))))</f>
        <v>0.47876116955086417</v>
      </c>
      <c r="AS65" s="133"/>
      <c r="AT65" s="20">
        <f t="shared" ref="AT65:AT71" si="329">SQRT((I65-AE65)^2+(H65-AD65)^2)</f>
        <v>1.1935808509184953</v>
      </c>
      <c r="AU65" s="20">
        <f t="shared" ref="AU65:AU71" si="330">D65-Z65</f>
        <v>0.10983597587369331</v>
      </c>
      <c r="AV65" s="20">
        <f t="shared" ref="AV65:AV71" si="331">SQRT((I65-AE65)^2+(H65-AD65)^2+(D65-Z65)^2)</f>
        <v>1.1986238731459697</v>
      </c>
      <c r="AX65" s="18">
        <v>135</v>
      </c>
      <c r="AY65" s="18">
        <v>30</v>
      </c>
      <c r="AZ65" s="18">
        <v>1345</v>
      </c>
      <c r="BA65" s="124">
        <v>3.3E-3</v>
      </c>
      <c r="BB65" s="124">
        <v>8.0000000000000004E-4</v>
      </c>
      <c r="BC65" s="125">
        <v>0</v>
      </c>
      <c r="BD65" s="121"/>
      <c r="BE65" s="30" t="s">
        <v>97</v>
      </c>
    </row>
    <row r="66" spans="1:57" x14ac:dyDescent="0.3">
      <c r="A66" s="45">
        <v>1646.5</v>
      </c>
      <c r="B66" s="45">
        <v>36.42</v>
      </c>
      <c r="C66" s="20">
        <v>202.72</v>
      </c>
      <c r="D66" s="24">
        <f t="shared" si="294"/>
        <v>1436.3718929238214</v>
      </c>
      <c r="E66" s="24">
        <f t="shared" si="295"/>
        <v>-1355.1718929238214</v>
      </c>
      <c r="F66" s="24">
        <f t="shared" si="296"/>
        <v>-689.67886763270326</v>
      </c>
      <c r="G66" s="24">
        <f t="shared" si="297"/>
        <v>-181.91438143698898</v>
      </c>
      <c r="H66" s="20">
        <f t="shared" si="298"/>
        <v>-689.67886763270326</v>
      </c>
      <c r="I66" s="20">
        <f t="shared" si="299"/>
        <v>-181.91438143698898</v>
      </c>
      <c r="J66" s="21">
        <f t="shared" si="300"/>
        <v>713.26697850996163</v>
      </c>
      <c r="K66" s="21">
        <f t="shared" si="301"/>
        <v>194.77618557420823</v>
      </c>
      <c r="L66" s="21">
        <f t="shared" si="302"/>
        <v>696.88422740015392</v>
      </c>
      <c r="M66" s="133"/>
      <c r="N66" s="20">
        <f t="shared" si="303"/>
        <v>28.200000000000045</v>
      </c>
      <c r="O66" s="20">
        <f t="shared" si="304"/>
        <v>-1.3613568165555791E-2</v>
      </c>
      <c r="P66" s="20">
        <f t="shared" si="305"/>
        <v>0.10559241974565714</v>
      </c>
      <c r="Q66" s="22">
        <f t="shared" si="306"/>
        <v>6.4693731544116062E-2</v>
      </c>
      <c r="R66" s="21">
        <f t="shared" si="307"/>
        <v>1.000348919274934</v>
      </c>
      <c r="S66" s="20">
        <f t="shared" si="308"/>
        <v>22.585030593366351</v>
      </c>
      <c r="T66" s="20">
        <f t="shared" si="309"/>
        <v>-15.893708552005839</v>
      </c>
      <c r="U66" s="20">
        <f t="shared" si="310"/>
        <v>-5.6805899182229984</v>
      </c>
      <c r="V66" s="133"/>
      <c r="W66" s="45">
        <v>1646.5</v>
      </c>
      <c r="X66" s="45">
        <v>36.42</v>
      </c>
      <c r="Y66" s="20">
        <v>201.82</v>
      </c>
      <c r="Z66" s="20">
        <f t="shared" si="311"/>
        <v>1436.2593867816297</v>
      </c>
      <c r="AA66" s="20">
        <f t="shared" si="312"/>
        <v>-1355.0593867816297</v>
      </c>
      <c r="AB66" s="20">
        <f t="shared" si="313"/>
        <v>-689.59470152512063</v>
      </c>
      <c r="AC66" s="20">
        <f t="shared" si="314"/>
        <v>-183.02087917304453</v>
      </c>
      <c r="AD66" s="20">
        <f t="shared" si="315"/>
        <v>-689.59470152512063</v>
      </c>
      <c r="AE66" s="20">
        <f t="shared" si="316"/>
        <v>-183.02087917304453</v>
      </c>
      <c r="AF66" s="21">
        <f t="shared" si="317"/>
        <v>713.468636020389</v>
      </c>
      <c r="AG66" s="21">
        <f t="shared" si="318"/>
        <v>194.86382922429215</v>
      </c>
      <c r="AH66" s="21">
        <f t="shared" si="319"/>
        <v>697.31300381586618</v>
      </c>
      <c r="AI66" s="133"/>
      <c r="AJ66" s="20">
        <f t="shared" si="320"/>
        <v>28.200000000000045</v>
      </c>
      <c r="AK66" s="20">
        <f t="shared" si="321"/>
        <v>-1.3613568165555791E-2</v>
      </c>
      <c r="AL66" s="20">
        <f t="shared" si="322"/>
        <v>8.4823001646924162E-2</v>
      </c>
      <c r="AM66" s="23">
        <f t="shared" si="323"/>
        <v>5.2602692636681603E-2</v>
      </c>
      <c r="AN66" s="45">
        <f t="shared" si="324"/>
        <v>1.0002306507616598</v>
      </c>
      <c r="AO66" s="23">
        <f t="shared" si="325"/>
        <v>22.582360427048318</v>
      </c>
      <c r="AP66" s="23">
        <f t="shared" si="326"/>
        <v>-15.92918809933218</v>
      </c>
      <c r="AQ66" s="23">
        <f t="shared" si="327"/>
        <v>-5.5995186394668988</v>
      </c>
      <c r="AR66" s="45" t="e">
        <f t="shared" si="328"/>
        <v>#NUM!</v>
      </c>
      <c r="AS66" s="133"/>
      <c r="AT66" s="20">
        <f t="shared" si="329"/>
        <v>1.1096941801963676</v>
      </c>
      <c r="AU66" s="20">
        <f t="shared" si="330"/>
        <v>0.11250614219170529</v>
      </c>
      <c r="AV66" s="20">
        <f t="shared" si="331"/>
        <v>1.1153828067495699</v>
      </c>
      <c r="AX66" s="18">
        <v>135</v>
      </c>
      <c r="AY66" s="18">
        <v>30</v>
      </c>
      <c r="AZ66" s="18">
        <v>1345</v>
      </c>
      <c r="BA66" s="124">
        <v>3.3E-3</v>
      </c>
      <c r="BB66" s="124">
        <v>8.0000000000000004E-4</v>
      </c>
      <c r="BC66" s="125">
        <v>0</v>
      </c>
      <c r="BD66" s="121"/>
      <c r="BE66" s="30" t="s">
        <v>97</v>
      </c>
    </row>
    <row r="67" spans="1:57" x14ac:dyDescent="0.3">
      <c r="A67" s="45">
        <v>1674.8</v>
      </c>
      <c r="B67" s="45">
        <v>37.06</v>
      </c>
      <c r="C67" s="20">
        <v>200.36</v>
      </c>
      <c r="D67" s="24">
        <f t="shared" si="294"/>
        <v>1459.0513600822494</v>
      </c>
      <c r="E67" s="24">
        <f t="shared" si="295"/>
        <v>-1377.8513600822494</v>
      </c>
      <c r="F67" s="24">
        <f t="shared" si="296"/>
        <v>-705.42355848735178</v>
      </c>
      <c r="G67" s="24">
        <f t="shared" si="297"/>
        <v>-188.12627665264861</v>
      </c>
      <c r="H67" s="20">
        <f t="shared" si="298"/>
        <v>-705.42355848735178</v>
      </c>
      <c r="I67" s="20">
        <f t="shared" si="299"/>
        <v>-188.12627665264861</v>
      </c>
      <c r="J67" s="21">
        <f t="shared" si="300"/>
        <v>730.07800462426417</v>
      </c>
      <c r="K67" s="21">
        <f t="shared" si="301"/>
        <v>194.93242780782941</v>
      </c>
      <c r="L67" s="21">
        <f t="shared" si="302"/>
        <v>713.73072234947392</v>
      </c>
      <c r="M67" s="133"/>
      <c r="N67" s="20">
        <f t="shared" si="303"/>
        <v>28.299999999999955</v>
      </c>
      <c r="O67" s="20">
        <f t="shared" si="304"/>
        <v>1.1170107212763718E-2</v>
      </c>
      <c r="P67" s="20">
        <f t="shared" si="305"/>
        <v>-4.1189770347065918E-2</v>
      </c>
      <c r="Q67" s="22">
        <f t="shared" si="306"/>
        <v>2.7051076685173259E-2</v>
      </c>
      <c r="R67" s="21">
        <f t="shared" si="307"/>
        <v>1.0000609845250976</v>
      </c>
      <c r="S67" s="20">
        <f t="shared" si="308"/>
        <v>22.679467158428057</v>
      </c>
      <c r="T67" s="20">
        <f t="shared" si="309"/>
        <v>-15.74469085464847</v>
      </c>
      <c r="U67" s="20">
        <f t="shared" si="310"/>
        <v>-6.211895215659645</v>
      </c>
      <c r="V67" s="133"/>
      <c r="W67" s="45">
        <v>1674.8</v>
      </c>
      <c r="X67" s="45">
        <v>37.06</v>
      </c>
      <c r="Y67" s="20">
        <v>201.07499999999999</v>
      </c>
      <c r="Z67" s="20">
        <f t="shared" si="311"/>
        <v>1458.93782105431</v>
      </c>
      <c r="AA67" s="20">
        <f t="shared" si="312"/>
        <v>-1377.73782105431</v>
      </c>
      <c r="AB67" s="20">
        <f t="shared" si="313"/>
        <v>-705.35103877215192</v>
      </c>
      <c r="AC67" s="20">
        <f t="shared" si="314"/>
        <v>-189.20990905500574</v>
      </c>
      <c r="AD67" s="20">
        <f t="shared" si="315"/>
        <v>-705.35103877215192</v>
      </c>
      <c r="AE67" s="20">
        <f t="shared" si="316"/>
        <v>-189.20990905500574</v>
      </c>
      <c r="AF67" s="21">
        <f t="shared" si="317"/>
        <v>730.28794155562866</v>
      </c>
      <c r="AG67" s="21">
        <f t="shared" si="318"/>
        <v>195.01604084178882</v>
      </c>
      <c r="AH67" s="21">
        <f t="shared" si="319"/>
        <v>714.15945930369003</v>
      </c>
      <c r="AI67" s="133"/>
      <c r="AJ67" s="20">
        <f t="shared" si="320"/>
        <v>28.299999999999955</v>
      </c>
      <c r="AK67" s="20">
        <f t="shared" si="321"/>
        <v>1.1170107212763718E-2</v>
      </c>
      <c r="AL67" s="20">
        <f t="shared" si="322"/>
        <v>-1.3002702927357834E-2</v>
      </c>
      <c r="AM67" s="23">
        <f t="shared" si="323"/>
        <v>1.3611183072393729E-2</v>
      </c>
      <c r="AN67" s="45">
        <f t="shared" si="324"/>
        <v>1.0000154389780815</v>
      </c>
      <c r="AO67" s="23">
        <f t="shared" si="325"/>
        <v>22.678434272680342</v>
      </c>
      <c r="AP67" s="23">
        <f t="shared" si="326"/>
        <v>-15.756337247031288</v>
      </c>
      <c r="AQ67" s="23">
        <f t="shared" si="327"/>
        <v>-6.1890298819612113</v>
      </c>
      <c r="AR67" s="45">
        <f t="shared" si="328"/>
        <v>0.30777266045848628</v>
      </c>
      <c r="AS67" s="133"/>
      <c r="AT67" s="20">
        <f t="shared" si="329"/>
        <v>1.0860563026523731</v>
      </c>
      <c r="AU67" s="20">
        <f t="shared" si="330"/>
        <v>0.11353902793939596</v>
      </c>
      <c r="AV67" s="20">
        <f t="shared" si="331"/>
        <v>1.0919750012689695</v>
      </c>
      <c r="AX67" s="18">
        <v>135</v>
      </c>
      <c r="AY67" s="18">
        <v>30</v>
      </c>
      <c r="AZ67" s="18">
        <v>1345</v>
      </c>
      <c r="BA67" s="124">
        <v>3.3E-3</v>
      </c>
      <c r="BB67" s="124">
        <v>8.0000000000000004E-4</v>
      </c>
      <c r="BC67" s="125">
        <v>0</v>
      </c>
      <c r="BD67" s="121"/>
      <c r="BE67" s="30" t="s">
        <v>97</v>
      </c>
    </row>
    <row r="68" spans="1:57" x14ac:dyDescent="0.3">
      <c r="A68" s="45">
        <v>1703</v>
      </c>
      <c r="B68" s="45">
        <v>37.880000000000003</v>
      </c>
      <c r="C68" s="20">
        <v>199.01</v>
      </c>
      <c r="D68" s="24">
        <f t="shared" si="294"/>
        <v>1481.43310202624</v>
      </c>
      <c r="E68" s="24">
        <f t="shared" si="295"/>
        <v>-1400.23310202624</v>
      </c>
      <c r="F68" s="24">
        <f t="shared" si="296"/>
        <v>-721.57598732064753</v>
      </c>
      <c r="G68" s="24">
        <f t="shared" si="297"/>
        <v>-193.90290915553157</v>
      </c>
      <c r="H68" s="20">
        <f t="shared" si="298"/>
        <v>-721.57598732064753</v>
      </c>
      <c r="I68" s="20">
        <f t="shared" si="299"/>
        <v>-193.90290915553157</v>
      </c>
      <c r="J68" s="21">
        <f t="shared" si="300"/>
        <v>747.17484142384353</v>
      </c>
      <c r="K68" s="21">
        <f t="shared" si="301"/>
        <v>195.04127243107476</v>
      </c>
      <c r="L68" s="21">
        <f t="shared" si="302"/>
        <v>730.74210923747762</v>
      </c>
      <c r="M68" s="133"/>
      <c r="N68" s="20">
        <f t="shared" si="303"/>
        <v>28.200000000000045</v>
      </c>
      <c r="O68" s="20">
        <f t="shared" si="304"/>
        <v>1.4311699866353507E-2</v>
      </c>
      <c r="P68" s="20">
        <f t="shared" si="305"/>
        <v>-2.3561944901923846E-2</v>
      </c>
      <c r="Q68" s="22">
        <f t="shared" si="306"/>
        <v>2.0254766500201971E-2</v>
      </c>
      <c r="R68" s="21">
        <f t="shared" si="307"/>
        <v>1.0000341893664699</v>
      </c>
      <c r="S68" s="20">
        <f t="shared" si="308"/>
        <v>22.381741943990693</v>
      </c>
      <c r="T68" s="20">
        <f t="shared" si="309"/>
        <v>-16.152428833295705</v>
      </c>
      <c r="U68" s="20">
        <f t="shared" si="310"/>
        <v>-5.7766325028829586</v>
      </c>
      <c r="V68" s="133"/>
      <c r="W68" s="45">
        <v>1703</v>
      </c>
      <c r="X68" s="45">
        <v>37.880000000000003</v>
      </c>
      <c r="Y68" s="20">
        <v>199.61</v>
      </c>
      <c r="Z68" s="20">
        <f t="shared" si="311"/>
        <v>1481.3196310586841</v>
      </c>
      <c r="AA68" s="20">
        <f t="shared" si="312"/>
        <v>-1400.119631058684</v>
      </c>
      <c r="AB68" s="20">
        <f t="shared" si="313"/>
        <v>-721.4360220655243</v>
      </c>
      <c r="AC68" s="20">
        <f t="shared" si="314"/>
        <v>-195.17130889672782</v>
      </c>
      <c r="AD68" s="20">
        <f t="shared" si="315"/>
        <v>-721.4360220655243</v>
      </c>
      <c r="AE68" s="20">
        <f t="shared" si="316"/>
        <v>-195.17130889672782</v>
      </c>
      <c r="AF68" s="21">
        <f t="shared" si="317"/>
        <v>747.36990423095688</v>
      </c>
      <c r="AG68" s="21">
        <f t="shared" si="318"/>
        <v>195.13796520811496</v>
      </c>
      <c r="AH68" s="21">
        <f t="shared" si="319"/>
        <v>731.19490698720165</v>
      </c>
      <c r="AI68" s="133"/>
      <c r="AJ68" s="20">
        <f t="shared" si="320"/>
        <v>28.200000000000045</v>
      </c>
      <c r="AK68" s="20">
        <f t="shared" si="321"/>
        <v>1.4311699866353507E-2</v>
      </c>
      <c r="AL68" s="20">
        <f t="shared" si="322"/>
        <v>-2.5569073541716492E-2</v>
      </c>
      <c r="AM68" s="23">
        <f t="shared" si="323"/>
        <v>2.1136327712633074E-2</v>
      </c>
      <c r="AN68" s="45">
        <f t="shared" si="324"/>
        <v>1.0000372303590108</v>
      </c>
      <c r="AO68" s="23">
        <f t="shared" si="325"/>
        <v>22.381810004374056</v>
      </c>
      <c r="AP68" s="23">
        <f t="shared" si="326"/>
        <v>-16.084983293372421</v>
      </c>
      <c r="AQ68" s="23">
        <f t="shared" si="327"/>
        <v>-5.9613998417220913</v>
      </c>
      <c r="AR68" s="45">
        <f t="shared" si="328"/>
        <v>0.23291967818098322</v>
      </c>
      <c r="AS68" s="133"/>
      <c r="AT68" s="20">
        <f t="shared" si="329"/>
        <v>1.2760988112636182</v>
      </c>
      <c r="AU68" s="20">
        <f t="shared" si="330"/>
        <v>0.11347096755594066</v>
      </c>
      <c r="AV68" s="20">
        <f t="shared" si="331"/>
        <v>1.281133809009231</v>
      </c>
      <c r="AX68" s="18">
        <v>135</v>
      </c>
      <c r="AY68" s="18">
        <v>30</v>
      </c>
      <c r="AZ68" s="18">
        <v>1345</v>
      </c>
      <c r="BA68" s="124">
        <v>3.3E-3</v>
      </c>
      <c r="BB68" s="124">
        <v>8.0000000000000004E-4</v>
      </c>
      <c r="BC68" s="125">
        <v>0</v>
      </c>
      <c r="BD68" s="121"/>
      <c r="BE68" s="30" t="s">
        <v>97</v>
      </c>
    </row>
    <row r="69" spans="1:57" x14ac:dyDescent="0.3">
      <c r="A69" s="45">
        <v>1731.3</v>
      </c>
      <c r="B69" s="45">
        <v>35.82</v>
      </c>
      <c r="C69" s="20">
        <v>201.62</v>
      </c>
      <c r="D69" s="24">
        <f t="shared" si="294"/>
        <v>1504.0791853271389</v>
      </c>
      <c r="E69" s="24">
        <f t="shared" si="295"/>
        <v>-1422.8791853271389</v>
      </c>
      <c r="F69" s="24">
        <f t="shared" si="296"/>
        <v>-737.49164730698965</v>
      </c>
      <c r="G69" s="24">
        <f t="shared" si="297"/>
        <v>-199.78514016764584</v>
      </c>
      <c r="H69" s="20">
        <f t="shared" si="298"/>
        <v>-737.49164730698965</v>
      </c>
      <c r="I69" s="20">
        <f t="shared" si="299"/>
        <v>-199.78514016764584</v>
      </c>
      <c r="J69" s="21">
        <f t="shared" si="300"/>
        <v>764.07331590586455</v>
      </c>
      <c r="K69" s="21">
        <f t="shared" si="301"/>
        <v>195.15752917678171</v>
      </c>
      <c r="L69" s="21">
        <f t="shared" si="302"/>
        <v>747.59075587536893</v>
      </c>
      <c r="M69" s="133"/>
      <c r="N69" s="20">
        <f t="shared" si="303"/>
        <v>28.299999999999955</v>
      </c>
      <c r="O69" s="20">
        <f t="shared" si="304"/>
        <v>-3.5953782591083228E-2</v>
      </c>
      <c r="P69" s="20">
        <f t="shared" si="305"/>
        <v>4.5553093477052241E-2</v>
      </c>
      <c r="Q69" s="22">
        <f t="shared" si="306"/>
        <v>4.5148871874401308E-2</v>
      </c>
      <c r="R69" s="21">
        <f t="shared" si="307"/>
        <v>1.0001699030194269</v>
      </c>
      <c r="S69" s="20">
        <f t="shared" si="308"/>
        <v>22.646083300898994</v>
      </c>
      <c r="T69" s="20">
        <f t="shared" si="309"/>
        <v>-15.915659986342126</v>
      </c>
      <c r="U69" s="20">
        <f t="shared" si="310"/>
        <v>-5.8822310121142642</v>
      </c>
      <c r="V69" s="133"/>
      <c r="W69" s="45">
        <v>1731.3</v>
      </c>
      <c r="X69" s="45">
        <v>35.82</v>
      </c>
      <c r="Y69" s="20">
        <v>200.79499999999999</v>
      </c>
      <c r="Z69" s="20">
        <f t="shared" si="311"/>
        <v>1503.9645969402973</v>
      </c>
      <c r="AA69" s="20">
        <f t="shared" si="312"/>
        <v>-1422.7645969402972</v>
      </c>
      <c r="AB69" s="20">
        <f t="shared" si="313"/>
        <v>-737.36394658684378</v>
      </c>
      <c r="AC69" s="20">
        <f t="shared" si="314"/>
        <v>-201.02794704986172</v>
      </c>
      <c r="AD69" s="20">
        <f t="shared" si="315"/>
        <v>-737.36394658684378</v>
      </c>
      <c r="AE69" s="20">
        <f t="shared" si="316"/>
        <v>-201.02794704986172</v>
      </c>
      <c r="AF69" s="21">
        <f t="shared" si="317"/>
        <v>764.27601376806786</v>
      </c>
      <c r="AG69" s="21">
        <f t="shared" si="318"/>
        <v>195.24996106799199</v>
      </c>
      <c r="AH69" s="21">
        <f t="shared" si="319"/>
        <v>748.04282287769365</v>
      </c>
      <c r="AI69" s="133"/>
      <c r="AJ69" s="20">
        <f t="shared" si="320"/>
        <v>28.299999999999955</v>
      </c>
      <c r="AK69" s="20">
        <f t="shared" si="321"/>
        <v>-3.5953782591083228E-2</v>
      </c>
      <c r="AL69" s="20">
        <f t="shared" si="322"/>
        <v>2.0682151636132347E-2</v>
      </c>
      <c r="AM69" s="23">
        <f t="shared" si="323"/>
        <v>3.8031747030233154E-2</v>
      </c>
      <c r="AN69" s="45">
        <f t="shared" si="324"/>
        <v>1.0001205519186733</v>
      </c>
      <c r="AO69" s="23">
        <f t="shared" si="325"/>
        <v>22.644965881613249</v>
      </c>
      <c r="AP69" s="23">
        <f t="shared" si="326"/>
        <v>-15.927924521319477</v>
      </c>
      <c r="AQ69" s="23">
        <f t="shared" si="327"/>
        <v>-5.8566381531339067</v>
      </c>
      <c r="AR69" s="45">
        <f t="shared" si="328"/>
        <v>0.68216564177091543</v>
      </c>
      <c r="AS69" s="133"/>
      <c r="AT69" s="20">
        <f t="shared" si="329"/>
        <v>1.2493503993711887</v>
      </c>
      <c r="AU69" s="20">
        <f t="shared" si="330"/>
        <v>0.11458838684166039</v>
      </c>
      <c r="AV69" s="20">
        <f t="shared" si="331"/>
        <v>1.254594324396505</v>
      </c>
      <c r="AX69" s="18">
        <v>135</v>
      </c>
      <c r="AY69" s="18">
        <v>30</v>
      </c>
      <c r="AZ69" s="18">
        <v>1345</v>
      </c>
      <c r="BA69" s="124">
        <v>3.3E-3</v>
      </c>
      <c r="BB69" s="124">
        <v>8.0000000000000004E-4</v>
      </c>
      <c r="BC69" s="125">
        <v>0</v>
      </c>
      <c r="BD69" s="121"/>
      <c r="BE69" s="30" t="s">
        <v>97</v>
      </c>
    </row>
    <row r="70" spans="1:57" x14ac:dyDescent="0.3">
      <c r="A70" s="45">
        <v>1759.5</v>
      </c>
      <c r="B70" s="45">
        <v>35.979999999999997</v>
      </c>
      <c r="C70" s="20">
        <v>199.96</v>
      </c>
      <c r="D70" s="24">
        <f t="shared" si="294"/>
        <v>1526.9229015595615</v>
      </c>
      <c r="E70" s="24">
        <f t="shared" si="295"/>
        <v>-1445.7229015595615</v>
      </c>
      <c r="F70" s="24">
        <f t="shared" si="296"/>
        <v>-752.94957800425391</v>
      </c>
      <c r="G70" s="24">
        <f t="shared" si="297"/>
        <v>-205.65347597501463</v>
      </c>
      <c r="H70" s="20">
        <f t="shared" si="298"/>
        <v>-752.94957800425391</v>
      </c>
      <c r="I70" s="20">
        <f t="shared" si="299"/>
        <v>-205.65347597501463</v>
      </c>
      <c r="J70" s="21">
        <f t="shared" si="300"/>
        <v>780.52957611956629</v>
      </c>
      <c r="K70" s="21">
        <f t="shared" si="301"/>
        <v>195.27661894132288</v>
      </c>
      <c r="L70" s="21">
        <f t="shared" si="302"/>
        <v>764.0255277064681</v>
      </c>
      <c r="M70" s="133"/>
      <c r="N70" s="20">
        <f t="shared" si="303"/>
        <v>28.200000000000045</v>
      </c>
      <c r="O70" s="20">
        <f t="shared" si="304"/>
        <v>2.7925268031908676E-3</v>
      </c>
      <c r="P70" s="20">
        <f t="shared" si="305"/>
        <v>-2.8972465583105809E-2</v>
      </c>
      <c r="Q70" s="22">
        <f t="shared" si="306"/>
        <v>1.7216214030151056E-2</v>
      </c>
      <c r="R70" s="21">
        <f t="shared" si="307"/>
        <v>1.0000247005675813</v>
      </c>
      <c r="S70" s="20">
        <f t="shared" si="308"/>
        <v>22.843716232422523</v>
      </c>
      <c r="T70" s="20">
        <f t="shared" si="309"/>
        <v>-15.457930697264217</v>
      </c>
      <c r="U70" s="20">
        <f t="shared" si="310"/>
        <v>-5.8683358073687897</v>
      </c>
      <c r="V70" s="133"/>
      <c r="W70" s="45">
        <v>1759.5</v>
      </c>
      <c r="X70" s="45">
        <v>35.979999999999997</v>
      </c>
      <c r="Y70" s="20">
        <v>200.02099999999999</v>
      </c>
      <c r="Z70" s="20">
        <f t="shared" si="311"/>
        <v>1526.8078832201384</v>
      </c>
      <c r="AA70" s="20">
        <f t="shared" si="312"/>
        <v>-1445.6078832201383</v>
      </c>
      <c r="AB70" s="20">
        <f t="shared" si="313"/>
        <v>-752.86155346852456</v>
      </c>
      <c r="AC70" s="20">
        <f t="shared" si="314"/>
        <v>-206.79368880676748</v>
      </c>
      <c r="AD70" s="20">
        <f t="shared" si="315"/>
        <v>-752.86155346852456</v>
      </c>
      <c r="AE70" s="20">
        <f t="shared" si="316"/>
        <v>-206.79368880676748</v>
      </c>
      <c r="AF70" s="21">
        <f t="shared" si="317"/>
        <v>780.74589234996961</v>
      </c>
      <c r="AG70" s="21">
        <f t="shared" si="318"/>
        <v>195.35903991136411</v>
      </c>
      <c r="AH70" s="21">
        <f t="shared" si="319"/>
        <v>764.4662169491794</v>
      </c>
      <c r="AI70" s="133"/>
      <c r="AJ70" s="20">
        <f t="shared" si="320"/>
        <v>28.200000000000045</v>
      </c>
      <c r="AK70" s="20">
        <f t="shared" si="321"/>
        <v>2.7925268031908676E-3</v>
      </c>
      <c r="AL70" s="20">
        <f t="shared" si="322"/>
        <v>-1.3508848410436126E-2</v>
      </c>
      <c r="AM70" s="23">
        <f t="shared" si="323"/>
        <v>8.3989854810226916E-3</v>
      </c>
      <c r="AN70" s="45">
        <f t="shared" si="324"/>
        <v>1.0000058786212287</v>
      </c>
      <c r="AO70" s="23">
        <f t="shared" si="325"/>
        <v>22.843286279841173</v>
      </c>
      <c r="AP70" s="23">
        <f t="shared" si="326"/>
        <v>-15.497606881680824</v>
      </c>
      <c r="AQ70" s="23">
        <f t="shared" si="327"/>
        <v>-5.765741756905749</v>
      </c>
      <c r="AR70" s="45">
        <f t="shared" si="328"/>
        <v>0.2790639848542551</v>
      </c>
      <c r="AS70" s="133"/>
      <c r="AT70" s="20">
        <f t="shared" si="329"/>
        <v>1.1436055353941827</v>
      </c>
      <c r="AU70" s="20">
        <f t="shared" si="330"/>
        <v>0.11501833942315898</v>
      </c>
      <c r="AV70" s="20">
        <f t="shared" si="331"/>
        <v>1.1493749775368682</v>
      </c>
      <c r="AX70" s="18">
        <v>135</v>
      </c>
      <c r="AY70" s="18">
        <v>30</v>
      </c>
      <c r="AZ70" s="18">
        <v>1345</v>
      </c>
      <c r="BA70" s="124">
        <v>3.3E-3</v>
      </c>
      <c r="BB70" s="124">
        <v>8.0000000000000004E-4</v>
      </c>
      <c r="BC70" s="125">
        <v>0</v>
      </c>
      <c r="BD70" s="121"/>
      <c r="BE70" s="30" t="s">
        <v>97</v>
      </c>
    </row>
    <row r="71" spans="1:57" x14ac:dyDescent="0.3">
      <c r="A71" s="134">
        <v>1787.8</v>
      </c>
      <c r="B71" s="134">
        <v>38.43</v>
      </c>
      <c r="C71" s="135">
        <v>197.75</v>
      </c>
      <c r="D71" s="136">
        <f t="shared" si="294"/>
        <v>1549.4625087106906</v>
      </c>
      <c r="E71" s="136">
        <f t="shared" si="295"/>
        <v>-1468.2625087106906</v>
      </c>
      <c r="F71" s="136">
        <f t="shared" si="296"/>
        <v>-769.14294666165017</v>
      </c>
      <c r="G71" s="136">
        <f t="shared" si="297"/>
        <v>-211.17367818194515</v>
      </c>
      <c r="H71" s="135">
        <f t="shared" si="298"/>
        <v>-769.14294666165017</v>
      </c>
      <c r="I71" s="135">
        <f t="shared" si="299"/>
        <v>-211.17367818194515</v>
      </c>
      <c r="J71" s="137">
        <f t="shared" si="300"/>
        <v>797.60591444413058</v>
      </c>
      <c r="K71" s="137">
        <f t="shared" si="301"/>
        <v>195.352657906405</v>
      </c>
      <c r="L71" s="137">
        <f t="shared" si="302"/>
        <v>780.95663043356194</v>
      </c>
      <c r="M71" s="25"/>
      <c r="N71" s="135">
        <f t="shared" si="303"/>
        <v>28.299999999999955</v>
      </c>
      <c r="O71" s="135">
        <f t="shared" si="304"/>
        <v>4.2760566673861126E-2</v>
      </c>
      <c r="P71" s="135">
        <f t="shared" si="305"/>
        <v>-3.8571776469074823E-2</v>
      </c>
      <c r="Q71" s="138">
        <f t="shared" si="306"/>
        <v>4.8701929209965522E-2</v>
      </c>
      <c r="R71" s="137">
        <f t="shared" si="307"/>
        <v>1.0001977033853593</v>
      </c>
      <c r="S71" s="135">
        <f t="shared" si="308"/>
        <v>22.539607151128976</v>
      </c>
      <c r="T71" s="135">
        <f t="shared" si="309"/>
        <v>-16.193368657396231</v>
      </c>
      <c r="U71" s="135">
        <f t="shared" si="310"/>
        <v>-5.5202022069305103</v>
      </c>
      <c r="V71" s="25"/>
      <c r="W71" s="134">
        <v>1787.8</v>
      </c>
      <c r="X71" s="134">
        <v>38.43</v>
      </c>
      <c r="Y71" s="135">
        <v>198.60499999999999</v>
      </c>
      <c r="Z71" s="135">
        <f t="shared" si="311"/>
        <v>1549.3468885740178</v>
      </c>
      <c r="AA71" s="135">
        <f t="shared" si="312"/>
        <v>-1468.1468885740178</v>
      </c>
      <c r="AB71" s="135">
        <f t="shared" si="313"/>
        <v>-769.01051359863868</v>
      </c>
      <c r="AC71" s="135">
        <f t="shared" si="314"/>
        <v>-212.44677741345353</v>
      </c>
      <c r="AD71" s="135">
        <f t="shared" si="315"/>
        <v>-769.01051359863868</v>
      </c>
      <c r="AE71" s="135">
        <f t="shared" si="316"/>
        <v>-212.44677741345353</v>
      </c>
      <c r="AF71" s="137">
        <f t="shared" si="317"/>
        <v>797.81627161809843</v>
      </c>
      <c r="AG71" s="137">
        <f t="shared" si="318"/>
        <v>195.44334192311382</v>
      </c>
      <c r="AH71" s="137">
        <f t="shared" si="319"/>
        <v>781.4182740028898</v>
      </c>
      <c r="AI71" s="25"/>
      <c r="AJ71" s="135">
        <f t="shared" si="320"/>
        <v>28.299999999999955</v>
      </c>
      <c r="AK71" s="135">
        <f t="shared" si="321"/>
        <v>4.2760566673861126E-2</v>
      </c>
      <c r="AL71" s="135">
        <f t="shared" si="322"/>
        <v>-2.4713862208239651E-2</v>
      </c>
      <c r="AM71" s="139">
        <f t="shared" si="323"/>
        <v>4.5294169231316683E-2</v>
      </c>
      <c r="AN71" s="134">
        <f t="shared" si="324"/>
        <v>1.0001709985620264</v>
      </c>
      <c r="AO71" s="139">
        <f t="shared" si="325"/>
        <v>22.539005353879368</v>
      </c>
      <c r="AP71" s="139">
        <f t="shared" si="326"/>
        <v>-16.14896013011413</v>
      </c>
      <c r="AQ71" s="139">
        <f t="shared" si="327"/>
        <v>-5.6530886066860555</v>
      </c>
      <c r="AR71" s="134">
        <f t="shared" si="328"/>
        <v>0.60316171153926013</v>
      </c>
      <c r="AS71" s="25"/>
      <c r="AT71" s="135">
        <f t="shared" si="329"/>
        <v>1.2799688158099163</v>
      </c>
      <c r="AU71" s="135">
        <f t="shared" si="330"/>
        <v>0.11562013667276005</v>
      </c>
      <c r="AV71" s="135">
        <f t="shared" si="331"/>
        <v>1.2851802151644207</v>
      </c>
      <c r="AX71" s="18">
        <v>135</v>
      </c>
      <c r="AY71" s="18">
        <v>30</v>
      </c>
      <c r="AZ71" s="18">
        <v>1345</v>
      </c>
      <c r="BA71" s="124">
        <v>3.3E-3</v>
      </c>
      <c r="BB71" s="124">
        <v>8.0000000000000004E-4</v>
      </c>
      <c r="BC71" s="125">
        <v>0</v>
      </c>
      <c r="BD71" s="121"/>
      <c r="BE71" s="30" t="s">
        <v>97</v>
      </c>
    </row>
    <row r="72" spans="1:57" x14ac:dyDescent="0.3">
      <c r="A72" s="45">
        <v>1816.1</v>
      </c>
      <c r="B72" s="45">
        <v>36.409999999999997</v>
      </c>
      <c r="C72" s="20">
        <v>198.57</v>
      </c>
      <c r="D72" s="24">
        <f t="shared" ref="D72:D78" si="332">S72+D71</f>
        <v>1571.9374186674947</v>
      </c>
      <c r="E72" s="24">
        <f t="shared" ref="E72:E78" si="333">$BJ$3-D72</f>
        <v>-1490.7374186674947</v>
      </c>
      <c r="F72" s="24">
        <f t="shared" ref="F72:F78" si="334">T72+F71</f>
        <v>-785.48268757860637</v>
      </c>
      <c r="G72" s="24">
        <f t="shared" ref="G72:G78" si="335">U72+G71</f>
        <v>-216.53029021479657</v>
      </c>
      <c r="H72" s="20">
        <f t="shared" ref="H72:H78" si="336">H71+T72</f>
        <v>-785.48268757860637</v>
      </c>
      <c r="I72" s="20">
        <f t="shared" ref="I72:I78" si="337">I71+U72</f>
        <v>-216.53029021479657</v>
      </c>
      <c r="J72" s="21">
        <f t="shared" ref="J72:J78" si="338">SQRT(F72^2+G72^2)</f>
        <v>814.78120932322349</v>
      </c>
      <c r="K72" s="21">
        <f t="shared" ref="K72:K78" si="339">IF(J72=0,0,IF(F72&lt;0,ATAN(G72/F72)*180/PI()+180,ATAN(G72/F72)*180/PI()))</f>
        <v>195.41168197090877</v>
      </c>
      <c r="L72" s="21">
        <f t="shared" ref="L72:L78" si="340">COS((K72-$BL$3)*PI()/180)*J72</f>
        <v>797.94358705617412</v>
      </c>
      <c r="M72" s="133"/>
      <c r="N72" s="20">
        <f t="shared" ref="N72:N78" si="341">A72-A71</f>
        <v>28.299999999999955</v>
      </c>
      <c r="O72" s="20">
        <f t="shared" ref="O72:O78" si="342">RADIANS(B72-B71)</f>
        <v>-3.5255650890285511E-2</v>
      </c>
      <c r="P72" s="20">
        <f t="shared" ref="P72:P78" si="343">RADIANS(C72-C71)</f>
        <v>1.4311699866353384E-2</v>
      </c>
      <c r="Q72" s="22">
        <f t="shared" ref="Q72:Q78" si="344">ACOS(COS(O72)-SIN(RADIANS(B71))*SIN(RADIANS(B72))*(1-COS(P72)))</f>
        <v>3.6311734795872797E-2</v>
      </c>
      <c r="R72" s="21">
        <f t="shared" ref="R72:R78" si="345">2/Q72*TAN(Q72/2)</f>
        <v>1.0001098929968675</v>
      </c>
      <c r="S72" s="20">
        <f t="shared" ref="S72:S78" si="346">(N72/2)*(COS(RADIANS(B71))+COS(RADIANS(B72)))*R72</f>
        <v>22.474909956804122</v>
      </c>
      <c r="T72" s="20">
        <f t="shared" ref="T72:T78" si="347">(N72/2)*(SIN(RADIANS(B71))*COS(RADIANS(C71))+SIN(RADIANS(B72))*COS(RADIANS(C72)))*R72</f>
        <v>-16.339740916956149</v>
      </c>
      <c r="U72" s="20">
        <f t="shared" ref="U72:U78" si="348">(N72/2)*(SIN(RADIANS(B71))*SIN(RADIANS(C71))+SIN(RADIANS(B72))*SIN(RADIANS(C72)))*R72</f>
        <v>-5.3566120328514248</v>
      </c>
      <c r="V72" s="133"/>
      <c r="W72" s="45">
        <v>1816.1</v>
      </c>
      <c r="X72" s="45">
        <v>36.409999999999997</v>
      </c>
      <c r="Y72" s="20">
        <v>198.19300000000001</v>
      </c>
      <c r="Z72" s="20">
        <f t="shared" ref="Z72:Z78" si="349">AO72+Z71</f>
        <v>1571.8216926940381</v>
      </c>
      <c r="AA72" s="20">
        <f t="shared" ref="AA72:AA78" si="350">$BJ$3-Z72</f>
        <v>-1490.6216926940381</v>
      </c>
      <c r="AB72" s="20">
        <f t="shared" ref="AB72:AB78" si="351">AP72+AB71</f>
        <v>-785.32665909768025</v>
      </c>
      <c r="AC72" s="20">
        <f t="shared" ref="AC72:AC78" si="352">AQ72+AC71</f>
        <v>-217.87562164455099</v>
      </c>
      <c r="AD72" s="20">
        <f t="shared" ref="AD72:AD78" si="353">AD71+AP72</f>
        <v>-785.32665909768025</v>
      </c>
      <c r="AE72" s="20">
        <f t="shared" ref="AE72:AE78" si="354">AE71+AQ72</f>
        <v>-217.87562164455099</v>
      </c>
      <c r="AF72" s="21">
        <f t="shared" ref="AF72:AF78" si="355">SQRT(AB72^2+AC72^2)</f>
        <v>814.98941588006142</v>
      </c>
      <c r="AG72" s="21">
        <f t="shared" ref="AG72:AG78" si="356">IF(AF72=0,0,IF(AB72&lt;0,ATAN(AC72/AB72)*180/PI()+180,ATAN(AC72/AB72)*180/PI()))</f>
        <v>195.5057762601198</v>
      </c>
      <c r="AH72" s="21">
        <f t="shared" ref="AH72:AH78" si="357">COS((AG72-$BL$3)*PI()/180)*AF72</f>
        <v>798.41710449399761</v>
      </c>
      <c r="AI72" s="133"/>
      <c r="AJ72" s="20">
        <f t="shared" ref="AJ72:AJ78" si="358">W72-W71</f>
        <v>28.299999999999955</v>
      </c>
      <c r="AK72" s="20">
        <f t="shared" ref="AK72:AK78" si="359">RADIANS(X72-X71)</f>
        <v>-3.5255650890285511E-2</v>
      </c>
      <c r="AL72" s="20">
        <f t="shared" ref="AL72:AL78" si="360">RADIANS(Y72-Y71)</f>
        <v>-7.190756518216249E-3</v>
      </c>
      <c r="AM72" s="23">
        <f t="shared" ref="AM72:AM78" si="361">ACOS(COS(AK72)-SIN(RADIANS(X71))*SIN(RADIANS(X72))*(1-COS(AL72)))</f>
        <v>3.5525218624001154E-2</v>
      </c>
      <c r="AN72" s="45">
        <f t="shared" ref="AN72:AN78" si="362">2/AM72*TAN(AM72/2)</f>
        <v>1.0001051833711181</v>
      </c>
      <c r="AO72" s="23">
        <f t="shared" ref="AO72:AO78" si="363">(AJ72/2)*(COS(RADIANS(X71))+COS(RADIANS(X72)))*AN72</f>
        <v>22.474804120020199</v>
      </c>
      <c r="AP72" s="23">
        <f t="shared" ref="AP72:AP78" si="364">(AJ72/2)*(SIN(RADIANS(X71))*COS(RADIANS(Y71))+SIN(RADIANS(X72))*COS(RADIANS(Y72)))*AN72</f>
        <v>-16.316145499041543</v>
      </c>
      <c r="AQ72" s="23">
        <f t="shared" ref="AQ72:AQ78" si="365">(AJ72/2)*(SIN(RADIANS(X71))*SIN(RADIANS(Y71))+SIN(RADIANS(X72))*SIN(RADIANS(Y72)))*AN72</f>
        <v>-5.428844231097453</v>
      </c>
      <c r="AR72" s="45">
        <f t="shared" ref="AR72:AR78" si="366">(10/AJ72)*2*(ASIN((SQRT((SIN((X71-X72)/2)^2+SIN(((Y71-Y72)/2)^2)*SIN(X71)*SIN(X72))))))</f>
        <v>0.69272886780991183</v>
      </c>
      <c r="AS72" s="133"/>
      <c r="AT72" s="20">
        <f t="shared" ref="AT72:AT78" si="367">SQRT((I72-AE72)^2+(H72-AD72)^2)</f>
        <v>1.3543491214399619</v>
      </c>
      <c r="AU72" s="20">
        <f t="shared" ref="AU72:AU78" si="368">D72-Z72</f>
        <v>0.11572597345661961</v>
      </c>
      <c r="AV72" s="20">
        <f t="shared" ref="AV72:AV78" si="369">SQRT((I72-AE72)^2+(H72-AD72)^2+(D72-Z72)^2)</f>
        <v>1.359284386608512</v>
      </c>
      <c r="AX72" s="18">
        <v>100</v>
      </c>
      <c r="AY72" s="18">
        <v>20</v>
      </c>
      <c r="AZ72" s="18">
        <v>1360</v>
      </c>
      <c r="BA72" s="124">
        <v>2.2000000000000001E-3</v>
      </c>
      <c r="BB72" s="124">
        <v>1E-3</v>
      </c>
      <c r="BC72" s="125">
        <v>0</v>
      </c>
      <c r="BD72" s="121"/>
      <c r="BE72" s="30" t="s">
        <v>97</v>
      </c>
    </row>
    <row r="73" spans="1:57" x14ac:dyDescent="0.3">
      <c r="A73" s="45">
        <v>1844.3</v>
      </c>
      <c r="B73" s="45">
        <v>36.979999999999997</v>
      </c>
      <c r="C73" s="20">
        <v>197.27</v>
      </c>
      <c r="D73" s="24">
        <f t="shared" si="332"/>
        <v>1594.5492155648974</v>
      </c>
      <c r="E73" s="24">
        <f t="shared" si="333"/>
        <v>-1513.3492155648973</v>
      </c>
      <c r="F73" s="24">
        <f t="shared" si="334"/>
        <v>-801.51578957464585</v>
      </c>
      <c r="G73" s="24">
        <f t="shared" si="335"/>
        <v>-221.71368118717521</v>
      </c>
      <c r="H73" s="20">
        <f t="shared" si="336"/>
        <v>-801.51578957464585</v>
      </c>
      <c r="I73" s="20">
        <f t="shared" si="337"/>
        <v>-221.71368118717521</v>
      </c>
      <c r="J73" s="21">
        <f t="shared" si="338"/>
        <v>831.61560673368581</v>
      </c>
      <c r="K73" s="21">
        <f t="shared" si="339"/>
        <v>195.46240135200861</v>
      </c>
      <c r="L73" s="21">
        <f t="shared" si="340"/>
        <v>814.57866490148058</v>
      </c>
      <c r="M73" s="133"/>
      <c r="N73" s="20">
        <f t="shared" si="341"/>
        <v>28.200000000000045</v>
      </c>
      <c r="O73" s="20">
        <f t="shared" si="342"/>
        <v>9.9483767363676839E-3</v>
      </c>
      <c r="P73" s="20">
        <f t="shared" si="343"/>
        <v>-2.2689280275925986E-2</v>
      </c>
      <c r="Q73" s="22">
        <f t="shared" si="344"/>
        <v>1.6815986894393786E-2</v>
      </c>
      <c r="R73" s="21">
        <f t="shared" si="345"/>
        <v>1.0000235654509808</v>
      </c>
      <c r="S73" s="20">
        <f t="shared" si="346"/>
        <v>22.611796897402762</v>
      </c>
      <c r="T73" s="20">
        <f t="shared" si="347"/>
        <v>-16.03310199603942</v>
      </c>
      <c r="U73" s="20">
        <f t="shared" si="348"/>
        <v>-5.1833909723786435</v>
      </c>
      <c r="V73" s="133"/>
      <c r="W73" s="45">
        <v>1844.3</v>
      </c>
      <c r="X73" s="45">
        <v>36.979999999999997</v>
      </c>
      <c r="Y73" s="20">
        <v>197.10300000000001</v>
      </c>
      <c r="Z73" s="20">
        <f t="shared" si="349"/>
        <v>1594.433386730519</v>
      </c>
      <c r="AA73" s="20">
        <f t="shared" si="350"/>
        <v>-1513.233386730519</v>
      </c>
      <c r="AB73" s="20">
        <f t="shared" si="351"/>
        <v>-801.3843587707928</v>
      </c>
      <c r="AC73" s="20">
        <f t="shared" si="352"/>
        <v>-222.98311142981498</v>
      </c>
      <c r="AD73" s="20">
        <f t="shared" si="353"/>
        <v>-801.3843587707928</v>
      </c>
      <c r="AE73" s="20">
        <f t="shared" si="354"/>
        <v>-222.98311142981498</v>
      </c>
      <c r="AF73" s="21">
        <f t="shared" si="355"/>
        <v>831.82832271172151</v>
      </c>
      <c r="AG73" s="21">
        <f t="shared" si="356"/>
        <v>195.54908769376695</v>
      </c>
      <c r="AH73" s="21">
        <f t="shared" si="357"/>
        <v>815.03953060508502</v>
      </c>
      <c r="AI73" s="133"/>
      <c r="AJ73" s="20">
        <f t="shared" si="358"/>
        <v>28.200000000000045</v>
      </c>
      <c r="AK73" s="20">
        <f t="shared" si="359"/>
        <v>9.9483767363676839E-3</v>
      </c>
      <c r="AL73" s="20">
        <f t="shared" si="360"/>
        <v>-1.902408884673825E-2</v>
      </c>
      <c r="AM73" s="23">
        <f t="shared" si="361"/>
        <v>1.5105991977139688E-2</v>
      </c>
      <c r="AN73" s="45">
        <f t="shared" si="362"/>
        <v>1.0000190163500706</v>
      </c>
      <c r="AO73" s="23">
        <f t="shared" si="363"/>
        <v>22.61169403648088</v>
      </c>
      <c r="AP73" s="23">
        <f t="shared" si="364"/>
        <v>-16.057699673112573</v>
      </c>
      <c r="AQ73" s="23">
        <f t="shared" si="365"/>
        <v>-5.1074897852639909</v>
      </c>
      <c r="AR73" s="45">
        <f t="shared" si="366"/>
        <v>0.38290361075664248</v>
      </c>
      <c r="AS73" s="133"/>
      <c r="AT73" s="20">
        <f t="shared" si="367"/>
        <v>1.2762159680594531</v>
      </c>
      <c r="AU73" s="20">
        <f t="shared" si="368"/>
        <v>0.11582883437836244</v>
      </c>
      <c r="AV73" s="20">
        <f t="shared" si="369"/>
        <v>1.2814614765974737</v>
      </c>
      <c r="AX73" s="18">
        <v>100</v>
      </c>
      <c r="AY73" s="18">
        <v>20</v>
      </c>
      <c r="AZ73" s="18">
        <v>1360</v>
      </c>
      <c r="BA73" s="124">
        <v>2.2000000000000001E-3</v>
      </c>
      <c r="BB73" s="124">
        <v>1E-3</v>
      </c>
      <c r="BC73" s="125">
        <v>0</v>
      </c>
      <c r="BD73" s="121"/>
      <c r="BE73" s="30" t="s">
        <v>97</v>
      </c>
    </row>
    <row r="74" spans="1:57" x14ac:dyDescent="0.3">
      <c r="A74" s="45">
        <v>1872.6</v>
      </c>
      <c r="B74" s="45">
        <v>35.64</v>
      </c>
      <c r="C74" s="20">
        <v>193.75</v>
      </c>
      <c r="D74" s="24">
        <f t="shared" si="332"/>
        <v>1617.356056025184</v>
      </c>
      <c r="E74" s="24">
        <f t="shared" si="333"/>
        <v>-1536.1560560251839</v>
      </c>
      <c r="F74" s="24">
        <f t="shared" si="334"/>
        <v>-817.65508539587836</v>
      </c>
      <c r="G74" s="24">
        <f t="shared" si="335"/>
        <v>-226.20103865428692</v>
      </c>
      <c r="H74" s="20">
        <f t="shared" si="336"/>
        <v>-817.65508539587836</v>
      </c>
      <c r="I74" s="20">
        <f t="shared" si="337"/>
        <v>-226.20103865428692</v>
      </c>
      <c r="J74" s="21">
        <f t="shared" si="338"/>
        <v>848.36710719005328</v>
      </c>
      <c r="K74" s="21">
        <f t="shared" si="339"/>
        <v>195.46389443500351</v>
      </c>
      <c r="L74" s="21">
        <f t="shared" si="340"/>
        <v>830.9914365186014</v>
      </c>
      <c r="M74" s="133"/>
      <c r="N74" s="20">
        <f t="shared" si="341"/>
        <v>28.299999999999955</v>
      </c>
      <c r="O74" s="20">
        <f t="shared" si="342"/>
        <v>-2.3387411976723952E-2</v>
      </c>
      <c r="P74" s="20">
        <f t="shared" si="343"/>
        <v>-6.1435589670200581E-2</v>
      </c>
      <c r="Q74" s="22">
        <f t="shared" si="344"/>
        <v>4.3240723778924517E-2</v>
      </c>
      <c r="R74" s="21">
        <f t="shared" si="345"/>
        <v>1.0001558424882833</v>
      </c>
      <c r="S74" s="20">
        <f t="shared" si="346"/>
        <v>22.806840460286693</v>
      </c>
      <c r="T74" s="20">
        <f t="shared" si="347"/>
        <v>-16.139295821232526</v>
      </c>
      <c r="U74" s="20">
        <f t="shared" si="348"/>
        <v>-4.4873574671117105</v>
      </c>
      <c r="V74" s="133"/>
      <c r="W74" s="45">
        <v>1872.6</v>
      </c>
      <c r="X74" s="45">
        <v>35.64</v>
      </c>
      <c r="Y74" s="20">
        <v>194.10300000000001</v>
      </c>
      <c r="Z74" s="20">
        <f t="shared" si="349"/>
        <v>1617.2395392442838</v>
      </c>
      <c r="AA74" s="20">
        <f t="shared" si="350"/>
        <v>-1536.0395392442838</v>
      </c>
      <c r="AB74" s="20">
        <f t="shared" si="351"/>
        <v>-817.51827194661143</v>
      </c>
      <c r="AC74" s="20">
        <f t="shared" si="352"/>
        <v>-227.49594009305858</v>
      </c>
      <c r="AD74" s="20">
        <f t="shared" si="353"/>
        <v>-817.51827194661143</v>
      </c>
      <c r="AE74" s="20">
        <f t="shared" si="354"/>
        <v>-227.49594009305858</v>
      </c>
      <c r="AF74" s="21">
        <f t="shared" si="355"/>
        <v>848.58147972095071</v>
      </c>
      <c r="AG74" s="21">
        <f t="shared" si="356"/>
        <v>195.55062344135379</v>
      </c>
      <c r="AH74" s="21">
        <f t="shared" si="357"/>
        <v>831.45910502468462</v>
      </c>
      <c r="AI74" s="133"/>
      <c r="AJ74" s="20">
        <f t="shared" si="358"/>
        <v>28.299999999999955</v>
      </c>
      <c r="AK74" s="20">
        <f t="shared" si="359"/>
        <v>-2.3387411976723952E-2</v>
      </c>
      <c r="AL74" s="20">
        <f t="shared" si="360"/>
        <v>-5.235987755982989E-2</v>
      </c>
      <c r="AM74" s="23">
        <f t="shared" si="361"/>
        <v>3.8831141269447977E-2</v>
      </c>
      <c r="AN74" s="45">
        <f t="shared" si="362"/>
        <v>1.0001256737442015</v>
      </c>
      <c r="AO74" s="23">
        <f t="shared" si="363"/>
        <v>22.806152513764829</v>
      </c>
      <c r="AP74" s="23">
        <f t="shared" si="364"/>
        <v>-16.133913175818659</v>
      </c>
      <c r="AQ74" s="23">
        <f t="shared" si="365"/>
        <v>-4.5128286632436092</v>
      </c>
      <c r="AR74" s="45">
        <f t="shared" si="366"/>
        <v>0.8175968473923455</v>
      </c>
      <c r="AS74" s="133"/>
      <c r="AT74" s="20">
        <f t="shared" si="367"/>
        <v>1.3021089263319059</v>
      </c>
      <c r="AU74" s="20">
        <f t="shared" si="368"/>
        <v>0.11651678090015594</v>
      </c>
      <c r="AV74" s="20">
        <f t="shared" si="369"/>
        <v>1.3073116752574971</v>
      </c>
      <c r="AX74" s="18">
        <v>100</v>
      </c>
      <c r="AY74" s="18">
        <v>20</v>
      </c>
      <c r="AZ74" s="18">
        <v>1360</v>
      </c>
      <c r="BA74" s="124">
        <v>2.2000000000000001E-3</v>
      </c>
      <c r="BB74" s="124">
        <v>1E-3</v>
      </c>
      <c r="BC74" s="125">
        <v>0</v>
      </c>
      <c r="BD74" s="121"/>
      <c r="BE74" s="30" t="s">
        <v>97</v>
      </c>
    </row>
    <row r="75" spans="1:57" x14ac:dyDescent="0.3">
      <c r="A75" s="45">
        <v>1900.9</v>
      </c>
      <c r="B75" s="45">
        <v>36.49</v>
      </c>
      <c r="C75" s="20">
        <v>191.7</v>
      </c>
      <c r="D75" s="24">
        <f t="shared" si="332"/>
        <v>1640.2329870878204</v>
      </c>
      <c r="E75" s="24">
        <f t="shared" si="333"/>
        <v>-1559.0329870878204</v>
      </c>
      <c r="F75" s="24">
        <f t="shared" si="334"/>
        <v>-833.90468980141304</v>
      </c>
      <c r="G75" s="24">
        <f t="shared" si="335"/>
        <v>-229.86738414052658</v>
      </c>
      <c r="H75" s="20">
        <f t="shared" si="336"/>
        <v>-833.90468980141304</v>
      </c>
      <c r="I75" s="20">
        <f t="shared" si="337"/>
        <v>-229.86738414052658</v>
      </c>
      <c r="J75" s="21">
        <f t="shared" si="338"/>
        <v>865.00638492695498</v>
      </c>
      <c r="K75" s="21">
        <f t="shared" si="339"/>
        <v>195.41096870629363</v>
      </c>
      <c r="L75" s="21">
        <f t="shared" si="340"/>
        <v>847.12867110443403</v>
      </c>
      <c r="M75" s="133"/>
      <c r="N75" s="20">
        <f t="shared" si="341"/>
        <v>28.300000000000182</v>
      </c>
      <c r="O75" s="20">
        <f t="shared" si="342"/>
        <v>1.4835298641951825E-2</v>
      </c>
      <c r="P75" s="20">
        <f t="shared" si="343"/>
        <v>-3.5779249665883951E-2</v>
      </c>
      <c r="Q75" s="22">
        <f t="shared" si="344"/>
        <v>2.5761701970115292E-2</v>
      </c>
      <c r="R75" s="21">
        <f t="shared" si="345"/>
        <v>1.0000553091113764</v>
      </c>
      <c r="S75" s="20">
        <f t="shared" si="346"/>
        <v>22.876931062636508</v>
      </c>
      <c r="T75" s="20">
        <f t="shared" si="347"/>
        <v>-16.249604405534736</v>
      </c>
      <c r="U75" s="20">
        <f t="shared" si="348"/>
        <v>-3.6663454862396501</v>
      </c>
      <c r="V75" s="133"/>
      <c r="W75" s="45">
        <v>1900.9</v>
      </c>
      <c r="X75" s="45">
        <v>36.49</v>
      </c>
      <c r="Y75" s="20">
        <v>191.68899999999999</v>
      </c>
      <c r="Z75" s="20">
        <f t="shared" si="349"/>
        <v>1640.116797274452</v>
      </c>
      <c r="AA75" s="20">
        <f t="shared" si="350"/>
        <v>-1558.9167972744519</v>
      </c>
      <c r="AB75" s="20">
        <f t="shared" si="351"/>
        <v>-833.75620934016194</v>
      </c>
      <c r="AC75" s="20">
        <f t="shared" si="352"/>
        <v>-231.21006402731123</v>
      </c>
      <c r="AD75" s="20">
        <f t="shared" si="353"/>
        <v>-833.75620934016194</v>
      </c>
      <c r="AE75" s="20">
        <f t="shared" si="354"/>
        <v>-231.21006402731123</v>
      </c>
      <c r="AF75" s="21">
        <f t="shared" si="355"/>
        <v>865.22107598046262</v>
      </c>
      <c r="AG75" s="21">
        <f t="shared" si="356"/>
        <v>195.49929827993529</v>
      </c>
      <c r="AH75" s="21">
        <f t="shared" si="357"/>
        <v>847.60770201298749</v>
      </c>
      <c r="AI75" s="133"/>
      <c r="AJ75" s="20">
        <f t="shared" si="358"/>
        <v>28.300000000000182</v>
      </c>
      <c r="AK75" s="20">
        <f t="shared" si="359"/>
        <v>1.4835298641951825E-2</v>
      </c>
      <c r="AL75" s="20">
        <f t="shared" si="360"/>
        <v>-4.213224814314339E-2</v>
      </c>
      <c r="AM75" s="23">
        <f t="shared" si="361"/>
        <v>2.8899109678851342E-2</v>
      </c>
      <c r="AN75" s="45">
        <f t="shared" si="362"/>
        <v>1.0000696023579254</v>
      </c>
      <c r="AO75" s="23">
        <f t="shared" si="363"/>
        <v>22.877258030168189</v>
      </c>
      <c r="AP75" s="23">
        <f t="shared" si="364"/>
        <v>-16.237937393550489</v>
      </c>
      <c r="AQ75" s="23">
        <f t="shared" si="365"/>
        <v>-3.7141239342526422</v>
      </c>
      <c r="AR75" s="45">
        <f t="shared" si="366"/>
        <v>1.0416237475194701</v>
      </c>
      <c r="AS75" s="133"/>
      <c r="AT75" s="20">
        <f t="shared" si="367"/>
        <v>1.3508648066144084</v>
      </c>
      <c r="AU75" s="20">
        <f t="shared" si="368"/>
        <v>0.11618981336846446</v>
      </c>
      <c r="AV75" s="20">
        <f t="shared" si="369"/>
        <v>1.3558524250374675</v>
      </c>
      <c r="AX75" s="18">
        <v>100</v>
      </c>
      <c r="AY75" s="18">
        <v>20</v>
      </c>
      <c r="AZ75" s="18">
        <v>1360</v>
      </c>
      <c r="BA75" s="124">
        <v>2.2000000000000001E-3</v>
      </c>
      <c r="BB75" s="124">
        <v>1E-3</v>
      </c>
      <c r="BC75" s="125">
        <v>0</v>
      </c>
      <c r="BD75" s="121"/>
      <c r="BE75" s="30" t="s">
        <v>97</v>
      </c>
    </row>
    <row r="76" spans="1:57" x14ac:dyDescent="0.3">
      <c r="A76" s="45">
        <v>1929.1</v>
      </c>
      <c r="B76" s="45">
        <v>38.47</v>
      </c>
      <c r="C76" s="20">
        <v>189.45</v>
      </c>
      <c r="D76" s="24">
        <f t="shared" si="332"/>
        <v>1662.6114930628307</v>
      </c>
      <c r="E76" s="24">
        <f t="shared" si="333"/>
        <v>-1581.4114930628307</v>
      </c>
      <c r="F76" s="24">
        <f t="shared" si="334"/>
        <v>-850.7706152328725</v>
      </c>
      <c r="G76" s="24">
        <f t="shared" si="335"/>
        <v>-233.00841626891312</v>
      </c>
      <c r="H76" s="20">
        <f t="shared" si="336"/>
        <v>-850.7706152328725</v>
      </c>
      <c r="I76" s="20">
        <f t="shared" si="337"/>
        <v>-233.00841626891312</v>
      </c>
      <c r="J76" s="21">
        <f t="shared" si="338"/>
        <v>882.10178652798766</v>
      </c>
      <c r="K76" s="21">
        <f t="shared" si="339"/>
        <v>195.31653457732187</v>
      </c>
      <c r="L76" s="21">
        <f t="shared" si="340"/>
        <v>863.57551995735594</v>
      </c>
      <c r="M76" s="133"/>
      <c r="N76" s="20">
        <f t="shared" si="341"/>
        <v>28.199999999999818</v>
      </c>
      <c r="O76" s="20">
        <f t="shared" si="342"/>
        <v>3.455751918948767E-2</v>
      </c>
      <c r="P76" s="20">
        <f t="shared" si="343"/>
        <v>-3.9269908169872414E-2</v>
      </c>
      <c r="Q76" s="22">
        <f t="shared" si="344"/>
        <v>4.2009598002446191E-2</v>
      </c>
      <c r="R76" s="21">
        <f t="shared" si="345"/>
        <v>1.0001470931528409</v>
      </c>
      <c r="S76" s="20">
        <f t="shared" si="346"/>
        <v>22.378505975010381</v>
      </c>
      <c r="T76" s="20">
        <f t="shared" si="347"/>
        <v>-16.865925431459416</v>
      </c>
      <c r="U76" s="20">
        <f t="shared" si="348"/>
        <v>-3.1410321283865312</v>
      </c>
      <c r="V76" s="133"/>
      <c r="W76" s="45">
        <v>1929.1</v>
      </c>
      <c r="X76" s="45">
        <v>38.47</v>
      </c>
      <c r="Y76" s="20">
        <v>190.55199999999999</v>
      </c>
      <c r="Z76" s="20">
        <f t="shared" si="349"/>
        <v>1662.4945107902927</v>
      </c>
      <c r="AA76" s="20">
        <f t="shared" si="350"/>
        <v>-1581.2945107902926</v>
      </c>
      <c r="AB76" s="20">
        <f t="shared" si="351"/>
        <v>-850.59256189846519</v>
      </c>
      <c r="AC76" s="20">
        <f t="shared" si="352"/>
        <v>-234.51557105682716</v>
      </c>
      <c r="AD76" s="20">
        <f t="shared" si="353"/>
        <v>-850.59256189846519</v>
      </c>
      <c r="AE76" s="20">
        <f t="shared" si="354"/>
        <v>-234.51557105682716</v>
      </c>
      <c r="AF76" s="21">
        <f t="shared" si="355"/>
        <v>882.32945061643738</v>
      </c>
      <c r="AG76" s="21">
        <f t="shared" si="356"/>
        <v>195.41398261134316</v>
      </c>
      <c r="AH76" s="21">
        <f t="shared" si="357"/>
        <v>864.10309460423264</v>
      </c>
      <c r="AI76" s="133"/>
      <c r="AJ76" s="20">
        <f t="shared" si="358"/>
        <v>28.199999999999818</v>
      </c>
      <c r="AK76" s="20">
        <f t="shared" si="359"/>
        <v>3.455751918948767E-2</v>
      </c>
      <c r="AL76" s="20">
        <f t="shared" si="360"/>
        <v>-1.9844393595175536E-2</v>
      </c>
      <c r="AM76" s="23">
        <f t="shared" si="361"/>
        <v>3.660514049217789E-2</v>
      </c>
      <c r="AN76" s="45">
        <f t="shared" si="362"/>
        <v>1.0001116763231441</v>
      </c>
      <c r="AO76" s="23">
        <f t="shared" si="363"/>
        <v>22.377713515840714</v>
      </c>
      <c r="AP76" s="23">
        <f t="shared" si="364"/>
        <v>-16.836352558303265</v>
      </c>
      <c r="AQ76" s="23">
        <f t="shared" si="365"/>
        <v>-3.3055070295159297</v>
      </c>
      <c r="AR76" s="45">
        <f t="shared" si="366"/>
        <v>0.55132110958387959</v>
      </c>
      <c r="AS76" s="133"/>
      <c r="AT76" s="20">
        <f t="shared" si="367"/>
        <v>1.5176358405842139</v>
      </c>
      <c r="AU76" s="20">
        <f t="shared" si="368"/>
        <v>0.11698227253805271</v>
      </c>
      <c r="AV76" s="20">
        <f t="shared" si="369"/>
        <v>1.5221377719227391</v>
      </c>
      <c r="AX76" s="18">
        <v>100</v>
      </c>
      <c r="AY76" s="18">
        <v>20</v>
      </c>
      <c r="AZ76" s="18">
        <v>1360</v>
      </c>
      <c r="BA76" s="124">
        <v>2.2000000000000001E-3</v>
      </c>
      <c r="BB76" s="124">
        <v>1E-3</v>
      </c>
      <c r="BC76" s="125">
        <v>0</v>
      </c>
      <c r="BD76" s="121"/>
      <c r="BE76" s="30" t="s">
        <v>97</v>
      </c>
    </row>
    <row r="77" spans="1:57" x14ac:dyDescent="0.3">
      <c r="A77" s="45">
        <v>1957.4</v>
      </c>
      <c r="B77" s="45">
        <v>37.49</v>
      </c>
      <c r="C77" s="20">
        <v>189.41</v>
      </c>
      <c r="D77" s="24">
        <f t="shared" si="332"/>
        <v>1684.9180063115571</v>
      </c>
      <c r="E77" s="24">
        <f t="shared" si="333"/>
        <v>-1603.718006311557</v>
      </c>
      <c r="F77" s="24">
        <f t="shared" si="334"/>
        <v>-867.95048508260857</v>
      </c>
      <c r="G77" s="24">
        <f t="shared" si="335"/>
        <v>-235.86183547550542</v>
      </c>
      <c r="H77" s="20">
        <f t="shared" si="336"/>
        <v>-867.95048508260857</v>
      </c>
      <c r="I77" s="20">
        <f t="shared" si="337"/>
        <v>-235.86183547550542</v>
      </c>
      <c r="J77" s="21">
        <f t="shared" si="338"/>
        <v>899.4269564500554</v>
      </c>
      <c r="K77" s="21">
        <f t="shared" si="339"/>
        <v>195.20276066831326</v>
      </c>
      <c r="L77" s="21">
        <f t="shared" si="340"/>
        <v>880.17096483613398</v>
      </c>
      <c r="M77" s="133"/>
      <c r="N77" s="20">
        <f t="shared" si="341"/>
        <v>28.300000000000182</v>
      </c>
      <c r="O77" s="20">
        <f t="shared" si="342"/>
        <v>-1.7104226669544375E-2</v>
      </c>
      <c r="P77" s="20">
        <f t="shared" si="343"/>
        <v>-6.9813170079759297E-4</v>
      </c>
      <c r="Q77" s="22">
        <f t="shared" si="344"/>
        <v>1.7109620606111875E-2</v>
      </c>
      <c r="R77" s="21">
        <f t="shared" si="345"/>
        <v>1.0000243956405965</v>
      </c>
      <c r="S77" s="20">
        <f t="shared" si="346"/>
        <v>22.306513248726283</v>
      </c>
      <c r="T77" s="20">
        <f t="shared" si="347"/>
        <v>-17.179869849736036</v>
      </c>
      <c r="U77" s="20">
        <f t="shared" si="348"/>
        <v>-2.8534192065923052</v>
      </c>
      <c r="V77" s="133"/>
      <c r="W77" s="45">
        <v>1957.4</v>
      </c>
      <c r="X77" s="45">
        <v>37.49</v>
      </c>
      <c r="Y77" s="20">
        <v>190.48599999999999</v>
      </c>
      <c r="Z77" s="20">
        <f t="shared" si="349"/>
        <v>1684.8010246299439</v>
      </c>
      <c r="AA77" s="20">
        <f t="shared" si="350"/>
        <v>-1603.6010246299438</v>
      </c>
      <c r="AB77" s="20">
        <f t="shared" si="351"/>
        <v>-867.71508882970477</v>
      </c>
      <c r="AC77" s="20">
        <f t="shared" si="352"/>
        <v>-237.69502905043325</v>
      </c>
      <c r="AD77" s="20">
        <f t="shared" si="353"/>
        <v>-867.71508882970477</v>
      </c>
      <c r="AE77" s="20">
        <f t="shared" si="354"/>
        <v>-237.69502905043325</v>
      </c>
      <c r="AF77" s="21">
        <f t="shared" si="355"/>
        <v>899.68238963426904</v>
      </c>
      <c r="AG77" s="21">
        <f t="shared" si="356"/>
        <v>195.31935221564376</v>
      </c>
      <c r="AH77" s="21">
        <f t="shared" si="357"/>
        <v>880.79590695313084</v>
      </c>
      <c r="AI77" s="133"/>
      <c r="AJ77" s="20">
        <f t="shared" si="358"/>
        <v>28.300000000000182</v>
      </c>
      <c r="AK77" s="20">
        <f t="shared" si="359"/>
        <v>-1.7104226669544375E-2</v>
      </c>
      <c r="AL77" s="20">
        <f t="shared" si="360"/>
        <v>-1.1519173063163012E-3</v>
      </c>
      <c r="AM77" s="23">
        <f t="shared" si="361"/>
        <v>1.7118907676177963E-2</v>
      </c>
      <c r="AN77" s="45">
        <f t="shared" si="362"/>
        <v>1.0000244221323766</v>
      </c>
      <c r="AO77" s="23">
        <f t="shared" si="363"/>
        <v>22.30651383965111</v>
      </c>
      <c r="AP77" s="23">
        <f t="shared" si="364"/>
        <v>-17.122526931239541</v>
      </c>
      <c r="AQ77" s="23">
        <f t="shared" si="365"/>
        <v>-3.1794579936060887</v>
      </c>
      <c r="AR77" s="45">
        <f t="shared" si="366"/>
        <v>0.34615569602093293</v>
      </c>
      <c r="AS77" s="133"/>
      <c r="AT77" s="20">
        <f t="shared" si="367"/>
        <v>1.8482451349963935</v>
      </c>
      <c r="AU77" s="20">
        <f t="shared" si="368"/>
        <v>0.116981681613197</v>
      </c>
      <c r="AV77" s="20">
        <f t="shared" si="369"/>
        <v>1.8519435177323547</v>
      </c>
      <c r="AX77" s="18">
        <v>100</v>
      </c>
      <c r="AY77" s="18">
        <v>20</v>
      </c>
      <c r="AZ77" s="18">
        <v>1360</v>
      </c>
      <c r="BA77" s="124">
        <v>2.2000000000000001E-3</v>
      </c>
      <c r="BB77" s="124">
        <v>1E-3</v>
      </c>
      <c r="BC77" s="125">
        <v>0</v>
      </c>
      <c r="BD77" s="121"/>
      <c r="BE77" s="30" t="s">
        <v>97</v>
      </c>
    </row>
    <row r="78" spans="1:57" x14ac:dyDescent="0.3">
      <c r="A78" s="134">
        <v>1985.6</v>
      </c>
      <c r="B78" s="134">
        <v>35.11</v>
      </c>
      <c r="C78" s="135">
        <v>192.18</v>
      </c>
      <c r="D78" s="136">
        <f t="shared" si="332"/>
        <v>1707.6451000708223</v>
      </c>
      <c r="E78" s="136">
        <f t="shared" si="333"/>
        <v>-1626.4451000708223</v>
      </c>
      <c r="F78" s="136">
        <f t="shared" si="334"/>
        <v>-884.34710505703674</v>
      </c>
      <c r="G78" s="136">
        <f t="shared" si="335"/>
        <v>-238.97655874555946</v>
      </c>
      <c r="H78" s="135">
        <f t="shared" si="336"/>
        <v>-884.34710505703674</v>
      </c>
      <c r="I78" s="135">
        <f t="shared" si="337"/>
        <v>-238.97655874555946</v>
      </c>
      <c r="J78" s="137">
        <f t="shared" si="338"/>
        <v>916.06746359240992</v>
      </c>
      <c r="K78" s="137">
        <f t="shared" si="339"/>
        <v>195.12182325750902</v>
      </c>
      <c r="L78" s="137">
        <f t="shared" si="340"/>
        <v>896.18798067029195</v>
      </c>
      <c r="M78" s="25"/>
      <c r="N78" s="135">
        <f t="shared" si="341"/>
        <v>28.199999999999818</v>
      </c>
      <c r="O78" s="135">
        <f t="shared" si="342"/>
        <v>-4.1538836197465089E-2</v>
      </c>
      <c r="P78" s="135">
        <f t="shared" si="343"/>
        <v>4.8345620280243105E-2</v>
      </c>
      <c r="Q78" s="138">
        <f t="shared" si="344"/>
        <v>5.0435842384811913E-2</v>
      </c>
      <c r="R78" s="137">
        <f t="shared" si="345"/>
        <v>1.0002120351201989</v>
      </c>
      <c r="S78" s="135">
        <f t="shared" si="346"/>
        <v>22.727093759265315</v>
      </c>
      <c r="T78" s="135">
        <f t="shared" si="347"/>
        <v>-16.39661997442818</v>
      </c>
      <c r="U78" s="135">
        <f t="shared" si="348"/>
        <v>-3.1147232700540397</v>
      </c>
      <c r="V78" s="25"/>
      <c r="W78" s="134">
        <v>1985.6</v>
      </c>
      <c r="X78" s="134">
        <v>35.11</v>
      </c>
      <c r="Y78" s="135">
        <v>192.88800000000001</v>
      </c>
      <c r="Z78" s="135">
        <f t="shared" si="349"/>
        <v>1707.5277338856451</v>
      </c>
      <c r="AA78" s="135">
        <f t="shared" si="350"/>
        <v>-1626.3277338856451</v>
      </c>
      <c r="AB78" s="135">
        <f t="shared" si="351"/>
        <v>-884.06183381651385</v>
      </c>
      <c r="AC78" s="135">
        <f t="shared" si="352"/>
        <v>-241.06630496791624</v>
      </c>
      <c r="AD78" s="135">
        <f t="shared" si="353"/>
        <v>-884.06183381651385</v>
      </c>
      <c r="AE78" s="135">
        <f t="shared" si="354"/>
        <v>-241.06630496791624</v>
      </c>
      <c r="AF78" s="137">
        <f t="shared" si="355"/>
        <v>916.33961466363644</v>
      </c>
      <c r="AG78" s="137">
        <f t="shared" si="356"/>
        <v>195.25261721099554</v>
      </c>
      <c r="AH78" s="137">
        <f t="shared" si="357"/>
        <v>896.88530702944968</v>
      </c>
      <c r="AI78" s="25"/>
      <c r="AJ78" s="135">
        <f t="shared" si="358"/>
        <v>28.199999999999818</v>
      </c>
      <c r="AK78" s="135">
        <f t="shared" si="359"/>
        <v>-4.1538836197465089E-2</v>
      </c>
      <c r="AL78" s="135">
        <f t="shared" si="360"/>
        <v>4.1922808632904061E-2</v>
      </c>
      <c r="AM78" s="139">
        <f t="shared" si="361"/>
        <v>4.8381926845604051E-2</v>
      </c>
      <c r="AN78" s="134">
        <f t="shared" si="362"/>
        <v>1.0001951132428879</v>
      </c>
      <c r="AO78" s="139">
        <f t="shared" si="363"/>
        <v>22.726709255701348</v>
      </c>
      <c r="AP78" s="139">
        <f t="shared" si="364"/>
        <v>-16.346744986809103</v>
      </c>
      <c r="AQ78" s="139">
        <f t="shared" si="365"/>
        <v>-3.3712759174829965</v>
      </c>
      <c r="AR78" s="134">
        <f t="shared" si="366"/>
        <v>0.99040262946578805</v>
      </c>
      <c r="AS78" s="25"/>
      <c r="AT78" s="135">
        <f t="shared" si="367"/>
        <v>2.1091275339637239</v>
      </c>
      <c r="AU78" s="135">
        <f t="shared" si="368"/>
        <v>0.11736618517716124</v>
      </c>
      <c r="AV78" s="135">
        <f t="shared" si="369"/>
        <v>2.1123905358495954</v>
      </c>
      <c r="AX78" s="18">
        <v>100</v>
      </c>
      <c r="AY78" s="18">
        <v>20</v>
      </c>
      <c r="AZ78" s="18">
        <v>1360</v>
      </c>
      <c r="BA78" s="124">
        <v>2.2000000000000001E-3</v>
      </c>
      <c r="BB78" s="124">
        <v>1E-3</v>
      </c>
      <c r="BC78" s="125">
        <v>0</v>
      </c>
      <c r="BD78" s="121"/>
      <c r="BE78" s="30" t="s">
        <v>97</v>
      </c>
    </row>
    <row r="79" spans="1:57" x14ac:dyDescent="0.3">
      <c r="A79" s="45">
        <v>2013.9</v>
      </c>
      <c r="B79" s="45">
        <v>35.65</v>
      </c>
      <c r="C79" s="20">
        <v>192.37</v>
      </c>
      <c r="D79" s="24">
        <f t="shared" ref="D79:D82" si="370">S79+D78</f>
        <v>1730.7188594399458</v>
      </c>
      <c r="E79" s="24">
        <f t="shared" ref="E79:E82" si="371">$BJ$3-D79</f>
        <v>-1649.5188594399458</v>
      </c>
      <c r="F79" s="24">
        <f t="shared" ref="F79:F82" si="372">T79+F78</f>
        <v>-900.35799369264487</v>
      </c>
      <c r="G79" s="24">
        <f t="shared" ref="G79:G82" si="373">U79+G78</f>
        <v>-242.46036403794614</v>
      </c>
      <c r="H79" s="20">
        <f t="shared" ref="H79:H82" si="374">H78+T79</f>
        <v>-900.35799369264487</v>
      </c>
      <c r="I79" s="20">
        <f t="shared" ref="I79:I82" si="375">I78+U79</f>
        <v>-242.46036403794614</v>
      </c>
      <c r="J79" s="21">
        <f t="shared" ref="J79:J82" si="376">SQRT(F79^2+G79^2)</f>
        <v>932.4331316162345</v>
      </c>
      <c r="K79" s="21">
        <f t="shared" ref="K79:K82" si="377">IF(J79=0,0,IF(F79&lt;0,ATAN(G79/F79)*180/PI()+180,ATAN(G79/F79)*180/PI()))</f>
        <v>195.07182804339942</v>
      </c>
      <c r="L79" s="21">
        <f t="shared" ref="L79:L82" si="378">COS((K79-$BL$3)*PI()/180)*J79</f>
        <v>912.02957094704925</v>
      </c>
      <c r="M79" s="133"/>
      <c r="N79" s="20">
        <f t="shared" ref="N79:N82" si="379">A79-A78</f>
        <v>28.300000000000182</v>
      </c>
      <c r="O79" s="20">
        <f t="shared" ref="O79:O82" si="380">RADIANS(B79-B78)</f>
        <v>9.4247779607693639E-3</v>
      </c>
      <c r="P79" s="20">
        <f t="shared" ref="P79:P82" si="381">RADIANS(C79-C78)</f>
        <v>3.3161255787891863E-3</v>
      </c>
      <c r="Q79" s="22">
        <f t="shared" ref="Q79:Q82" si="382">ACOS(COS(O79)-SIN(RADIANS(B78))*SIN(RADIANS(B79))*(1-COS(P79)))</f>
        <v>9.618354612946467E-3</v>
      </c>
      <c r="R79" s="21">
        <f t="shared" ref="R79:R82" si="383">2/Q79*TAN(Q79/2)</f>
        <v>1.0000077094667772</v>
      </c>
      <c r="S79" s="20">
        <f t="shared" ref="S79:S82" si="384">(N79/2)*(COS(RADIANS(B78))+COS(RADIANS(B79)))*R79</f>
        <v>23.073759369123582</v>
      </c>
      <c r="T79" s="20">
        <f t="shared" ref="T79:T82" si="385">(N79/2)*(SIN(RADIANS(B78))*COS(RADIANS(C78))+SIN(RADIANS(B79))*COS(RADIANS(C79)))*R79</f>
        <v>-16.010888635608097</v>
      </c>
      <c r="U79" s="20">
        <f t="shared" ref="U79:U82" si="386">(N79/2)*(SIN(RADIANS(B78))*SIN(RADIANS(C78))+SIN(RADIANS(B79))*SIN(RADIANS(C79)))*R79</f>
        <v>-3.4838052923866698</v>
      </c>
      <c r="V79" s="133"/>
      <c r="W79" s="45">
        <v>2013.9</v>
      </c>
      <c r="X79" s="45">
        <v>35.65</v>
      </c>
      <c r="Y79" s="20">
        <v>192.49299999999999</v>
      </c>
      <c r="Z79" s="20">
        <f t="shared" ref="Z79:Z82" si="387">AO79+Z78</f>
        <v>1730.6015168017414</v>
      </c>
      <c r="AA79" s="20">
        <f t="shared" ref="AA79:AA82" si="388">$BJ$3-Z79</f>
        <v>-1649.4015168017413</v>
      </c>
      <c r="AB79" s="20">
        <f t="shared" ref="AB79:AB82" si="389">AP79+AB78</f>
        <v>-900.04710292924926</v>
      </c>
      <c r="AC79" s="20">
        <f t="shared" ref="AC79:AC82" si="390">AQ79+AC78</f>
        <v>-244.66557179264356</v>
      </c>
      <c r="AD79" s="20">
        <f t="shared" ref="AD79:AD82" si="391">AD78+AP79</f>
        <v>-900.04710292924926</v>
      </c>
      <c r="AE79" s="20">
        <f t="shared" ref="AE79:AE82" si="392">AE78+AQ79</f>
        <v>-244.66557179264356</v>
      </c>
      <c r="AF79" s="21">
        <f t="shared" ref="AF79:AF82" si="393">SQRT(AB79^2+AC79^2)</f>
        <v>932.70897364180848</v>
      </c>
      <c r="AG79" s="21">
        <f t="shared" ref="AG79:AG82" si="394">IF(AF79=0,0,IF(AB79&lt;0,ATAN(AC79/AB79)*180/PI()+180,ATAN(AC79/AB79)*180/PI()))</f>
        <v>195.20759892813334</v>
      </c>
      <c r="AH79" s="21">
        <f t="shared" ref="AH79:AH82" si="395">COS((AG79-$BL$3)*PI()/180)*AF79</f>
        <v>912.75664843737968</v>
      </c>
      <c r="AI79" s="133"/>
      <c r="AJ79" s="20">
        <f t="shared" ref="AJ79:AJ82" si="396">W79-W78</f>
        <v>28.300000000000182</v>
      </c>
      <c r="AK79" s="20">
        <f t="shared" ref="AK79:AK82" si="397">RADIANS(X79-X78)</f>
        <v>9.4247779607693639E-3</v>
      </c>
      <c r="AL79" s="20">
        <f t="shared" ref="AL79:AL82" si="398">RADIANS(Y79-Y78)</f>
        <v>-6.8940505453777799E-3</v>
      </c>
      <c r="AM79" s="23">
        <f t="shared" ref="AM79:AM82" si="399">ACOS(COS(AK79)-SIN(RADIANS(X78))*SIN(RADIANS(X79))*(1-COS(AL79)))</f>
        <v>1.0235169903022978E-2</v>
      </c>
      <c r="AN79" s="45">
        <f t="shared" ref="AN79:AN82" si="400">2/AM79*TAN(AM79/2)</f>
        <v>1.000008729983366</v>
      </c>
      <c r="AO79" s="23">
        <f t="shared" ref="AO79:AO82" si="401">(AJ79/2)*(COS(RADIANS(X78))+COS(RADIANS(X79)))*AN79</f>
        <v>23.073782916096249</v>
      </c>
      <c r="AP79" s="23">
        <f t="shared" ref="AP79:AP82" si="402">(AJ79/2)*(SIN(RADIANS(X78))*COS(RADIANS(Y78))+SIN(RADIANS(X79))*COS(RADIANS(Y79)))*AN79</f>
        <v>-15.98526911273543</v>
      </c>
      <c r="AQ79" s="23">
        <f t="shared" ref="AQ79:AQ82" si="403">(AJ79/2)*(SIN(RADIANS(X78))*SIN(RADIANS(Y78))+SIN(RADIANS(X79))*SIN(RADIANS(Y79)))*AN79</f>
        <v>-3.5992668247273327</v>
      </c>
      <c r="AR79" s="45">
        <f t="shared" ref="AR79:AR82" si="404">(10/AJ79)*2*(ASIN((SQRT((SIN((X78-X79)/2)^2+SIN(((Y78-Y79)/2)^2)*SIN(X78)*SIN(X79))))))</f>
        <v>0.21448223660293109</v>
      </c>
      <c r="AS79" s="133"/>
      <c r="AT79" s="20">
        <f t="shared" ref="AT79:AT82" si="405">SQRT((I79-AE79)^2+(H79-AD79)^2)</f>
        <v>2.2270146627587266</v>
      </c>
      <c r="AU79" s="20">
        <f t="shared" ref="AU79:AU82" si="406">D79-Z79</f>
        <v>0.11734263820449087</v>
      </c>
      <c r="AV79" s="20">
        <f t="shared" ref="AV79:AV82" si="407">SQRT((I79-AE79)^2+(H79-AD79)^2+(D79-Z79)^2)</f>
        <v>2.2301039444122677</v>
      </c>
      <c r="AX79" s="18">
        <v>95</v>
      </c>
      <c r="AY79" s="18">
        <v>15</v>
      </c>
      <c r="AZ79" s="18">
        <v>1370</v>
      </c>
      <c r="BA79" s="124">
        <v>1.9E-3</v>
      </c>
      <c r="BB79" s="124">
        <v>8.0000000000000004E-4</v>
      </c>
      <c r="BC79" s="125">
        <v>0</v>
      </c>
      <c r="BD79" s="121"/>
      <c r="BE79" s="30" t="s">
        <v>97</v>
      </c>
    </row>
    <row r="80" spans="1:57" x14ac:dyDescent="0.3">
      <c r="A80" s="45">
        <v>2042.2</v>
      </c>
      <c r="B80" s="45">
        <v>33.86</v>
      </c>
      <c r="C80" s="20">
        <v>194.53</v>
      </c>
      <c r="D80" s="24">
        <f t="shared" si="370"/>
        <v>1753.9700088676584</v>
      </c>
      <c r="E80" s="24">
        <f t="shared" si="371"/>
        <v>-1672.7700088676584</v>
      </c>
      <c r="F80" s="24">
        <f t="shared" si="372"/>
        <v>-916.04722800648369</v>
      </c>
      <c r="G80" s="24">
        <f t="shared" si="373"/>
        <v>-246.20549902711673</v>
      </c>
      <c r="H80" s="20">
        <f t="shared" si="374"/>
        <v>-916.04722800648369</v>
      </c>
      <c r="I80" s="20">
        <f t="shared" si="375"/>
        <v>-246.20549902711673</v>
      </c>
      <c r="J80" s="21">
        <f t="shared" si="376"/>
        <v>948.55662545235236</v>
      </c>
      <c r="K80" s="21">
        <f t="shared" si="377"/>
        <v>195.04383945689116</v>
      </c>
      <c r="L80" s="21">
        <f t="shared" si="378"/>
        <v>927.70373549632052</v>
      </c>
      <c r="M80" s="133"/>
      <c r="N80" s="20">
        <f t="shared" si="379"/>
        <v>28.299999999999955</v>
      </c>
      <c r="O80" s="20">
        <f t="shared" si="380"/>
        <v>-3.1241393610698484E-2</v>
      </c>
      <c r="P80" s="20">
        <f t="shared" si="381"/>
        <v>3.7699111843077455E-2</v>
      </c>
      <c r="Q80" s="22">
        <f t="shared" si="382"/>
        <v>3.7915463606849276E-2</v>
      </c>
      <c r="R80" s="21">
        <f t="shared" si="383"/>
        <v>1.0001198157562416</v>
      </c>
      <c r="S80" s="20">
        <f t="shared" si="384"/>
        <v>23.251149427712566</v>
      </c>
      <c r="T80" s="20">
        <f t="shared" si="385"/>
        <v>-15.689234313838872</v>
      </c>
      <c r="U80" s="20">
        <f t="shared" si="386"/>
        <v>-3.7451349891705994</v>
      </c>
      <c r="V80" s="133"/>
      <c r="W80" s="45">
        <v>2042.2</v>
      </c>
      <c r="X80" s="45">
        <v>33.86</v>
      </c>
      <c r="Y80" s="20">
        <v>195.01</v>
      </c>
      <c r="Z80" s="20">
        <f t="shared" si="387"/>
        <v>1753.852986303252</v>
      </c>
      <c r="AA80" s="20">
        <f t="shared" si="388"/>
        <v>-1672.652986303252</v>
      </c>
      <c r="AB80" s="20">
        <f t="shared" si="389"/>
        <v>-915.71590100559752</v>
      </c>
      <c r="AC80" s="20">
        <f t="shared" si="390"/>
        <v>-248.49192386262081</v>
      </c>
      <c r="AD80" s="20">
        <f t="shared" si="391"/>
        <v>-915.71590100559752</v>
      </c>
      <c r="AE80" s="20">
        <f t="shared" si="392"/>
        <v>-248.49192386262081</v>
      </c>
      <c r="AF80" s="21">
        <f t="shared" si="393"/>
        <v>948.83288706675842</v>
      </c>
      <c r="AG80" s="21">
        <f t="shared" si="394"/>
        <v>195.18236774521966</v>
      </c>
      <c r="AH80" s="21">
        <f t="shared" si="395"/>
        <v>928.44958992545344</v>
      </c>
      <c r="AI80" s="133"/>
      <c r="AJ80" s="20">
        <f t="shared" si="396"/>
        <v>28.299999999999955</v>
      </c>
      <c r="AK80" s="20">
        <f t="shared" si="397"/>
        <v>-3.1241393610698484E-2</v>
      </c>
      <c r="AL80" s="20">
        <f t="shared" si="398"/>
        <v>4.39299372726972E-2</v>
      </c>
      <c r="AM80" s="23">
        <f t="shared" si="399"/>
        <v>4.0034274817128956E-2</v>
      </c>
      <c r="AN80" s="45">
        <f t="shared" si="400"/>
        <v>1.0001335833400302</v>
      </c>
      <c r="AO80" s="23">
        <f t="shared" si="401"/>
        <v>23.251469501510609</v>
      </c>
      <c r="AP80" s="23">
        <f t="shared" si="402"/>
        <v>-15.668798076348196</v>
      </c>
      <c r="AQ80" s="23">
        <f t="shared" si="403"/>
        <v>-3.8263520699772355</v>
      </c>
      <c r="AR80" s="45">
        <f t="shared" si="404"/>
        <v>0.13965123637729865</v>
      </c>
      <c r="AS80" s="133"/>
      <c r="AT80" s="20">
        <f t="shared" si="405"/>
        <v>2.3103064969665996</v>
      </c>
      <c r="AU80" s="20">
        <f t="shared" si="406"/>
        <v>0.11702256440639758</v>
      </c>
      <c r="AV80" s="20">
        <f t="shared" si="407"/>
        <v>2.3132683351713288</v>
      </c>
      <c r="AX80" s="18">
        <v>95</v>
      </c>
      <c r="AY80" s="18">
        <v>15</v>
      </c>
      <c r="AZ80" s="18">
        <v>1370</v>
      </c>
      <c r="BA80" s="124">
        <v>1.9E-3</v>
      </c>
      <c r="BB80" s="124">
        <v>8.0000000000000004E-4</v>
      </c>
      <c r="BC80" s="125">
        <v>0</v>
      </c>
      <c r="BD80" s="121"/>
      <c r="BE80" s="30" t="s">
        <v>97</v>
      </c>
    </row>
    <row r="81" spans="1:57" x14ac:dyDescent="0.3">
      <c r="A81" s="45">
        <v>2070.5</v>
      </c>
      <c r="B81" s="45">
        <v>35.28</v>
      </c>
      <c r="C81" s="20">
        <v>195.16</v>
      </c>
      <c r="D81" s="24">
        <f t="shared" si="370"/>
        <v>1777.272658297856</v>
      </c>
      <c r="E81" s="24">
        <f t="shared" si="371"/>
        <v>-1696.0726582978559</v>
      </c>
      <c r="F81" s="24">
        <f t="shared" si="372"/>
        <v>-931.56804934877448</v>
      </c>
      <c r="G81" s="24">
        <f t="shared" si="373"/>
        <v>-250.32096305388822</v>
      </c>
      <c r="H81" s="20">
        <f t="shared" si="374"/>
        <v>-931.56804934877448</v>
      </c>
      <c r="I81" s="20">
        <f t="shared" si="375"/>
        <v>-250.32096305388822</v>
      </c>
      <c r="J81" s="21">
        <f t="shared" si="376"/>
        <v>964.61371289843623</v>
      </c>
      <c r="K81" s="21">
        <f t="shared" si="377"/>
        <v>195.04062383799362</v>
      </c>
      <c r="L81" s="21">
        <f t="shared" si="378"/>
        <v>943.39653631046303</v>
      </c>
      <c r="M81" s="133"/>
      <c r="N81" s="20">
        <f t="shared" si="379"/>
        <v>28.299999999999955</v>
      </c>
      <c r="O81" s="20">
        <f t="shared" si="380"/>
        <v>2.4783675378319509E-2</v>
      </c>
      <c r="P81" s="20">
        <f t="shared" si="381"/>
        <v>1.0995574287564197E-2</v>
      </c>
      <c r="Q81" s="22">
        <f t="shared" si="382"/>
        <v>2.5556627145818966E-2</v>
      </c>
      <c r="R81" s="21">
        <f t="shared" si="383"/>
        <v>1.0000544319877693</v>
      </c>
      <c r="S81" s="20">
        <f t="shared" si="384"/>
        <v>23.302649430197654</v>
      </c>
      <c r="T81" s="20">
        <f t="shared" si="385"/>
        <v>-15.520821342290773</v>
      </c>
      <c r="U81" s="20">
        <f t="shared" si="386"/>
        <v>-4.1154640267714893</v>
      </c>
      <c r="V81" s="133"/>
      <c r="W81" s="45">
        <v>2070.5</v>
      </c>
      <c r="X81" s="45">
        <v>35.28</v>
      </c>
      <c r="Y81" s="20">
        <v>195.15700000000001</v>
      </c>
      <c r="Z81" s="20">
        <f t="shared" si="387"/>
        <v>1777.1555642820638</v>
      </c>
      <c r="AA81" s="20">
        <f t="shared" si="388"/>
        <v>-1695.9555642820637</v>
      </c>
      <c r="AB81" s="20">
        <f t="shared" si="389"/>
        <v>-931.21994761576343</v>
      </c>
      <c r="AC81" s="20">
        <f t="shared" si="390"/>
        <v>-252.67083083063753</v>
      </c>
      <c r="AD81" s="20">
        <f t="shared" si="391"/>
        <v>-931.21994761576343</v>
      </c>
      <c r="AE81" s="20">
        <f t="shared" si="392"/>
        <v>-252.67083083063753</v>
      </c>
      <c r="AF81" s="21">
        <f t="shared" si="393"/>
        <v>964.89022152271286</v>
      </c>
      <c r="AG81" s="21">
        <f t="shared" si="394"/>
        <v>195.18074442180659</v>
      </c>
      <c r="AH81" s="21">
        <f t="shared" si="395"/>
        <v>944.15633638431837</v>
      </c>
      <c r="AI81" s="133"/>
      <c r="AJ81" s="20">
        <f t="shared" si="396"/>
        <v>28.299999999999955</v>
      </c>
      <c r="AK81" s="20">
        <f t="shared" si="397"/>
        <v>2.4783675378319509E-2</v>
      </c>
      <c r="AL81" s="20">
        <f t="shared" si="398"/>
        <v>2.5656340004320097E-3</v>
      </c>
      <c r="AM81" s="23">
        <f t="shared" si="399"/>
        <v>2.4826378035262886E-2</v>
      </c>
      <c r="AN81" s="45">
        <f t="shared" si="400"/>
        <v>1.0000513655864443</v>
      </c>
      <c r="AO81" s="23">
        <f t="shared" si="401"/>
        <v>23.302577978811804</v>
      </c>
      <c r="AP81" s="23">
        <f t="shared" si="402"/>
        <v>-15.504046610165913</v>
      </c>
      <c r="AQ81" s="23">
        <f t="shared" si="403"/>
        <v>-4.1789069680167277</v>
      </c>
      <c r="AR81" s="45">
        <f t="shared" si="404"/>
        <v>0.5001260358187789</v>
      </c>
      <c r="AS81" s="133"/>
      <c r="AT81" s="20">
        <f t="shared" si="405"/>
        <v>2.3755111838781193</v>
      </c>
      <c r="AU81" s="20">
        <f t="shared" si="406"/>
        <v>0.11709401579219048</v>
      </c>
      <c r="AV81" s="20">
        <f t="shared" si="407"/>
        <v>2.3783953399854205</v>
      </c>
      <c r="AX81" s="18">
        <v>95</v>
      </c>
      <c r="AY81" s="18">
        <v>15</v>
      </c>
      <c r="AZ81" s="18">
        <v>1370</v>
      </c>
      <c r="BA81" s="124">
        <v>1.9E-3</v>
      </c>
      <c r="BB81" s="124">
        <v>8.0000000000000004E-4</v>
      </c>
      <c r="BC81" s="125">
        <v>0</v>
      </c>
      <c r="BD81" s="121"/>
      <c r="BE81" s="30" t="s">
        <v>97</v>
      </c>
    </row>
    <row r="82" spans="1:57" x14ac:dyDescent="0.3">
      <c r="A82" s="134">
        <v>2098.8000000000002</v>
      </c>
      <c r="B82" s="134">
        <v>37.15</v>
      </c>
      <c r="C82" s="135">
        <v>192.06</v>
      </c>
      <c r="D82" s="136">
        <f t="shared" si="370"/>
        <v>1800.1061883915334</v>
      </c>
      <c r="E82" s="136">
        <f t="shared" si="371"/>
        <v>-1718.9061883915333</v>
      </c>
      <c r="F82" s="136">
        <f t="shared" si="372"/>
        <v>-947.81575339084031</v>
      </c>
      <c r="G82" s="136">
        <f t="shared" si="373"/>
        <v>-254.24432706842325</v>
      </c>
      <c r="H82" s="135">
        <f t="shared" si="374"/>
        <v>-947.81575339084031</v>
      </c>
      <c r="I82" s="135">
        <f t="shared" si="375"/>
        <v>-254.24432706842325</v>
      </c>
      <c r="J82" s="137">
        <f t="shared" si="376"/>
        <v>981.32302542145703</v>
      </c>
      <c r="K82" s="137">
        <f t="shared" si="377"/>
        <v>195.01567049104301</v>
      </c>
      <c r="L82" s="137">
        <f t="shared" si="378"/>
        <v>959.64908247413655</v>
      </c>
      <c r="M82" s="25"/>
      <c r="N82" s="135">
        <f t="shared" si="379"/>
        <v>28.300000000000182</v>
      </c>
      <c r="O82" s="135">
        <f t="shared" si="380"/>
        <v>3.2637657012293916E-2</v>
      </c>
      <c r="P82" s="135">
        <f t="shared" si="381"/>
        <v>-5.4105206811824118E-2</v>
      </c>
      <c r="Q82" s="138">
        <f t="shared" si="382"/>
        <v>4.5676019060554296E-2</v>
      </c>
      <c r="R82" s="137">
        <f t="shared" si="383"/>
        <v>1.0001738945061136</v>
      </c>
      <c r="S82" s="135">
        <f t="shared" si="384"/>
        <v>22.833530093677339</v>
      </c>
      <c r="T82" s="135">
        <f t="shared" si="385"/>
        <v>-16.247704042065827</v>
      </c>
      <c r="U82" s="135">
        <f t="shared" si="386"/>
        <v>-3.9233640145350264</v>
      </c>
      <c r="V82" s="25"/>
      <c r="W82" s="134">
        <v>2098.8000000000002</v>
      </c>
      <c r="X82" s="134">
        <v>37.15</v>
      </c>
      <c r="Y82" s="135">
        <v>192.81700000000001</v>
      </c>
      <c r="Z82" s="135">
        <f t="shared" si="387"/>
        <v>1799.9882584092161</v>
      </c>
      <c r="AA82" s="135">
        <f t="shared" si="388"/>
        <v>-1718.788258409216</v>
      </c>
      <c r="AB82" s="135">
        <f t="shared" si="389"/>
        <v>-947.44284765571479</v>
      </c>
      <c r="AC82" s="135">
        <f t="shared" si="390"/>
        <v>-256.70390332323734</v>
      </c>
      <c r="AD82" s="135">
        <f t="shared" si="391"/>
        <v>-947.44284765571479</v>
      </c>
      <c r="AE82" s="135">
        <f t="shared" si="392"/>
        <v>-256.70390332323734</v>
      </c>
      <c r="AF82" s="137">
        <f t="shared" si="393"/>
        <v>981.60320066478789</v>
      </c>
      <c r="AG82" s="137">
        <f t="shared" si="394"/>
        <v>195.15997239833516</v>
      </c>
      <c r="AH82" s="137">
        <f t="shared" si="395"/>
        <v>960.43674080912581</v>
      </c>
      <c r="AI82" s="25"/>
      <c r="AJ82" s="135">
        <f t="shared" si="396"/>
        <v>28.300000000000182</v>
      </c>
      <c r="AK82" s="135">
        <f t="shared" si="397"/>
        <v>3.2637657012293916E-2</v>
      </c>
      <c r="AL82" s="135">
        <f t="shared" si="398"/>
        <v>-4.0840704496667372E-2</v>
      </c>
      <c r="AM82" s="139">
        <f t="shared" si="399"/>
        <v>4.0583864613093601E-2</v>
      </c>
      <c r="AN82" s="134">
        <f t="shared" si="400"/>
        <v>1.0001372767824621</v>
      </c>
      <c r="AO82" s="139">
        <f t="shared" si="401"/>
        <v>22.832694127152365</v>
      </c>
      <c r="AP82" s="139">
        <f t="shared" si="402"/>
        <v>-16.222900039951348</v>
      </c>
      <c r="AQ82" s="139">
        <f t="shared" si="403"/>
        <v>-4.0330724925998247</v>
      </c>
      <c r="AR82" s="134">
        <f t="shared" si="404"/>
        <v>1.024780389211313</v>
      </c>
      <c r="AS82" s="25"/>
      <c r="AT82" s="135">
        <f t="shared" si="405"/>
        <v>2.4876844736692076</v>
      </c>
      <c r="AU82" s="135">
        <f t="shared" si="406"/>
        <v>0.11792998231726415</v>
      </c>
      <c r="AV82" s="135">
        <f t="shared" si="407"/>
        <v>2.4904781712081303</v>
      </c>
      <c r="AX82" s="18">
        <v>95</v>
      </c>
      <c r="AY82" s="18">
        <v>15</v>
      </c>
      <c r="AZ82" s="18">
        <v>1370</v>
      </c>
      <c r="BA82" s="124">
        <v>1.9E-3</v>
      </c>
      <c r="BB82" s="124">
        <v>8.0000000000000004E-4</v>
      </c>
      <c r="BC82" s="125">
        <v>0</v>
      </c>
      <c r="BD82" s="121"/>
      <c r="BE82" s="30" t="s">
        <v>97</v>
      </c>
    </row>
    <row r="83" spans="1:57" x14ac:dyDescent="0.3">
      <c r="A83" s="45">
        <v>2127</v>
      </c>
      <c r="B83" s="45">
        <v>38.6</v>
      </c>
      <c r="C83" s="20">
        <v>191.22</v>
      </c>
      <c r="D83" s="24">
        <f t="shared" ref="D83:D87" si="408">S83+D82</f>
        <v>1822.3654722087549</v>
      </c>
      <c r="E83" s="24">
        <f t="shared" ref="E83:E87" si="409">$BJ$3-D83</f>
        <v>-1741.1654722087549</v>
      </c>
      <c r="F83" s="24">
        <f t="shared" ref="F83:F87" si="410">T83+F82</f>
        <v>-964.77245707519251</v>
      </c>
      <c r="G83" s="24">
        <f t="shared" ref="G83:G87" si="411">U83+G82</f>
        <v>-257.73526891660771</v>
      </c>
      <c r="H83" s="20">
        <f t="shared" ref="H83:H87" si="412">H82+T83</f>
        <v>-964.77245707519251</v>
      </c>
      <c r="I83" s="20">
        <f t="shared" ref="I83:I87" si="413">I82+U83</f>
        <v>-257.73526891660771</v>
      </c>
      <c r="J83" s="21">
        <f t="shared" ref="J83:J87" si="414">SQRT(F83^2+G83^2)</f>
        <v>998.60570936402132</v>
      </c>
      <c r="K83" s="21">
        <f t="shared" ref="K83:K87" si="415">IF(J83=0,0,IF(F83&lt;0,ATAN(G83/F83)*180/PI()+180,ATAN(G83/F83)*180/PI()))</f>
        <v>194.95706377981179</v>
      </c>
      <c r="L83" s="21">
        <f t="shared" ref="L83:L87" si="416">COS((K83-$BL$3)*PI()/180)*J83</f>
        <v>976.33604856953843</v>
      </c>
      <c r="M83" s="133"/>
      <c r="N83" s="20">
        <f t="shared" ref="N83:N87" si="417">A83-A82</f>
        <v>28.199999999999818</v>
      </c>
      <c r="O83" s="20">
        <f t="shared" ref="O83:O87" si="418">RADIANS(B83-B82)</f>
        <v>2.5307274153917828E-2</v>
      </c>
      <c r="P83" s="20">
        <f t="shared" ref="P83:P87" si="419">RADIANS(C83-C82)</f>
        <v>-1.4660765716752427E-2</v>
      </c>
      <c r="Q83" s="22">
        <f t="shared" ref="Q83:Q87" si="420">ACOS(COS(O83)-SIN(RADIANS(B82))*SIN(RADIANS(B83))*(1-COS(P83)))</f>
        <v>2.6859758452385307E-2</v>
      </c>
      <c r="R83" s="21">
        <f t="shared" ref="R83:R87" si="421">2/Q83*TAN(Q83/2)</f>
        <v>1.0000601248897039</v>
      </c>
      <c r="S83" s="20">
        <f t="shared" ref="S83:S87" si="422">(N83/2)*(COS(RADIANS(B82))+COS(RADIANS(B83)))*R83</f>
        <v>22.259283817221462</v>
      </c>
      <c r="T83" s="20">
        <f t="shared" ref="T83:T87" si="423">(N83/2)*(SIN(RADIANS(B82))*COS(RADIANS(C82))+SIN(RADIANS(B83))*COS(RADIANS(C83)))*R83</f>
        <v>-16.956703684352217</v>
      </c>
      <c r="U83" s="20">
        <f t="shared" ref="U83:U87" si="424">(N83/2)*(SIN(RADIANS(B82))*SIN(RADIANS(C82))+SIN(RADIANS(B83))*SIN(RADIANS(C83)))*R83</f>
        <v>-3.4909418481844408</v>
      </c>
      <c r="V83" s="133"/>
      <c r="W83" s="45">
        <v>2127</v>
      </c>
      <c r="X83" s="45">
        <v>38.6</v>
      </c>
      <c r="Y83" s="20">
        <v>191.26400000000001</v>
      </c>
      <c r="Z83" s="20">
        <f t="shared" ref="Z83:Z87" si="425">AO83+Z82</f>
        <v>1822.2479055181057</v>
      </c>
      <c r="AA83" s="20">
        <f t="shared" ref="AA83:AA87" si="426">$BJ$3-Z83</f>
        <v>-1741.0479055181056</v>
      </c>
      <c r="AB83" s="20">
        <f t="shared" ref="AB83:AB87" si="427">AP83+AB82</f>
        <v>-964.37427735412246</v>
      </c>
      <c r="AC83" s="20">
        <f t="shared" ref="AC83:AC87" si="428">AQ83+AC82</f>
        <v>-260.31139730882978</v>
      </c>
      <c r="AD83" s="20">
        <f t="shared" ref="AD83:AD87" si="429">AD82+AP83</f>
        <v>-964.37427735412246</v>
      </c>
      <c r="AE83" s="20">
        <f t="shared" ref="AE83:AE87" si="430">AE82+AQ83</f>
        <v>-260.31139730882978</v>
      </c>
      <c r="AF83" s="21">
        <f t="shared" ref="AF83:AF87" si="431">SQRT(AB83^2+AC83^2)</f>
        <v>998.88926833316282</v>
      </c>
      <c r="AG83" s="21">
        <f t="shared" ref="AG83:AG87" si="432">IF(AF83=0,0,IF(AB83&lt;0,ATAN(AC83/AB83)*180/PI()+180,ATAN(AC83/AB83)*180/PI()))</f>
        <v>195.10571772812244</v>
      </c>
      <c r="AH83" s="21">
        <f t="shared" ref="AH83:AH87" si="433">COS((AG83-$BL$3)*PI()/180)*AF83</f>
        <v>977.15426217268146</v>
      </c>
      <c r="AI83" s="133"/>
      <c r="AJ83" s="20">
        <f t="shared" ref="AJ83:AJ87" si="434">W83-W82</f>
        <v>28.199999999999818</v>
      </c>
      <c r="AK83" s="20">
        <f t="shared" ref="AK83:AK87" si="435">RADIANS(X83-X82)</f>
        <v>2.5307274153917828E-2</v>
      </c>
      <c r="AL83" s="20">
        <f t="shared" ref="AL83:AL87" si="436">RADIANS(Y83-Y82)</f>
        <v>-2.7104963283471891E-2</v>
      </c>
      <c r="AM83" s="23">
        <f t="shared" ref="AM83:AM87" si="437">ACOS(COS(AK83)-SIN(RADIANS(X82))*SIN(RADIANS(X83))*(1-COS(AL83)))</f>
        <v>3.0286584004814543E-2</v>
      </c>
      <c r="AN83" s="45">
        <f t="shared" ref="AN83:AN87" si="438">2/AM83*TAN(AM83/2)</f>
        <v>1.0000764467765193</v>
      </c>
      <c r="AO83" s="23">
        <f t="shared" ref="AO83:AO87" si="439">(AJ83/2)*(COS(RADIANS(X82))+COS(RADIANS(X83)))*AN83</f>
        <v>22.259647108889649</v>
      </c>
      <c r="AP83" s="23">
        <f t="shared" ref="AP83:AP87" si="440">(AJ83/2)*(SIN(RADIANS(X82))*COS(RADIANS(Y82))+SIN(RADIANS(X83))*COS(RADIANS(Y83)))*AN83</f>
        <v>-16.931429698407644</v>
      </c>
      <c r="AQ83" s="23">
        <f t="shared" ref="AQ83:AQ87" si="441">(AJ83/2)*(SIN(RADIANS(X82))*SIN(RADIANS(Y82))+SIN(RADIANS(X83))*SIN(RADIANS(Y83)))*AN83</f>
        <v>-3.607493985592416</v>
      </c>
      <c r="AR83" s="45">
        <f t="shared" ref="AR83:AR87" si="442">(10/AJ83)*2*(ASIN((SQRT((SIN((X82-X83)/2)^2+SIN(((Y82-Y83)/2)^2)*SIN(X82)*SIN(X83))))))</f>
        <v>0.33564177696881803</v>
      </c>
      <c r="AS83" s="133"/>
      <c r="AT83" s="20">
        <f t="shared" ref="AT83:AT87" si="443">SQRT((I83-AE83)^2+(H83-AD83)^2)</f>
        <v>2.6067191224763961</v>
      </c>
      <c r="AU83" s="20">
        <f t="shared" ref="AU83:AU87" si="444">D83-Z83</f>
        <v>0.11756669064925518</v>
      </c>
      <c r="AV83" s="20">
        <f t="shared" ref="AV83:AV87" si="445">SQRT((I83-AE83)^2+(H83-AD83)^2+(D83-Z83)^2)</f>
        <v>2.609368986984081</v>
      </c>
      <c r="AX83" s="18">
        <v>95</v>
      </c>
      <c r="AY83" s="18">
        <v>15</v>
      </c>
      <c r="AZ83" s="18">
        <v>1370</v>
      </c>
      <c r="BA83" s="124">
        <v>1.9E-3</v>
      </c>
      <c r="BB83" s="124">
        <v>8.0000000000000004E-4</v>
      </c>
      <c r="BC83" s="125">
        <v>0</v>
      </c>
      <c r="BD83" s="121"/>
      <c r="BE83" s="30" t="s">
        <v>97</v>
      </c>
    </row>
    <row r="84" spans="1:57" x14ac:dyDescent="0.3">
      <c r="A84" s="45">
        <v>2155.3000000000002</v>
      </c>
      <c r="B84" s="45">
        <v>36.630000000000003</v>
      </c>
      <c r="C84" s="20">
        <v>194.7</v>
      </c>
      <c r="D84" s="24">
        <f t="shared" si="408"/>
        <v>1844.7842094694165</v>
      </c>
      <c r="E84" s="24">
        <f t="shared" si="409"/>
        <v>-1763.5842094694165</v>
      </c>
      <c r="F84" s="24">
        <f t="shared" si="410"/>
        <v>-981.60139813937917</v>
      </c>
      <c r="G84" s="24">
        <f t="shared" si="411"/>
        <v>-261.59615332116886</v>
      </c>
      <c r="H84" s="20">
        <f t="shared" si="412"/>
        <v>-981.60139813937917</v>
      </c>
      <c r="I84" s="20">
        <f t="shared" si="413"/>
        <v>-261.59615332116886</v>
      </c>
      <c r="J84" s="21">
        <f t="shared" si="414"/>
        <v>1015.8611382770858</v>
      </c>
      <c r="K84" s="21">
        <f t="shared" si="415"/>
        <v>194.92246773953281</v>
      </c>
      <c r="L84" s="21">
        <f t="shared" si="416"/>
        <v>993.07766891549591</v>
      </c>
      <c r="M84" s="133"/>
      <c r="N84" s="20">
        <f t="shared" si="417"/>
        <v>28.300000000000182</v>
      </c>
      <c r="O84" s="20">
        <f t="shared" si="418"/>
        <v>-3.4382986264288269E-2</v>
      </c>
      <c r="P84" s="20">
        <f t="shared" si="419"/>
        <v>6.073745796940249E-2</v>
      </c>
      <c r="Q84" s="22">
        <f t="shared" si="420"/>
        <v>5.055080302859416E-2</v>
      </c>
      <c r="R84" s="21">
        <f t="shared" si="421"/>
        <v>1.0002130030711927</v>
      </c>
      <c r="S84" s="20">
        <f t="shared" si="422"/>
        <v>22.418737260661526</v>
      </c>
      <c r="T84" s="20">
        <f t="shared" si="423"/>
        <v>-16.828941064186647</v>
      </c>
      <c r="U84" s="20">
        <f t="shared" si="424"/>
        <v>-3.8608844045611752</v>
      </c>
      <c r="V84" s="133"/>
      <c r="W84" s="45">
        <v>2155.3000000000002</v>
      </c>
      <c r="X84" s="45">
        <v>36.630000000000003</v>
      </c>
      <c r="Y84" s="20">
        <v>195.31299999999999</v>
      </c>
      <c r="Z84" s="20">
        <f t="shared" si="425"/>
        <v>1844.6675503692798</v>
      </c>
      <c r="AA84" s="20">
        <f t="shared" si="426"/>
        <v>-1763.4675503692797</v>
      </c>
      <c r="AB84" s="20">
        <f t="shared" si="427"/>
        <v>-981.17918404845398</v>
      </c>
      <c r="AC84" s="20">
        <f t="shared" si="428"/>
        <v>-264.26635574501535</v>
      </c>
      <c r="AD84" s="20">
        <f t="shared" si="429"/>
        <v>-981.17918404845398</v>
      </c>
      <c r="AE84" s="20">
        <f t="shared" si="430"/>
        <v>-264.26635574501535</v>
      </c>
      <c r="AF84" s="21">
        <f t="shared" si="431"/>
        <v>1016.1443293099367</v>
      </c>
      <c r="AG84" s="21">
        <f t="shared" si="432"/>
        <v>195.07408142948583</v>
      </c>
      <c r="AH84" s="21">
        <f t="shared" si="433"/>
        <v>993.9173087048797</v>
      </c>
      <c r="AI84" s="133"/>
      <c r="AJ84" s="20">
        <f t="shared" si="434"/>
        <v>28.300000000000182</v>
      </c>
      <c r="AK84" s="20">
        <f t="shared" si="435"/>
        <v>-3.4382986264288269E-2</v>
      </c>
      <c r="AL84" s="20">
        <f t="shared" si="436"/>
        <v>7.066838141325002E-2</v>
      </c>
      <c r="AM84" s="23">
        <f t="shared" si="437"/>
        <v>5.5145426868637548E-2</v>
      </c>
      <c r="AN84" s="45">
        <f t="shared" si="438"/>
        <v>1.000253495264025</v>
      </c>
      <c r="AO84" s="23">
        <f t="shared" si="439"/>
        <v>22.419644851174176</v>
      </c>
      <c r="AP84" s="23">
        <f t="shared" si="440"/>
        <v>-16.804906694331542</v>
      </c>
      <c r="AQ84" s="23">
        <f t="shared" si="441"/>
        <v>-3.9549584361855552</v>
      </c>
      <c r="AR84" s="45" t="e">
        <f t="shared" si="442"/>
        <v>#NUM!</v>
      </c>
      <c r="AS84" s="133"/>
      <c r="AT84" s="20">
        <f t="shared" si="443"/>
        <v>2.7033767260393913</v>
      </c>
      <c r="AU84" s="20">
        <f t="shared" si="444"/>
        <v>0.11665910013675784</v>
      </c>
      <c r="AV84" s="20">
        <f t="shared" si="445"/>
        <v>2.7058926565065691</v>
      </c>
      <c r="AX84" s="18">
        <v>95</v>
      </c>
      <c r="AY84" s="18">
        <v>15</v>
      </c>
      <c r="AZ84" s="18">
        <v>1370</v>
      </c>
      <c r="BA84" s="124">
        <v>1.9E-3</v>
      </c>
      <c r="BB84" s="124">
        <v>8.0000000000000004E-4</v>
      </c>
      <c r="BC84" s="125">
        <v>0</v>
      </c>
      <c r="BD84" s="121"/>
      <c r="BE84" s="30" t="s">
        <v>97</v>
      </c>
    </row>
    <row r="85" spans="1:57" x14ac:dyDescent="0.3">
      <c r="A85" s="45">
        <v>2183.6</v>
      </c>
      <c r="B85" s="45">
        <v>33.950000000000003</v>
      </c>
      <c r="C85" s="20">
        <v>199.19</v>
      </c>
      <c r="D85" s="24">
        <f t="shared" si="408"/>
        <v>1867.8855919153625</v>
      </c>
      <c r="E85" s="24">
        <f t="shared" si="409"/>
        <v>-1786.6855919153625</v>
      </c>
      <c r="F85" s="24">
        <f t="shared" si="410"/>
        <v>-997.23633732300357</v>
      </c>
      <c r="G85" s="24">
        <f t="shared" si="411"/>
        <v>-266.33769859319546</v>
      </c>
      <c r="H85" s="20">
        <f t="shared" si="412"/>
        <v>-997.23633732300357</v>
      </c>
      <c r="I85" s="20">
        <f t="shared" si="413"/>
        <v>-266.33769859319546</v>
      </c>
      <c r="J85" s="21">
        <f t="shared" si="414"/>
        <v>1032.189944811186</v>
      </c>
      <c r="K85" s="21">
        <f t="shared" si="415"/>
        <v>194.95330059417017</v>
      </c>
      <c r="L85" s="21">
        <f t="shared" si="416"/>
        <v>1009.1570905886297</v>
      </c>
      <c r="M85" s="133"/>
      <c r="N85" s="20">
        <f t="shared" si="417"/>
        <v>28.299999999999727</v>
      </c>
      <c r="O85" s="20">
        <f t="shared" si="418"/>
        <v>-4.6774823953448029E-2</v>
      </c>
      <c r="P85" s="20">
        <f t="shared" si="419"/>
        <v>7.8365283414545558E-2</v>
      </c>
      <c r="Q85" s="22">
        <f t="shared" si="420"/>
        <v>6.5070741068093296E-2</v>
      </c>
      <c r="R85" s="21">
        <f t="shared" si="421"/>
        <v>1.0003529995798122</v>
      </c>
      <c r="S85" s="20">
        <f t="shared" si="422"/>
        <v>23.101382445946019</v>
      </c>
      <c r="T85" s="20">
        <f t="shared" si="423"/>
        <v>-15.634939183624384</v>
      </c>
      <c r="U85" s="20">
        <f t="shared" si="424"/>
        <v>-4.7415452720265936</v>
      </c>
      <c r="V85" s="133"/>
      <c r="W85" s="45">
        <v>2183.6</v>
      </c>
      <c r="X85" s="45">
        <v>33.950000000000003</v>
      </c>
      <c r="Y85" s="20">
        <v>199.648</v>
      </c>
      <c r="Z85" s="20">
        <f t="shared" si="425"/>
        <v>1867.7686654814938</v>
      </c>
      <c r="AA85" s="20">
        <f t="shared" si="426"/>
        <v>-1786.5686654814938</v>
      </c>
      <c r="AB85" s="20">
        <f t="shared" si="427"/>
        <v>-996.76953767590885</v>
      </c>
      <c r="AC85" s="20">
        <f t="shared" si="428"/>
        <v>-269.15471550410956</v>
      </c>
      <c r="AD85" s="20">
        <f t="shared" si="429"/>
        <v>-996.76953767590885</v>
      </c>
      <c r="AE85" s="20">
        <f t="shared" si="430"/>
        <v>-269.15471550410956</v>
      </c>
      <c r="AF85" s="21">
        <f t="shared" si="431"/>
        <v>1032.4697439231541</v>
      </c>
      <c r="AG85" s="21">
        <f t="shared" si="432"/>
        <v>195.11101846222661</v>
      </c>
      <c r="AH85" s="21">
        <f t="shared" si="433"/>
        <v>1010.0238676239095</v>
      </c>
      <c r="AI85" s="133"/>
      <c r="AJ85" s="20">
        <f t="shared" si="434"/>
        <v>28.299999999999727</v>
      </c>
      <c r="AK85" s="20">
        <f t="shared" si="435"/>
        <v>-4.6774823953448029E-2</v>
      </c>
      <c r="AL85" s="20">
        <f t="shared" si="436"/>
        <v>7.5660023073954322E-2</v>
      </c>
      <c r="AM85" s="23">
        <f t="shared" si="437"/>
        <v>6.3995325265133296E-2</v>
      </c>
      <c r="AN85" s="45">
        <f t="shared" si="438"/>
        <v>1.0003414232985517</v>
      </c>
      <c r="AO85" s="23">
        <f t="shared" si="439"/>
        <v>23.101115112214014</v>
      </c>
      <c r="AP85" s="23">
        <f t="shared" si="440"/>
        <v>-15.590353627454853</v>
      </c>
      <c r="AQ85" s="23">
        <f t="shared" si="441"/>
        <v>-4.8883597590942118</v>
      </c>
      <c r="AR85" s="45" t="e">
        <f t="shared" si="442"/>
        <v>#NUM!</v>
      </c>
      <c r="AS85" s="133"/>
      <c r="AT85" s="20">
        <f t="shared" si="443"/>
        <v>2.8554309984490613</v>
      </c>
      <c r="AU85" s="20">
        <f t="shared" si="444"/>
        <v>0.1169264338686844</v>
      </c>
      <c r="AV85" s="20">
        <f t="shared" si="445"/>
        <v>2.857823993502933</v>
      </c>
      <c r="AX85" s="18">
        <v>95</v>
      </c>
      <c r="AY85" s="18">
        <v>15</v>
      </c>
      <c r="AZ85" s="18">
        <v>1370</v>
      </c>
      <c r="BA85" s="124">
        <v>1.9E-3</v>
      </c>
      <c r="BB85" s="124">
        <v>8.0000000000000004E-4</v>
      </c>
      <c r="BC85" s="125">
        <v>0</v>
      </c>
      <c r="BD85" s="121"/>
      <c r="BE85" s="30" t="s">
        <v>97</v>
      </c>
    </row>
    <row r="86" spans="1:57" x14ac:dyDescent="0.3">
      <c r="A86" s="45">
        <v>2211.9</v>
      </c>
      <c r="B86" s="45">
        <v>33.36</v>
      </c>
      <c r="C86" s="20">
        <v>200.73</v>
      </c>
      <c r="D86" s="24">
        <f t="shared" si="408"/>
        <v>1891.4425501526357</v>
      </c>
      <c r="E86" s="24">
        <f t="shared" si="409"/>
        <v>-1810.2425501526357</v>
      </c>
      <c r="F86" s="24">
        <f t="shared" si="410"/>
        <v>-1011.9772751405118</v>
      </c>
      <c r="G86" s="24">
        <f t="shared" si="411"/>
        <v>-271.68957558896562</v>
      </c>
      <c r="H86" s="20">
        <f t="shared" si="412"/>
        <v>-1011.9772751405118</v>
      </c>
      <c r="I86" s="20">
        <f t="shared" si="413"/>
        <v>-271.68957558896562</v>
      </c>
      <c r="J86" s="21">
        <f t="shared" si="414"/>
        <v>1047.8135477672195</v>
      </c>
      <c r="K86" s="21">
        <f t="shared" si="415"/>
        <v>195.02805071688786</v>
      </c>
      <c r="L86" s="21">
        <f t="shared" si="416"/>
        <v>1024.7183625223124</v>
      </c>
      <c r="M86" s="133"/>
      <c r="N86" s="20">
        <f t="shared" si="417"/>
        <v>28.300000000000182</v>
      </c>
      <c r="O86" s="20">
        <f t="shared" si="418"/>
        <v>-1.0297442586766604E-2</v>
      </c>
      <c r="P86" s="20">
        <f t="shared" si="419"/>
        <v>2.6878070480712536E-2</v>
      </c>
      <c r="Q86" s="22">
        <f t="shared" si="420"/>
        <v>1.8107765103709594E-2</v>
      </c>
      <c r="R86" s="21">
        <f t="shared" si="421"/>
        <v>1.0000273251590557</v>
      </c>
      <c r="S86" s="20">
        <f t="shared" si="422"/>
        <v>23.556958237273086</v>
      </c>
      <c r="T86" s="20">
        <f t="shared" si="423"/>
        <v>-14.740937817508257</v>
      </c>
      <c r="U86" s="20">
        <f t="shared" si="424"/>
        <v>-5.3518769957701711</v>
      </c>
      <c r="V86" s="133"/>
      <c r="W86" s="45">
        <v>2211.9</v>
      </c>
      <c r="X86" s="45">
        <v>33.36</v>
      </c>
      <c r="Y86" s="20">
        <v>200.339</v>
      </c>
      <c r="Z86" s="20">
        <f t="shared" si="425"/>
        <v>1891.3252758815941</v>
      </c>
      <c r="AA86" s="20">
        <f t="shared" si="426"/>
        <v>-1810.125275881594</v>
      </c>
      <c r="AB86" s="20">
        <f t="shared" si="427"/>
        <v>-1011.5078819145324</v>
      </c>
      <c r="AC86" s="20">
        <f t="shared" si="428"/>
        <v>-274.5163623981561</v>
      </c>
      <c r="AD86" s="20">
        <f t="shared" si="429"/>
        <v>-1011.5078819145324</v>
      </c>
      <c r="AE86" s="20">
        <f t="shared" si="430"/>
        <v>-274.5163623981561</v>
      </c>
      <c r="AF86" s="21">
        <f t="shared" si="431"/>
        <v>1048.0970510403793</v>
      </c>
      <c r="AG86" s="21">
        <f t="shared" si="432"/>
        <v>195.18394975470852</v>
      </c>
      <c r="AH86" s="21">
        <f t="shared" si="433"/>
        <v>1025.587277899388</v>
      </c>
      <c r="AI86" s="133"/>
      <c r="AJ86" s="20">
        <f t="shared" si="434"/>
        <v>28.300000000000182</v>
      </c>
      <c r="AK86" s="20">
        <f t="shared" si="435"/>
        <v>-1.0297442586766604E-2</v>
      </c>
      <c r="AL86" s="20">
        <f t="shared" si="436"/>
        <v>1.206022513128086E-2</v>
      </c>
      <c r="AM86" s="23">
        <f t="shared" si="437"/>
        <v>1.2276207790707261E-2</v>
      </c>
      <c r="AN86" s="45">
        <f t="shared" si="438"/>
        <v>1.0000125589624136</v>
      </c>
      <c r="AO86" s="23">
        <f t="shared" si="439"/>
        <v>23.556610400100173</v>
      </c>
      <c r="AP86" s="23">
        <f t="shared" si="440"/>
        <v>-14.738344238623554</v>
      </c>
      <c r="AQ86" s="23">
        <f t="shared" si="441"/>
        <v>-5.3616468940465589</v>
      </c>
      <c r="AR86" s="45">
        <f t="shared" si="442"/>
        <v>0.27890294488819756</v>
      </c>
      <c r="AS86" s="133"/>
      <c r="AT86" s="20">
        <f t="shared" si="443"/>
        <v>2.8654936163266238</v>
      </c>
      <c r="AU86" s="20">
        <f t="shared" si="444"/>
        <v>0.11727427104165145</v>
      </c>
      <c r="AV86" s="20">
        <f t="shared" si="445"/>
        <v>2.8678924177620373</v>
      </c>
      <c r="AX86" s="18">
        <v>95</v>
      </c>
      <c r="AY86" s="18">
        <v>15</v>
      </c>
      <c r="AZ86" s="18">
        <v>1370</v>
      </c>
      <c r="BA86" s="124">
        <v>1.9E-3</v>
      </c>
      <c r="BB86" s="124">
        <v>8.0000000000000004E-4</v>
      </c>
      <c r="BC86" s="125">
        <v>0</v>
      </c>
      <c r="BD86" s="121"/>
      <c r="BE86" s="30" t="s">
        <v>97</v>
      </c>
    </row>
    <row r="87" spans="1:57" x14ac:dyDescent="0.3">
      <c r="A87" s="134">
        <v>2240.1</v>
      </c>
      <c r="B87" s="134">
        <v>31.97</v>
      </c>
      <c r="C87" s="135">
        <v>200.19</v>
      </c>
      <c r="D87" s="136">
        <f t="shared" si="408"/>
        <v>1915.1819251737516</v>
      </c>
      <c r="E87" s="136">
        <f t="shared" si="409"/>
        <v>-1833.9819251737515</v>
      </c>
      <c r="F87" s="136">
        <f t="shared" si="410"/>
        <v>-1026.2364523468407</v>
      </c>
      <c r="G87" s="136">
        <f t="shared" si="411"/>
        <v>-277.01096849676924</v>
      </c>
      <c r="H87" s="135">
        <f t="shared" si="412"/>
        <v>-1026.2364523468407</v>
      </c>
      <c r="I87" s="135">
        <f t="shared" si="413"/>
        <v>-277.01096849676924</v>
      </c>
      <c r="J87" s="137">
        <f t="shared" si="414"/>
        <v>1062.9658192025497</v>
      </c>
      <c r="K87" s="137">
        <f t="shared" si="415"/>
        <v>195.10578289683562</v>
      </c>
      <c r="L87" s="137">
        <f t="shared" si="416"/>
        <v>1039.836811012585</v>
      </c>
      <c r="M87" s="25"/>
      <c r="N87" s="135">
        <f t="shared" si="417"/>
        <v>28.199999999999818</v>
      </c>
      <c r="O87" s="135">
        <f t="shared" si="418"/>
        <v>-2.4260076602721191E-2</v>
      </c>
      <c r="P87" s="135">
        <f t="shared" si="419"/>
        <v>-9.4247779607692407E-3</v>
      </c>
      <c r="Q87" s="138">
        <f t="shared" si="420"/>
        <v>2.47874197182536E-2</v>
      </c>
      <c r="R87" s="137">
        <f t="shared" si="421"/>
        <v>1.0000512044941134</v>
      </c>
      <c r="S87" s="135">
        <f t="shared" si="422"/>
        <v>23.739375021115915</v>
      </c>
      <c r="T87" s="135">
        <f t="shared" si="423"/>
        <v>-14.259177206328808</v>
      </c>
      <c r="U87" s="135">
        <f t="shared" si="424"/>
        <v>-5.3213929078035953</v>
      </c>
      <c r="V87" s="25"/>
      <c r="W87" s="134">
        <v>2240.1</v>
      </c>
      <c r="X87" s="134">
        <v>31.97</v>
      </c>
      <c r="Y87" s="135">
        <v>199.80099999999999</v>
      </c>
      <c r="Z87" s="135">
        <f t="shared" si="425"/>
        <v>1915.0646505243647</v>
      </c>
      <c r="AA87" s="135">
        <f t="shared" si="426"/>
        <v>-1833.8646505243646</v>
      </c>
      <c r="AB87" s="135">
        <f t="shared" si="427"/>
        <v>-1025.8029527552076</v>
      </c>
      <c r="AC87" s="135">
        <f t="shared" si="428"/>
        <v>-279.74056926397054</v>
      </c>
      <c r="AD87" s="135">
        <f t="shared" si="429"/>
        <v>-1025.8029527552076</v>
      </c>
      <c r="AE87" s="135">
        <f t="shared" si="430"/>
        <v>-279.74056926397054</v>
      </c>
      <c r="AF87" s="137">
        <f t="shared" si="431"/>
        <v>1063.2621896660451</v>
      </c>
      <c r="AG87" s="137">
        <f t="shared" si="432"/>
        <v>195.25387762444677</v>
      </c>
      <c r="AH87" s="137">
        <f t="shared" si="433"/>
        <v>1040.6934426643309</v>
      </c>
      <c r="AI87" s="25"/>
      <c r="AJ87" s="135">
        <f t="shared" si="434"/>
        <v>28.199999999999818</v>
      </c>
      <c r="AK87" s="135">
        <f t="shared" si="435"/>
        <v>-2.4260076602721191E-2</v>
      </c>
      <c r="AL87" s="135">
        <f t="shared" si="436"/>
        <v>-9.3898713757296828E-3</v>
      </c>
      <c r="AM87" s="139">
        <f t="shared" si="437"/>
        <v>2.4783561901629447E-2</v>
      </c>
      <c r="AN87" s="134">
        <f t="shared" si="438"/>
        <v>1.0000511885558421</v>
      </c>
      <c r="AO87" s="139">
        <f t="shared" si="439"/>
        <v>23.739374642770688</v>
      </c>
      <c r="AP87" s="139">
        <f t="shared" si="440"/>
        <v>-14.295070840675095</v>
      </c>
      <c r="AQ87" s="139">
        <f t="shared" si="441"/>
        <v>-5.2242068658144483</v>
      </c>
      <c r="AR87" s="134">
        <f t="shared" si="442"/>
        <v>0.51830046356303905</v>
      </c>
      <c r="AS87" s="25"/>
      <c r="AT87" s="135">
        <f t="shared" si="443"/>
        <v>2.7638093719090002</v>
      </c>
      <c r="AU87" s="135">
        <f t="shared" si="444"/>
        <v>0.11727464938689991</v>
      </c>
      <c r="AV87" s="135">
        <f t="shared" si="445"/>
        <v>2.7662963665595997</v>
      </c>
      <c r="AX87" s="18">
        <v>95</v>
      </c>
      <c r="AY87" s="18">
        <v>15</v>
      </c>
      <c r="AZ87" s="18">
        <v>1370</v>
      </c>
      <c r="BA87" s="124">
        <v>1.9E-3</v>
      </c>
      <c r="BB87" s="124">
        <v>8.0000000000000004E-4</v>
      </c>
      <c r="BC87" s="125">
        <v>0</v>
      </c>
      <c r="BD87" s="121"/>
      <c r="BE87" s="30" t="s">
        <v>97</v>
      </c>
    </row>
    <row r="88" spans="1:57" x14ac:dyDescent="0.3">
      <c r="A88" s="45">
        <v>2268.4</v>
      </c>
      <c r="B88" s="45">
        <v>33.01</v>
      </c>
      <c r="C88" s="20">
        <v>198.91</v>
      </c>
      <c r="D88" s="24">
        <f t="shared" ref="D88:D91" si="446">S88+D87</f>
        <v>1939.0525152930329</v>
      </c>
      <c r="E88" s="24">
        <f t="shared" ref="E88:E91" si="447">$BJ$3-D88</f>
        <v>-1857.8525152930329</v>
      </c>
      <c r="F88" s="24">
        <f t="shared" ref="F88:F91" si="448">T88+F87</f>
        <v>-1040.5613925810535</v>
      </c>
      <c r="G88" s="24">
        <f t="shared" ref="G88:G91" si="449">U88+G87</f>
        <v>-282.09520073180965</v>
      </c>
      <c r="H88" s="20">
        <f t="shared" ref="H88:H91" si="450">H87+T88</f>
        <v>-1040.5613925810535</v>
      </c>
      <c r="I88" s="20">
        <f t="shared" ref="I88:I91" si="451">I87+U88</f>
        <v>-282.09520073180965</v>
      </c>
      <c r="J88" s="21">
        <f t="shared" ref="J88:J91" si="452">SQRT(F88^2+G88^2)</f>
        <v>1078.1213818518495</v>
      </c>
      <c r="K88" s="21">
        <f t="shared" ref="K88:K91" si="453">IF(J88=0,0,IF(F88&lt;0,ATAN(G88/F88)*180/PI()+180,ATAN(G88/F88)*180/PI()))</f>
        <v>195.16825091514656</v>
      </c>
      <c r="L88" s="21">
        <f t="shared" ref="L88:L91" si="454">COS((K88-$BL$3)*PI()/180)*J88</f>
        <v>1054.9058494120018</v>
      </c>
      <c r="M88" s="133"/>
      <c r="N88" s="20">
        <f t="shared" ref="N88:N91" si="455">A88-A87</f>
        <v>28.300000000000182</v>
      </c>
      <c r="O88" s="20">
        <f t="shared" ref="O88:O91" si="456">RADIANS(B88-B87)</f>
        <v>1.8151424220741012E-2</v>
      </c>
      <c r="P88" s="20">
        <f t="shared" ref="P88:P91" si="457">RADIANS(C88-C87)</f>
        <v>-2.2340214425527437E-2</v>
      </c>
      <c r="Q88" s="22">
        <f t="shared" ref="Q88:Q91" si="458">ACOS(COS(O88)-SIN(RADIANS(B87))*SIN(RADIANS(B88))*(1-COS(P88)))</f>
        <v>2.1758656529360598E-2</v>
      </c>
      <c r="R88" s="21">
        <f t="shared" ref="R88:R91" si="459">2/Q88*TAN(Q88/2)</f>
        <v>1.000039455129125</v>
      </c>
      <c r="S88" s="20">
        <f t="shared" ref="S88:S91" si="460">(N88/2)*(COS(RADIANS(B87))+COS(RADIANS(B88)))*R88</f>
        <v>23.87059011928141</v>
      </c>
      <c r="T88" s="20">
        <f t="shared" ref="T88:T91" si="461">(N88/2)*(SIN(RADIANS(B87))*COS(RADIANS(C87))+SIN(RADIANS(B88))*COS(RADIANS(C88)))*R88</f>
        <v>-14.324940234212738</v>
      </c>
      <c r="U88" s="20">
        <f t="shared" ref="U88:U91" si="462">(N88/2)*(SIN(RADIANS(B87))*SIN(RADIANS(C87))+SIN(RADIANS(B88))*SIN(RADIANS(C88)))*R88</f>
        <v>-5.084232235040429</v>
      </c>
      <c r="V88" s="133"/>
      <c r="W88" s="45">
        <v>2268.4</v>
      </c>
      <c r="X88" s="45">
        <v>33.01</v>
      </c>
      <c r="Y88" s="20">
        <v>198.517</v>
      </c>
      <c r="Z88" s="20">
        <f t="shared" ref="Z88:Z91" si="463">AO88+Z87</f>
        <v>1938.9352424363467</v>
      </c>
      <c r="AA88" s="20">
        <f t="shared" ref="AA88:AA91" si="464">$BJ$3-Z88</f>
        <v>-1857.7352424363467</v>
      </c>
      <c r="AB88" s="20">
        <f t="shared" ref="AB88:AB91" si="465">AP88+AB87</f>
        <v>-1040.1622531239386</v>
      </c>
      <c r="AC88" s="20">
        <f t="shared" ref="AC88:AC91" si="466">AQ88+AC87</f>
        <v>-284.72691836188125</v>
      </c>
      <c r="AD88" s="20">
        <f t="shared" ref="AD88:AD91" si="467">AD87+AP88</f>
        <v>-1040.1622531239386</v>
      </c>
      <c r="AE88" s="20">
        <f t="shared" ref="AE88:AE91" si="468">AE87+AQ88</f>
        <v>-284.72691836188125</v>
      </c>
      <c r="AF88" s="21">
        <f t="shared" ref="AF88:AF91" si="469">SQRT(AB88^2+AC88^2)</f>
        <v>1078.4279905787507</v>
      </c>
      <c r="AG88" s="21">
        <f t="shared" ref="AG88:AG91" si="470">IF(AF88=0,0,IF(AB88&lt;0,ATAN(AC88/AB88)*180/PI()+180,ATAN(AC88/AB88)*180/PI()))</f>
        <v>195.30874902283674</v>
      </c>
      <c r="AH88" s="21">
        <f t="shared" ref="AH88:AH91" si="471">COS((AG88-$BL$3)*PI()/180)*AF88</f>
        <v>1055.7485146119645</v>
      </c>
      <c r="AI88" s="133"/>
      <c r="AJ88" s="20">
        <f t="shared" ref="AJ88:AJ91" si="472">W88-W87</f>
        <v>28.300000000000182</v>
      </c>
      <c r="AK88" s="20">
        <f t="shared" ref="AK88:AK91" si="473">RADIANS(X88-X87)</f>
        <v>1.8151424220741012E-2</v>
      </c>
      <c r="AL88" s="20">
        <f t="shared" ref="AL88:AL91" si="474">RADIANS(Y88-Y87)</f>
        <v>-2.2410027595607049E-2</v>
      </c>
      <c r="AM88" s="23">
        <f t="shared" ref="AM88:AM91" si="475">ACOS(COS(AK88)-SIN(RADIANS(X87))*SIN(RADIANS(X88))*(1-COS(AL88)))</f>
        <v>2.1779354762326175E-2</v>
      </c>
      <c r="AN88" s="45">
        <f t="shared" ref="AN88:AN91" si="476">2/AM88*TAN(AM88/2)</f>
        <v>1.0000395302329013</v>
      </c>
      <c r="AO88" s="23">
        <f t="shared" ref="AO88:AO91" si="477">(AJ88/2)*(COS(RADIANS(X87))+COS(RADIANS(X88)))*AN88</f>
        <v>23.870591911982139</v>
      </c>
      <c r="AP88" s="23">
        <f t="shared" ref="AP88:AP91" si="478">(AJ88/2)*(SIN(RADIANS(X87))*COS(RADIANS(Y87))+SIN(RADIANS(X88))*COS(RADIANS(Y88)))*AN88</f>
        <v>-14.359300368731109</v>
      </c>
      <c r="AQ88" s="23">
        <f t="shared" ref="AQ88:AQ91" si="479">(AJ88/2)*(SIN(RADIANS(X87))*SIN(RADIANS(Y87))+SIN(RADIANS(X88))*SIN(RADIANS(Y88)))*AN88</f>
        <v>-4.9863490979107139</v>
      </c>
      <c r="AR88" s="45">
        <f t="shared" ref="AR88:AR91" si="480">(10/AJ88)*2*(ASIN((SQRT((SIN((X87-X88)/2)^2+SIN(((Y87-Y88)/2)^2)*SIN(X87)*SIN(X88))))))</f>
        <v>0.52505601175486871</v>
      </c>
      <c r="AS88" s="133"/>
      <c r="AT88" s="20">
        <f t="shared" ref="AT88:AT91" si="481">SQRT((I88-AE88)^2+(H88-AD88)^2)</f>
        <v>2.6618132899689995</v>
      </c>
      <c r="AU88" s="20">
        <f t="shared" ref="AU88:AU91" si="482">D88-Z88</f>
        <v>0.11727285668621334</v>
      </c>
      <c r="AV88" s="20">
        <f t="shared" ref="AV88:AV91" si="483">SQRT((I88-AE88)^2+(H88-AD88)^2+(D88-Z88)^2)</f>
        <v>2.6643954123911362</v>
      </c>
      <c r="AX88" s="141">
        <v>95</v>
      </c>
      <c r="AY88" s="141">
        <v>10</v>
      </c>
      <c r="AZ88" s="141">
        <v>1375</v>
      </c>
      <c r="BA88" s="142">
        <v>1.6000000000000001E-3</v>
      </c>
      <c r="BB88" s="142">
        <v>6.9999999999999999E-4</v>
      </c>
      <c r="BC88" s="143">
        <v>0</v>
      </c>
      <c r="BD88" s="121"/>
      <c r="BE88" s="30" t="s">
        <v>97</v>
      </c>
    </row>
    <row r="89" spans="1:57" x14ac:dyDescent="0.3">
      <c r="A89" s="45">
        <v>2296.8000000000002</v>
      </c>
      <c r="B89" s="45">
        <v>36.130000000000003</v>
      </c>
      <c r="C89" s="20">
        <v>198.98</v>
      </c>
      <c r="D89" s="24">
        <f t="shared" si="446"/>
        <v>1962.4351406034134</v>
      </c>
      <c r="E89" s="24">
        <f t="shared" si="447"/>
        <v>-1881.2351406034134</v>
      </c>
      <c r="F89" s="24">
        <f t="shared" si="448"/>
        <v>-1055.8009880607613</v>
      </c>
      <c r="G89" s="24">
        <f t="shared" si="449"/>
        <v>-287.32666755659704</v>
      </c>
      <c r="H89" s="20">
        <f t="shared" si="450"/>
        <v>-1055.8009880607613</v>
      </c>
      <c r="I89" s="20">
        <f t="shared" si="451"/>
        <v>-287.32666755659704</v>
      </c>
      <c r="J89" s="21">
        <f t="shared" si="452"/>
        <v>1094.1994060861389</v>
      </c>
      <c r="K89" s="21">
        <f t="shared" si="453"/>
        <v>195.22384513394442</v>
      </c>
      <c r="L89" s="21">
        <f t="shared" si="454"/>
        <v>1070.8562972285542</v>
      </c>
      <c r="M89" s="133"/>
      <c r="N89" s="20">
        <f t="shared" si="455"/>
        <v>28.400000000000091</v>
      </c>
      <c r="O89" s="20">
        <f t="shared" si="456"/>
        <v>5.4454272662223163E-2</v>
      </c>
      <c r="P89" s="20">
        <f t="shared" si="457"/>
        <v>1.2217304763959117E-3</v>
      </c>
      <c r="Q89" s="22">
        <f t="shared" si="458"/>
        <v>5.4458677025110092E-2</v>
      </c>
      <c r="R89" s="21">
        <f t="shared" si="459"/>
        <v>1.0002472189444327</v>
      </c>
      <c r="S89" s="20">
        <f t="shared" si="460"/>
        <v>23.382625310380412</v>
      </c>
      <c r="T89" s="20">
        <f t="shared" si="461"/>
        <v>-15.23959547970771</v>
      </c>
      <c r="U89" s="20">
        <f t="shared" si="462"/>
        <v>-5.2314668247874163</v>
      </c>
      <c r="V89" s="133"/>
      <c r="W89" s="45">
        <v>2296.8000000000002</v>
      </c>
      <c r="X89" s="45">
        <v>36.130000000000003</v>
      </c>
      <c r="Y89" s="20">
        <v>198.84200000000001</v>
      </c>
      <c r="Z89" s="20">
        <f t="shared" si="463"/>
        <v>1962.3178869672749</v>
      </c>
      <c r="AA89" s="20">
        <f t="shared" si="464"/>
        <v>-1881.1178869672749</v>
      </c>
      <c r="AB89" s="20">
        <f t="shared" si="465"/>
        <v>-1055.425426884799</v>
      </c>
      <c r="AC89" s="20">
        <f t="shared" si="466"/>
        <v>-289.88903815743021</v>
      </c>
      <c r="AD89" s="20">
        <f t="shared" si="467"/>
        <v>-1055.425426884799</v>
      </c>
      <c r="AE89" s="20">
        <f t="shared" si="468"/>
        <v>-289.88903815743021</v>
      </c>
      <c r="AF89" s="21">
        <f t="shared" si="469"/>
        <v>1094.5128990371927</v>
      </c>
      <c r="AG89" s="21">
        <f t="shared" si="470"/>
        <v>195.35843608954079</v>
      </c>
      <c r="AH89" s="21">
        <f t="shared" si="471"/>
        <v>1071.6883867293541</v>
      </c>
      <c r="AI89" s="133"/>
      <c r="AJ89" s="20">
        <f t="shared" si="472"/>
        <v>28.400000000000091</v>
      </c>
      <c r="AK89" s="20">
        <f t="shared" si="473"/>
        <v>5.4454272662223163E-2</v>
      </c>
      <c r="AL89" s="20">
        <f t="shared" si="474"/>
        <v>5.6723200689818686E-3</v>
      </c>
      <c r="AM89" s="23">
        <f t="shared" si="475"/>
        <v>5.4549134695532908E-2</v>
      </c>
      <c r="AN89" s="45">
        <f t="shared" si="476"/>
        <v>1.0002480411489225</v>
      </c>
      <c r="AO89" s="23">
        <f t="shared" si="477"/>
        <v>23.382644530928243</v>
      </c>
      <c r="AP89" s="23">
        <f t="shared" si="478"/>
        <v>-15.263173760860386</v>
      </c>
      <c r="AQ89" s="23">
        <f t="shared" si="479"/>
        <v>-5.1621197955489588</v>
      </c>
      <c r="AR89" s="45">
        <f t="shared" si="480"/>
        <v>0.99101505109252319</v>
      </c>
      <c r="AS89" s="133"/>
      <c r="AT89" s="20">
        <f t="shared" si="481"/>
        <v>2.5897469553808281</v>
      </c>
      <c r="AU89" s="20">
        <f t="shared" si="482"/>
        <v>0.1172536361384573</v>
      </c>
      <c r="AV89" s="20">
        <f t="shared" si="483"/>
        <v>2.5923999899884196</v>
      </c>
      <c r="AX89" s="141">
        <v>95</v>
      </c>
      <c r="AY89" s="141">
        <v>10</v>
      </c>
      <c r="AZ89" s="141">
        <v>1375</v>
      </c>
      <c r="BA89" s="142">
        <v>1.6000000000000001E-3</v>
      </c>
      <c r="BB89" s="142">
        <v>6.9999999999999999E-4</v>
      </c>
      <c r="BC89" s="143">
        <v>0</v>
      </c>
      <c r="BD89" s="121"/>
      <c r="BE89" s="30" t="s">
        <v>97</v>
      </c>
    </row>
    <row r="90" spans="1:57" x14ac:dyDescent="0.3">
      <c r="A90" s="45">
        <v>2325.1</v>
      </c>
      <c r="B90" s="45">
        <v>40.17</v>
      </c>
      <c r="C90" s="20">
        <v>194.94</v>
      </c>
      <c r="D90" s="24">
        <f t="shared" si="446"/>
        <v>1984.6890555806724</v>
      </c>
      <c r="E90" s="24">
        <f t="shared" si="447"/>
        <v>-1903.4890555806724</v>
      </c>
      <c r="F90" s="24">
        <f t="shared" si="448"/>
        <v>-1072.5190892877836</v>
      </c>
      <c r="G90" s="24">
        <f t="shared" si="449"/>
        <v>-292.39621993457757</v>
      </c>
      <c r="H90" s="20">
        <f t="shared" si="450"/>
        <v>-1072.5190892877836</v>
      </c>
      <c r="I90" s="20">
        <f t="shared" si="451"/>
        <v>-292.39621993457757</v>
      </c>
      <c r="J90" s="21">
        <f t="shared" si="452"/>
        <v>1111.6621547568877</v>
      </c>
      <c r="K90" s="21">
        <f t="shared" si="453"/>
        <v>195.24969941207831</v>
      </c>
      <c r="L90" s="21">
        <f t="shared" si="454"/>
        <v>1088.0494558343146</v>
      </c>
      <c r="M90" s="133"/>
      <c r="N90" s="20">
        <f t="shared" si="455"/>
        <v>28.299999999999727</v>
      </c>
      <c r="O90" s="20">
        <f t="shared" si="456"/>
        <v>7.0511301780570898E-2</v>
      </c>
      <c r="P90" s="20">
        <f t="shared" si="457"/>
        <v>-7.0511301780570773E-2</v>
      </c>
      <c r="Q90" s="22">
        <f t="shared" si="458"/>
        <v>8.2848714050561156E-2</v>
      </c>
      <c r="R90" s="21">
        <f t="shared" si="459"/>
        <v>1.0005723853349724</v>
      </c>
      <c r="S90" s="20">
        <f t="shared" si="460"/>
        <v>22.253914977258919</v>
      </c>
      <c r="T90" s="20">
        <f t="shared" si="461"/>
        <v>-16.718101227022419</v>
      </c>
      <c r="U90" s="20">
        <f t="shared" si="462"/>
        <v>-5.0695523779805498</v>
      </c>
      <c r="V90" s="133"/>
      <c r="W90" s="45">
        <v>2325.1</v>
      </c>
      <c r="X90" s="45">
        <v>40.17</v>
      </c>
      <c r="Y90" s="20">
        <v>195.52699999999999</v>
      </c>
      <c r="Z90" s="20">
        <f t="shared" si="463"/>
        <v>1984.5706549394838</v>
      </c>
      <c r="AA90" s="20">
        <f t="shared" si="464"/>
        <v>-1903.3706549394838</v>
      </c>
      <c r="AB90" s="20">
        <f t="shared" si="465"/>
        <v>-1072.1245990839468</v>
      </c>
      <c r="AC90" s="20">
        <f t="shared" si="466"/>
        <v>-295.02958267398486</v>
      </c>
      <c r="AD90" s="20">
        <f t="shared" si="467"/>
        <v>-1072.1245990839468</v>
      </c>
      <c r="AE90" s="20">
        <f t="shared" si="468"/>
        <v>-295.02958267398486</v>
      </c>
      <c r="AF90" s="21">
        <f t="shared" si="469"/>
        <v>1111.9773426710185</v>
      </c>
      <c r="AG90" s="21">
        <f t="shared" si="470"/>
        <v>195.38595497105348</v>
      </c>
      <c r="AH90" s="21">
        <f t="shared" si="471"/>
        <v>1088.8970095080551</v>
      </c>
      <c r="AI90" s="133"/>
      <c r="AJ90" s="20">
        <f t="shared" si="472"/>
        <v>28.299999999999727</v>
      </c>
      <c r="AK90" s="20">
        <f t="shared" si="473"/>
        <v>7.0511301780570898E-2</v>
      </c>
      <c r="AL90" s="20">
        <f t="shared" si="474"/>
        <v>-5.7857664703612484E-2</v>
      </c>
      <c r="AM90" s="23">
        <f t="shared" si="475"/>
        <v>7.903079026778137E-2</v>
      </c>
      <c r="AN90" s="45">
        <f t="shared" si="476"/>
        <v>1.0005208141134547</v>
      </c>
      <c r="AO90" s="23">
        <f t="shared" si="477"/>
        <v>22.252767972208861</v>
      </c>
      <c r="AP90" s="23">
        <f t="shared" si="478"/>
        <v>-16.699172199147746</v>
      </c>
      <c r="AQ90" s="23">
        <f t="shared" si="479"/>
        <v>-5.1405445165546286</v>
      </c>
      <c r="AR90" s="45">
        <f t="shared" si="480"/>
        <v>0.60658773257238052</v>
      </c>
      <c r="AS90" s="133"/>
      <c r="AT90" s="20">
        <f t="shared" si="481"/>
        <v>2.6627470473595189</v>
      </c>
      <c r="AU90" s="20">
        <f t="shared" si="482"/>
        <v>0.11840064118860028</v>
      </c>
      <c r="AV90" s="20">
        <f t="shared" si="483"/>
        <v>2.6653781251551738</v>
      </c>
      <c r="AX90" s="141">
        <v>95</v>
      </c>
      <c r="AY90" s="141">
        <v>10</v>
      </c>
      <c r="AZ90" s="141">
        <v>1375</v>
      </c>
      <c r="BA90" s="142">
        <v>1.6000000000000001E-3</v>
      </c>
      <c r="BB90" s="142">
        <v>6.9999999999999999E-4</v>
      </c>
      <c r="BC90" s="143">
        <v>0</v>
      </c>
      <c r="BD90" s="121"/>
      <c r="BE90" s="30" t="s">
        <v>97</v>
      </c>
    </row>
    <row r="91" spans="1:57" x14ac:dyDescent="0.3">
      <c r="A91" s="134">
        <v>2353.3000000000002</v>
      </c>
      <c r="B91" s="134">
        <v>38.82</v>
      </c>
      <c r="C91" s="135">
        <v>194.24</v>
      </c>
      <c r="D91" s="136">
        <f t="shared" si="446"/>
        <v>2006.4500401747282</v>
      </c>
      <c r="E91" s="136">
        <f t="shared" si="447"/>
        <v>-1925.2500401747282</v>
      </c>
      <c r="F91" s="136">
        <f t="shared" si="448"/>
        <v>-1089.8752000033114</v>
      </c>
      <c r="G91" s="136">
        <f t="shared" si="449"/>
        <v>-296.91553184403324</v>
      </c>
      <c r="H91" s="135">
        <f t="shared" si="450"/>
        <v>-1089.8752000033114</v>
      </c>
      <c r="I91" s="135">
        <f t="shared" si="451"/>
        <v>-296.91553184403324</v>
      </c>
      <c r="J91" s="137">
        <f t="shared" si="452"/>
        <v>1129.5958501306932</v>
      </c>
      <c r="K91" s="137">
        <f t="shared" si="453"/>
        <v>195.23930487898826</v>
      </c>
      <c r="L91" s="137">
        <f t="shared" si="454"/>
        <v>1105.5601918301797</v>
      </c>
      <c r="M91" s="25"/>
      <c r="N91" s="135">
        <f t="shared" si="455"/>
        <v>28.200000000000273</v>
      </c>
      <c r="O91" s="135">
        <f t="shared" si="456"/>
        <v>-2.3561944901923475E-2</v>
      </c>
      <c r="P91" s="135">
        <f t="shared" si="457"/>
        <v>-1.2217304763960109E-2</v>
      </c>
      <c r="Q91" s="138">
        <f t="shared" si="458"/>
        <v>2.4809833425768035E-2</v>
      </c>
      <c r="R91" s="137">
        <f t="shared" si="459"/>
        <v>1.0000512971437021</v>
      </c>
      <c r="S91" s="135">
        <f t="shared" si="460"/>
        <v>21.760984594055795</v>
      </c>
      <c r="T91" s="135">
        <f t="shared" si="461"/>
        <v>-17.356110715527798</v>
      </c>
      <c r="U91" s="135">
        <f t="shared" si="462"/>
        <v>-4.5193119094556611</v>
      </c>
      <c r="V91" s="25"/>
      <c r="W91" s="134">
        <v>2353.3000000000002</v>
      </c>
      <c r="X91" s="134">
        <v>38.82</v>
      </c>
      <c r="Y91" s="135">
        <v>194.779</v>
      </c>
      <c r="Z91" s="135">
        <f t="shared" si="463"/>
        <v>2006.3316550612258</v>
      </c>
      <c r="AA91" s="135">
        <f t="shared" si="464"/>
        <v>-1925.1316550612257</v>
      </c>
      <c r="AB91" s="135">
        <f t="shared" si="465"/>
        <v>-1089.4354034040011</v>
      </c>
      <c r="AC91" s="135">
        <f t="shared" si="466"/>
        <v>-299.71931293465991</v>
      </c>
      <c r="AD91" s="135">
        <f t="shared" si="467"/>
        <v>-1089.4354034040011</v>
      </c>
      <c r="AE91" s="135">
        <f t="shared" si="468"/>
        <v>-299.71931293465991</v>
      </c>
      <c r="AF91" s="137">
        <f t="shared" si="469"/>
        <v>1129.9120163694442</v>
      </c>
      <c r="AG91" s="137">
        <f t="shared" si="470"/>
        <v>195.38234220430775</v>
      </c>
      <c r="AH91" s="137">
        <f t="shared" si="471"/>
        <v>1106.4449862195695</v>
      </c>
      <c r="AI91" s="25"/>
      <c r="AJ91" s="135">
        <f t="shared" si="472"/>
        <v>28.200000000000273</v>
      </c>
      <c r="AK91" s="135">
        <f t="shared" si="473"/>
        <v>-2.3561944901923475E-2</v>
      </c>
      <c r="AL91" s="135">
        <f t="shared" si="474"/>
        <v>-1.3055062804917418E-2</v>
      </c>
      <c r="AM91" s="139">
        <f t="shared" si="475"/>
        <v>2.4981791112488994E-2</v>
      </c>
      <c r="AN91" s="134">
        <f t="shared" si="476"/>
        <v>1.0000520107365389</v>
      </c>
      <c r="AO91" s="139">
        <f t="shared" si="477"/>
        <v>21.761000121741997</v>
      </c>
      <c r="AP91" s="139">
        <f t="shared" si="478"/>
        <v>-17.310804320054419</v>
      </c>
      <c r="AQ91" s="139">
        <f t="shared" si="479"/>
        <v>-4.6897302606750575</v>
      </c>
      <c r="AR91" s="134">
        <f t="shared" si="480"/>
        <v>0.53468492086361474</v>
      </c>
      <c r="AS91" s="25"/>
      <c r="AT91" s="135">
        <f t="shared" si="481"/>
        <v>2.8380643849145808</v>
      </c>
      <c r="AU91" s="135">
        <f t="shared" si="482"/>
        <v>0.11838511350242698</v>
      </c>
      <c r="AV91" s="135">
        <f t="shared" si="483"/>
        <v>2.8405324303763124</v>
      </c>
      <c r="AX91" s="141">
        <v>95</v>
      </c>
      <c r="AY91" s="141">
        <v>10</v>
      </c>
      <c r="AZ91" s="141">
        <v>1375</v>
      </c>
      <c r="BA91" s="142">
        <v>1.6000000000000001E-3</v>
      </c>
      <c r="BB91" s="142">
        <v>6.9999999999999999E-4</v>
      </c>
      <c r="BC91" s="143">
        <v>0</v>
      </c>
      <c r="BD91" s="121"/>
      <c r="BE91" s="30" t="s">
        <v>97</v>
      </c>
    </row>
    <row r="92" spans="1:57" x14ac:dyDescent="0.3">
      <c r="A92" s="45">
        <v>2381.6</v>
      </c>
      <c r="B92" s="45">
        <v>38.17</v>
      </c>
      <c r="C92" s="20">
        <v>194.51</v>
      </c>
      <c r="D92" s="24">
        <f t="shared" ref="D92:D99" si="484">S92+D91</f>
        <v>2028.5992854201675</v>
      </c>
      <c r="E92" s="24">
        <f t="shared" ref="E92:E99" si="485">$BJ$3-D92</f>
        <v>-1947.3992854201674</v>
      </c>
      <c r="F92" s="24">
        <f t="shared" ref="F92:F99" si="486">T92+F91</f>
        <v>-1106.9388731932322</v>
      </c>
      <c r="G92" s="24">
        <f t="shared" ref="G92:G99" si="487">U92+G91</f>
        <v>-301.28849749460289</v>
      </c>
      <c r="H92" s="20">
        <f t="shared" ref="H92:H99" si="488">H91+T92</f>
        <v>-1106.9388731932322</v>
      </c>
      <c r="I92" s="20">
        <f t="shared" ref="I92:I99" si="489">I91+U92</f>
        <v>-301.28849749460289</v>
      </c>
      <c r="J92" s="21">
        <f t="shared" ref="J92:J99" si="490">SQRT(F92^2+G92^2)</f>
        <v>1147.2089729900381</v>
      </c>
      <c r="K92" s="21">
        <f t="shared" ref="K92:K99" si="491">IF(J92=0,0,IF(F92&lt;0,ATAN(G92/F92)*180/PI()+180,ATAN(G92/F92)*180/PI()))</f>
        <v>195.22601941849933</v>
      </c>
      <c r="L92" s="21">
        <f t="shared" ref="L92:L99" si="492">COS((K92-$BL$3)*PI()/180)*J92</f>
        <v>1122.7439278972506</v>
      </c>
      <c r="M92" s="133"/>
      <c r="N92" s="20">
        <f t="shared" ref="N92:N99" si="493">A92-A91</f>
        <v>28.299999999999727</v>
      </c>
      <c r="O92" s="20">
        <f t="shared" ref="O92:O99" si="494">RADIANS(B92-B91)</f>
        <v>-1.1344640137963118E-2</v>
      </c>
      <c r="P92" s="20">
        <f t="shared" ref="P92:P99" si="495">RADIANS(C92-C91)</f>
        <v>4.7123889803843723E-3</v>
      </c>
      <c r="Q92" s="22">
        <f t="shared" ref="Q92:Q99" si="496">ACOS(COS(O92)-SIN(RADIANS(B91))*SIN(RADIANS(B92))*(1-COS(P92)))</f>
        <v>1.1717680519638174E-2</v>
      </c>
      <c r="R92" s="21">
        <f t="shared" ref="R92:R99" si="497">2/Q92*TAN(Q92/2)</f>
        <v>1.0000114421601689</v>
      </c>
      <c r="S92" s="20">
        <f t="shared" ref="S92:S99" si="498">(N92/2)*(COS(RADIANS(B91))+COS(RADIANS(B92)))*R92</f>
        <v>22.149245245439193</v>
      </c>
      <c r="T92" s="20">
        <f t="shared" ref="T92:T99" si="499">(N92/2)*(SIN(RADIANS(B91))*COS(RADIANS(C91))+SIN(RADIANS(B92))*COS(RADIANS(C92)))*R92</f>
        <v>-17.063673189920724</v>
      </c>
      <c r="U92" s="20">
        <f t="shared" ref="U92:U99" si="500">(N92/2)*(SIN(RADIANS(B91))*SIN(RADIANS(C91))+SIN(RADIANS(B92))*SIN(RADIANS(C92)))*R92</f>
        <v>-4.3729656505696282</v>
      </c>
      <c r="V92" s="133"/>
      <c r="W92" s="45">
        <v>2381.6</v>
      </c>
      <c r="X92" s="45">
        <v>38.17</v>
      </c>
      <c r="Y92" s="20">
        <v>194.38</v>
      </c>
      <c r="Z92" s="20">
        <f t="shared" ref="Z92:Z99" si="501">AO92+Z91</f>
        <v>2028.4809191055099</v>
      </c>
      <c r="AA92" s="20">
        <f t="shared" ref="AA92:AA99" si="502">$BJ$3-Z92</f>
        <v>-1947.2809191055098</v>
      </c>
      <c r="AB92" s="20">
        <f t="shared" ref="AB92:AB99" si="503">AP92+AB91</f>
        <v>-1106.4831337672299</v>
      </c>
      <c r="AC92" s="20">
        <f t="shared" ref="AC92:AC99" si="504">AQ92+AC91</f>
        <v>-304.15385330428148</v>
      </c>
      <c r="AD92" s="20">
        <f t="shared" ref="AD92:AD99" si="505">AD91+AP92</f>
        <v>-1106.4831337672299</v>
      </c>
      <c r="AE92" s="20">
        <f t="shared" ref="AE92:AE99" si="506">AE91+AQ92</f>
        <v>-304.15385330428148</v>
      </c>
      <c r="AF92" s="21">
        <f t="shared" ref="AF92:AF99" si="507">SQRT(AB92^2+AC92^2)</f>
        <v>1147.5253774061782</v>
      </c>
      <c r="AG92" s="21">
        <f t="shared" ref="AG92:AG99" si="508">IF(AF92=0,0,IF(AB92&lt;0,ATAN(AC92/AB92)*180/PI()+180,ATAN(AC92/AB92)*180/PI()))</f>
        <v>195.37004044009583</v>
      </c>
      <c r="AH92" s="21">
        <f t="shared" ref="AH92:AH99" si="509">COS((AG92-$BL$3)*PI()/180)*AF92</f>
        <v>1123.6425581579545</v>
      </c>
      <c r="AI92" s="133"/>
      <c r="AJ92" s="20">
        <f t="shared" ref="AJ92:AJ99" si="510">W92-W91</f>
        <v>28.299999999999727</v>
      </c>
      <c r="AK92" s="20">
        <f t="shared" ref="AK92:AK99" si="511">RADIANS(X92-X91)</f>
        <v>-1.1344640137963118E-2</v>
      </c>
      <c r="AL92" s="20">
        <f t="shared" ref="AL92:AL99" si="512">RADIANS(Y92-Y91)</f>
        <v>-6.9638637154573911E-3</v>
      </c>
      <c r="AM92" s="23">
        <f t="shared" ref="AM92:AM99" si="513">ACOS(COS(AK92)-SIN(RADIANS(X91))*SIN(RADIANS(X92))*(1-COS(AL92)))</f>
        <v>1.2144492003713481E-2</v>
      </c>
      <c r="AN92" s="45">
        <f t="shared" ref="AN92:AN99" si="514">2/AM92*TAN(AM92/2)</f>
        <v>1.0000122909051126</v>
      </c>
      <c r="AO92" s="23">
        <f t="shared" ref="AO92:AO99" si="515">(AJ92/2)*(COS(RADIANS(X91))+COS(RADIANS(X92)))*AN92</f>
        <v>22.149264044284003</v>
      </c>
      <c r="AP92" s="23">
        <f t="shared" ref="AP92:AP99" si="516">(AJ92/2)*(SIN(RADIANS(X91))*COS(RADIANS(Y91))+SIN(RADIANS(X92))*COS(RADIANS(Y92)))*AN92</f>
        <v>-17.047730363228695</v>
      </c>
      <c r="AQ92" s="23">
        <f t="shared" ref="AQ92:AQ99" si="517">(AJ92/2)*(SIN(RADIANS(X91))*SIN(RADIANS(Y91))+SIN(RADIANS(X92))*SIN(RADIANS(Y92)))*AN92</f>
        <v>-4.4345403696215442</v>
      </c>
      <c r="AR92" s="45">
        <f t="shared" ref="AR92:AR99" si="518">(10/AJ92)*2*(ASIN((SQRT((SIN((X91-X92)/2)^2+SIN(((Y91-Y92)/2)^2)*SIN(X91)*SIN(X92))))))</f>
        <v>0.24804511200749982</v>
      </c>
      <c r="AS92" s="133"/>
      <c r="AT92" s="20">
        <f t="shared" ref="AT92:AT99" si="519">SQRT((I92-AE92)^2+(H92-AD92)^2)</f>
        <v>2.9013724925406881</v>
      </c>
      <c r="AU92" s="20">
        <f t="shared" ref="AU92:AU99" si="520">D92-Z92</f>
        <v>0.11836631465757819</v>
      </c>
      <c r="AV92" s="20">
        <f t="shared" ref="AV92:AV99" si="521">SQRT((I92-AE92)^2+(H92-AD92)^2+(D92-Z92)^2)</f>
        <v>2.9037859640333998</v>
      </c>
      <c r="AX92" s="141">
        <v>90</v>
      </c>
      <c r="AY92" s="141">
        <v>10</v>
      </c>
      <c r="AZ92" s="141">
        <v>1380</v>
      </c>
      <c r="BA92" s="142">
        <v>1.4E-3</v>
      </c>
      <c r="BB92" s="142">
        <v>6.9999999999999999E-4</v>
      </c>
      <c r="BC92" s="143">
        <v>0</v>
      </c>
      <c r="BD92" s="121"/>
      <c r="BE92" s="30" t="s">
        <v>97</v>
      </c>
    </row>
    <row r="93" spans="1:57" x14ac:dyDescent="0.3">
      <c r="A93" s="45">
        <v>2409.9</v>
      </c>
      <c r="B93" s="45">
        <v>39.659999999999997</v>
      </c>
      <c r="C93" s="20">
        <v>192.73</v>
      </c>
      <c r="D93" s="24">
        <f t="shared" si="484"/>
        <v>2050.6189914071333</v>
      </c>
      <c r="E93" s="24">
        <f t="shared" si="485"/>
        <v>-1969.4189914071333</v>
      </c>
      <c r="F93" s="24">
        <f t="shared" si="486"/>
        <v>-1124.2151044979742</v>
      </c>
      <c r="G93" s="24">
        <f t="shared" si="487"/>
        <v>-305.46986552822045</v>
      </c>
      <c r="H93" s="20">
        <f t="shared" si="488"/>
        <v>-1124.2151044979742</v>
      </c>
      <c r="I93" s="20">
        <f t="shared" si="489"/>
        <v>-305.46986552822045</v>
      </c>
      <c r="J93" s="21">
        <f t="shared" si="490"/>
        <v>1164.9770126175108</v>
      </c>
      <c r="K93" s="21">
        <f t="shared" si="491"/>
        <v>195.20129957925093</v>
      </c>
      <c r="L93" s="21">
        <f t="shared" si="492"/>
        <v>1140.0296979325681</v>
      </c>
      <c r="M93" s="133"/>
      <c r="N93" s="20">
        <f t="shared" si="493"/>
        <v>28.300000000000182</v>
      </c>
      <c r="O93" s="20">
        <f t="shared" si="494"/>
        <v>2.6005405854715422E-2</v>
      </c>
      <c r="P93" s="20">
        <f t="shared" si="495"/>
        <v>-3.1066860685499086E-2</v>
      </c>
      <c r="Q93" s="22">
        <f t="shared" si="496"/>
        <v>3.251129322989077E-2</v>
      </c>
      <c r="R93" s="21">
        <f t="shared" si="497"/>
        <v>1.0000880913267489</v>
      </c>
      <c r="S93" s="20">
        <f t="shared" si="498"/>
        <v>22.019705986966006</v>
      </c>
      <c r="T93" s="20">
        <f t="shared" si="499"/>
        <v>-17.276231304742044</v>
      </c>
      <c r="U93" s="20">
        <f t="shared" si="500"/>
        <v>-4.1813680336175389</v>
      </c>
      <c r="V93" s="133"/>
      <c r="W93" s="45">
        <v>2409.9</v>
      </c>
      <c r="X93" s="45">
        <v>39.659999999999997</v>
      </c>
      <c r="Y93" s="20">
        <v>193.517</v>
      </c>
      <c r="Z93" s="20">
        <f t="shared" si="501"/>
        <v>2050.5000906769565</v>
      </c>
      <c r="AA93" s="20">
        <f t="shared" si="502"/>
        <v>-1969.3000906769564</v>
      </c>
      <c r="AB93" s="20">
        <f t="shared" si="503"/>
        <v>-1123.73572890889</v>
      </c>
      <c r="AC93" s="20">
        <f t="shared" si="504"/>
        <v>-308.4367188349575</v>
      </c>
      <c r="AD93" s="20">
        <f t="shared" si="505"/>
        <v>-1123.73572890889</v>
      </c>
      <c r="AE93" s="20">
        <f t="shared" si="506"/>
        <v>-308.4367188349575</v>
      </c>
      <c r="AF93" s="21">
        <f t="shared" si="507"/>
        <v>1165.2961846466626</v>
      </c>
      <c r="AG93" s="21">
        <f t="shared" si="508"/>
        <v>195.34825149659875</v>
      </c>
      <c r="AH93" s="21">
        <f t="shared" si="509"/>
        <v>1140.9534883464585</v>
      </c>
      <c r="AI93" s="133"/>
      <c r="AJ93" s="20">
        <f t="shared" si="510"/>
        <v>28.300000000000182</v>
      </c>
      <c r="AK93" s="20">
        <f t="shared" si="511"/>
        <v>2.6005405854715422E-2</v>
      </c>
      <c r="AL93" s="20">
        <f t="shared" si="512"/>
        <v>-1.5062191444711055E-2</v>
      </c>
      <c r="AM93" s="23">
        <f t="shared" si="513"/>
        <v>2.7672605872241851E-2</v>
      </c>
      <c r="AN93" s="45">
        <f t="shared" si="514"/>
        <v>1.0000638193134292</v>
      </c>
      <c r="AO93" s="23">
        <f t="shared" si="515"/>
        <v>22.019171571446368</v>
      </c>
      <c r="AP93" s="23">
        <f t="shared" si="516"/>
        <v>-17.252595141660205</v>
      </c>
      <c r="AQ93" s="23">
        <f t="shared" si="517"/>
        <v>-4.2828655306760268</v>
      </c>
      <c r="AR93" s="45">
        <f t="shared" si="518"/>
        <v>0.58145116554993004</v>
      </c>
      <c r="AS93" s="133"/>
      <c r="AT93" s="20">
        <f t="shared" si="519"/>
        <v>3.0053318450890498</v>
      </c>
      <c r="AU93" s="20">
        <f t="shared" si="520"/>
        <v>0.11890073017684699</v>
      </c>
      <c r="AV93" s="20">
        <f t="shared" si="521"/>
        <v>3.0076829757710404</v>
      </c>
      <c r="AX93" s="141">
        <v>90</v>
      </c>
      <c r="AY93" s="141">
        <v>10</v>
      </c>
      <c r="AZ93" s="141">
        <v>1380</v>
      </c>
      <c r="BA93" s="142">
        <v>1.4E-3</v>
      </c>
      <c r="BB93" s="142">
        <v>6.9999999999999999E-4</v>
      </c>
      <c r="BC93" s="143">
        <v>0</v>
      </c>
      <c r="BD93" s="121"/>
      <c r="BE93" s="30" t="s">
        <v>97</v>
      </c>
    </row>
    <row r="94" spans="1:57" x14ac:dyDescent="0.3">
      <c r="A94" s="45">
        <v>2438.1999999999998</v>
      </c>
      <c r="B94" s="45">
        <v>36.979999999999997</v>
      </c>
      <c r="C94" s="20">
        <v>194.49</v>
      </c>
      <c r="D94" s="24">
        <f t="shared" si="484"/>
        <v>2072.8206854162809</v>
      </c>
      <c r="E94" s="24">
        <f t="shared" si="485"/>
        <v>-1991.6206854162808</v>
      </c>
      <c r="F94" s="24">
        <f t="shared" si="486"/>
        <v>-1141.2686936736932</v>
      </c>
      <c r="G94" s="24">
        <f t="shared" si="487"/>
        <v>-309.5905071625977</v>
      </c>
      <c r="H94" s="20">
        <f t="shared" si="488"/>
        <v>-1141.2686936736932</v>
      </c>
      <c r="I94" s="20">
        <f t="shared" si="489"/>
        <v>-309.5905071625977</v>
      </c>
      <c r="J94" s="21">
        <f t="shared" si="490"/>
        <v>1182.5144875581241</v>
      </c>
      <c r="K94" s="21">
        <f t="shared" si="491"/>
        <v>195.17730700799876</v>
      </c>
      <c r="L94" s="21">
        <f t="shared" si="492"/>
        <v>1157.0895889724566</v>
      </c>
      <c r="M94" s="133"/>
      <c r="N94" s="20">
        <f t="shared" si="493"/>
        <v>28.299999999999727</v>
      </c>
      <c r="O94" s="20">
        <f t="shared" si="494"/>
        <v>-4.6774823953448029E-2</v>
      </c>
      <c r="P94" s="20">
        <f t="shared" si="495"/>
        <v>3.0717794835100537E-2</v>
      </c>
      <c r="Q94" s="22">
        <f t="shared" si="496"/>
        <v>5.0500078496468648E-2</v>
      </c>
      <c r="R94" s="21">
        <f t="shared" si="497"/>
        <v>1.0002125757064653</v>
      </c>
      <c r="S94" s="20">
        <f t="shared" si="498"/>
        <v>22.201694009147712</v>
      </c>
      <c r="T94" s="20">
        <f t="shared" si="499"/>
        <v>-17.053589175718994</v>
      </c>
      <c r="U94" s="20">
        <f t="shared" si="500"/>
        <v>-4.1206416343772361</v>
      </c>
      <c r="V94" s="133"/>
      <c r="W94" s="45">
        <v>2438.1999999999998</v>
      </c>
      <c r="X94" s="45">
        <v>36.979999999999997</v>
      </c>
      <c r="Y94" s="20">
        <v>194.55500000000001</v>
      </c>
      <c r="Z94" s="20">
        <f t="shared" si="501"/>
        <v>2072.7013473323641</v>
      </c>
      <c r="AA94" s="20">
        <f t="shared" si="502"/>
        <v>-1991.501347332364</v>
      </c>
      <c r="AB94" s="20">
        <f t="shared" si="503"/>
        <v>-1140.7583901046646</v>
      </c>
      <c r="AC94" s="20">
        <f t="shared" si="504"/>
        <v>-312.68745839532704</v>
      </c>
      <c r="AD94" s="20">
        <f t="shared" si="505"/>
        <v>-1140.7583901046646</v>
      </c>
      <c r="AE94" s="20">
        <f t="shared" si="506"/>
        <v>-312.68745839532704</v>
      </c>
      <c r="AF94" s="21">
        <f t="shared" si="507"/>
        <v>1182.8369081288915</v>
      </c>
      <c r="AG94" s="21">
        <f t="shared" si="508"/>
        <v>195.32856038678466</v>
      </c>
      <c r="AH94" s="21">
        <f t="shared" si="509"/>
        <v>1158.0450670032515</v>
      </c>
      <c r="AI94" s="133"/>
      <c r="AJ94" s="20">
        <f t="shared" si="510"/>
        <v>28.299999999999727</v>
      </c>
      <c r="AK94" s="20">
        <f t="shared" si="511"/>
        <v>-4.6774823953448029E-2</v>
      </c>
      <c r="AL94" s="20">
        <f t="shared" si="512"/>
        <v>1.8116517635701331E-2</v>
      </c>
      <c r="AM94" s="23">
        <f t="shared" si="513"/>
        <v>4.8103360421866137E-2</v>
      </c>
      <c r="AN94" s="45">
        <f t="shared" si="514"/>
        <v>1.0001928724031666</v>
      </c>
      <c r="AO94" s="23">
        <f t="shared" si="515"/>
        <v>22.201256655407686</v>
      </c>
      <c r="AP94" s="23">
        <f t="shared" si="516"/>
        <v>-17.022661195774504</v>
      </c>
      <c r="AQ94" s="23">
        <f t="shared" si="517"/>
        <v>-4.250739560369559</v>
      </c>
      <c r="AR94" s="45">
        <f t="shared" si="518"/>
        <v>0.76983506882659536</v>
      </c>
      <c r="AS94" s="133"/>
      <c r="AT94" s="20">
        <f t="shared" si="519"/>
        <v>3.1387125816912675</v>
      </c>
      <c r="AU94" s="20">
        <f t="shared" si="520"/>
        <v>0.11933808391677303</v>
      </c>
      <c r="AV94" s="20">
        <f t="shared" si="521"/>
        <v>3.1409804597832167</v>
      </c>
      <c r="AX94" s="141">
        <v>90</v>
      </c>
      <c r="AY94" s="141">
        <v>10</v>
      </c>
      <c r="AZ94" s="141">
        <v>1380</v>
      </c>
      <c r="BA94" s="142">
        <v>1.4E-3</v>
      </c>
      <c r="BB94" s="142">
        <v>6.9999999999999999E-4</v>
      </c>
      <c r="BC94" s="143">
        <v>0</v>
      </c>
      <c r="BD94" s="121"/>
      <c r="BE94" s="30" t="s">
        <v>97</v>
      </c>
    </row>
    <row r="95" spans="1:57" x14ac:dyDescent="0.3">
      <c r="A95" s="45">
        <v>2466.5</v>
      </c>
      <c r="B95" s="45">
        <v>38.14</v>
      </c>
      <c r="C95" s="20">
        <v>193.55</v>
      </c>
      <c r="D95" s="24">
        <f t="shared" si="484"/>
        <v>2095.2543353838337</v>
      </c>
      <c r="E95" s="24">
        <f t="shared" si="485"/>
        <v>-2014.0543353838336</v>
      </c>
      <c r="F95" s="24">
        <f t="shared" si="486"/>
        <v>-1158.0059863883791</v>
      </c>
      <c r="G95" s="24">
        <f t="shared" si="487"/>
        <v>-313.76786897498243</v>
      </c>
      <c r="H95" s="20">
        <f t="shared" si="488"/>
        <v>-1158.0059863883791</v>
      </c>
      <c r="I95" s="20">
        <f t="shared" si="489"/>
        <v>-313.76786897498243</v>
      </c>
      <c r="J95" s="21">
        <f t="shared" si="490"/>
        <v>1199.7617013859146</v>
      </c>
      <c r="K95" s="21">
        <f t="shared" si="491"/>
        <v>195.16057890622631</v>
      </c>
      <c r="L95" s="21">
        <f t="shared" si="492"/>
        <v>1173.8936795351626</v>
      </c>
      <c r="M95" s="133"/>
      <c r="N95" s="20">
        <f t="shared" si="493"/>
        <v>28.300000000000182</v>
      </c>
      <c r="O95" s="20">
        <f t="shared" si="494"/>
        <v>2.0245819323134288E-2</v>
      </c>
      <c r="P95" s="20">
        <f t="shared" si="495"/>
        <v>-1.6406094968746659E-2</v>
      </c>
      <c r="Q95" s="22">
        <f t="shared" si="496"/>
        <v>2.2580777041076194E-2</v>
      </c>
      <c r="R95" s="21">
        <f t="shared" si="497"/>
        <v>1.0000424931243377</v>
      </c>
      <c r="S95" s="20">
        <f t="shared" si="498"/>
        <v>22.433649967552693</v>
      </c>
      <c r="T95" s="20">
        <f t="shared" si="499"/>
        <v>-16.737292714686074</v>
      </c>
      <c r="U95" s="20">
        <f t="shared" si="500"/>
        <v>-4.1773618123847118</v>
      </c>
      <c r="V95" s="133"/>
      <c r="W95" s="45">
        <v>2466.5</v>
      </c>
      <c r="X95" s="45">
        <v>38.14</v>
      </c>
      <c r="Y95" s="20">
        <v>194.17699999999999</v>
      </c>
      <c r="Z95" s="20">
        <f t="shared" si="501"/>
        <v>2095.1348405784465</v>
      </c>
      <c r="AA95" s="20">
        <f t="shared" si="502"/>
        <v>-2013.9348405784465</v>
      </c>
      <c r="AB95" s="20">
        <f t="shared" si="503"/>
        <v>-1157.4702296242551</v>
      </c>
      <c r="AC95" s="20">
        <f t="shared" si="504"/>
        <v>-316.96698701440835</v>
      </c>
      <c r="AD95" s="20">
        <f t="shared" si="505"/>
        <v>-1157.4702296242551</v>
      </c>
      <c r="AE95" s="20">
        <f t="shared" si="506"/>
        <v>-316.96698701440835</v>
      </c>
      <c r="AF95" s="21">
        <f t="shared" si="507"/>
        <v>1200.0855816663318</v>
      </c>
      <c r="AG95" s="21">
        <f t="shared" si="508"/>
        <v>195.31468858759425</v>
      </c>
      <c r="AH95" s="21">
        <f t="shared" si="509"/>
        <v>1174.8730045777368</v>
      </c>
      <c r="AI95" s="133"/>
      <c r="AJ95" s="20">
        <f t="shared" si="510"/>
        <v>28.300000000000182</v>
      </c>
      <c r="AK95" s="20">
        <f t="shared" si="511"/>
        <v>2.0245819323134288E-2</v>
      </c>
      <c r="AL95" s="20">
        <f t="shared" si="512"/>
        <v>-6.5973445725388156E-3</v>
      </c>
      <c r="AM95" s="23">
        <f t="shared" si="513"/>
        <v>2.0641312467281958E-2</v>
      </c>
      <c r="AN95" s="45">
        <f t="shared" si="514"/>
        <v>1.000035506827849</v>
      </c>
      <c r="AO95" s="23">
        <f t="shared" si="515"/>
        <v>22.433493246082282</v>
      </c>
      <c r="AP95" s="23">
        <f t="shared" si="516"/>
        <v>-16.711839519590477</v>
      </c>
      <c r="AQ95" s="23">
        <f t="shared" si="517"/>
        <v>-4.279528619081316</v>
      </c>
      <c r="AR95" s="45">
        <f t="shared" si="518"/>
        <v>0.40211747136706538</v>
      </c>
      <c r="AS95" s="133"/>
      <c r="AT95" s="20">
        <f t="shared" si="519"/>
        <v>3.243669456107531</v>
      </c>
      <c r="AU95" s="20">
        <f t="shared" si="520"/>
        <v>0.11949480538714852</v>
      </c>
      <c r="AV95" s="20">
        <f t="shared" si="521"/>
        <v>3.2458697677201158</v>
      </c>
      <c r="AX95" s="141">
        <v>90</v>
      </c>
      <c r="AY95" s="141">
        <v>10</v>
      </c>
      <c r="AZ95" s="141">
        <v>1380</v>
      </c>
      <c r="BA95" s="142">
        <v>1.4E-3</v>
      </c>
      <c r="BB95" s="142">
        <v>6.9999999999999999E-4</v>
      </c>
      <c r="BC95" s="143">
        <v>0</v>
      </c>
      <c r="BD95" s="121"/>
      <c r="BE95" s="30" t="s">
        <v>97</v>
      </c>
    </row>
    <row r="96" spans="1:57" x14ac:dyDescent="0.3">
      <c r="A96" s="45">
        <v>2494.8000000000002</v>
      </c>
      <c r="B96" s="45">
        <v>38.299999999999997</v>
      </c>
      <c r="C96" s="20">
        <v>193.7</v>
      </c>
      <c r="D96" s="24">
        <f t="shared" si="484"/>
        <v>2117.48797275571</v>
      </c>
      <c r="E96" s="24">
        <f t="shared" si="485"/>
        <v>-2036.2879727557099</v>
      </c>
      <c r="F96" s="24">
        <f t="shared" si="486"/>
        <v>-1175.0219550914521</v>
      </c>
      <c r="G96" s="24">
        <f t="shared" si="487"/>
        <v>-317.89236685506125</v>
      </c>
      <c r="H96" s="20">
        <f t="shared" si="488"/>
        <v>-1175.0219550914521</v>
      </c>
      <c r="I96" s="20">
        <f t="shared" si="489"/>
        <v>-317.89236685506125</v>
      </c>
      <c r="J96" s="21">
        <f t="shared" si="490"/>
        <v>1217.2642079070802</v>
      </c>
      <c r="K96" s="21">
        <f t="shared" si="491"/>
        <v>195.13849623166666</v>
      </c>
      <c r="L96" s="21">
        <f t="shared" si="492"/>
        <v>1190.9218298630831</v>
      </c>
      <c r="M96" s="133"/>
      <c r="N96" s="20">
        <f t="shared" si="493"/>
        <v>28.300000000000182</v>
      </c>
      <c r="O96" s="20">
        <f t="shared" si="494"/>
        <v>2.7925268031908676E-3</v>
      </c>
      <c r="P96" s="20">
        <f t="shared" si="495"/>
        <v>2.6179938779910977E-3</v>
      </c>
      <c r="Q96" s="22">
        <f t="shared" si="496"/>
        <v>3.2282576257076645E-3</v>
      </c>
      <c r="R96" s="21">
        <f t="shared" si="497"/>
        <v>1.0000008684715134</v>
      </c>
      <c r="S96" s="20">
        <f t="shared" si="498"/>
        <v>22.23363737187632</v>
      </c>
      <c r="T96" s="20">
        <f t="shared" si="499"/>
        <v>-17.015968703072904</v>
      </c>
      <c r="U96" s="20">
        <f t="shared" si="500"/>
        <v>-4.1244978800788425</v>
      </c>
      <c r="V96" s="133"/>
      <c r="W96" s="45">
        <v>2494.8000000000002</v>
      </c>
      <c r="X96" s="45">
        <v>38.299999999999997</v>
      </c>
      <c r="Y96" s="20">
        <v>193.60499999999999</v>
      </c>
      <c r="Z96" s="20">
        <f t="shared" si="501"/>
        <v>2117.3685437717972</v>
      </c>
      <c r="AA96" s="20">
        <f t="shared" si="502"/>
        <v>-2036.1685437717972</v>
      </c>
      <c r="AB96" s="20">
        <f t="shared" si="503"/>
        <v>-1174.4667668141185</v>
      </c>
      <c r="AC96" s="20">
        <f t="shared" si="504"/>
        <v>-321.17021188810514</v>
      </c>
      <c r="AD96" s="20">
        <f t="shared" si="505"/>
        <v>-1174.4667668141185</v>
      </c>
      <c r="AE96" s="20">
        <f t="shared" si="506"/>
        <v>-321.17021188810514</v>
      </c>
      <c r="AF96" s="21">
        <f t="shared" si="507"/>
        <v>1217.5888022460863</v>
      </c>
      <c r="AG96" s="21">
        <f t="shared" si="508"/>
        <v>195.29421120122154</v>
      </c>
      <c r="AH96" s="21">
        <f t="shared" si="509"/>
        <v>1191.9196928499002</v>
      </c>
      <c r="AI96" s="133"/>
      <c r="AJ96" s="20">
        <f t="shared" si="510"/>
        <v>28.300000000000182</v>
      </c>
      <c r="AK96" s="20">
        <f t="shared" si="511"/>
        <v>2.7925268031908676E-3</v>
      </c>
      <c r="AL96" s="20">
        <f t="shared" si="512"/>
        <v>-9.9832833214076131E-3</v>
      </c>
      <c r="AM96" s="23">
        <f t="shared" si="513"/>
        <v>6.7784087654243486E-3</v>
      </c>
      <c r="AN96" s="45">
        <f t="shared" si="514"/>
        <v>1.0000038289197086</v>
      </c>
      <c r="AO96" s="23">
        <f t="shared" si="515"/>
        <v>22.233703193350788</v>
      </c>
      <c r="AP96" s="23">
        <f t="shared" si="516"/>
        <v>-16.996537189863442</v>
      </c>
      <c r="AQ96" s="23">
        <f t="shared" si="517"/>
        <v>-4.2032248736967954</v>
      </c>
      <c r="AR96" s="45">
        <f t="shared" si="518"/>
        <v>0.11467406370757943</v>
      </c>
      <c r="AS96" s="133"/>
      <c r="AT96" s="20">
        <f t="shared" si="519"/>
        <v>3.3245303553944536</v>
      </c>
      <c r="AU96" s="20">
        <f t="shared" si="520"/>
        <v>0.11942898391271228</v>
      </c>
      <c r="AV96" s="20">
        <f t="shared" si="521"/>
        <v>3.3266748212197705</v>
      </c>
      <c r="AX96" s="141">
        <v>90</v>
      </c>
      <c r="AY96" s="141">
        <v>10</v>
      </c>
      <c r="AZ96" s="141">
        <v>1380</v>
      </c>
      <c r="BA96" s="142">
        <v>1.4E-3</v>
      </c>
      <c r="BB96" s="142">
        <v>6.9999999999999999E-4</v>
      </c>
      <c r="BC96" s="143">
        <v>0</v>
      </c>
      <c r="BD96" s="121"/>
      <c r="BE96" s="30" t="s">
        <v>97</v>
      </c>
    </row>
    <row r="97" spans="1:58" x14ac:dyDescent="0.3">
      <c r="A97" s="45">
        <v>2523.1</v>
      </c>
      <c r="B97" s="45">
        <v>38.65</v>
      </c>
      <c r="C97" s="20">
        <v>190.91</v>
      </c>
      <c r="D97" s="24">
        <f t="shared" si="484"/>
        <v>2139.6451285737294</v>
      </c>
      <c r="E97" s="24">
        <f t="shared" si="485"/>
        <v>-2058.4451285737296</v>
      </c>
      <c r="F97" s="24">
        <f t="shared" si="486"/>
        <v>-1192.2214975403635</v>
      </c>
      <c r="G97" s="24">
        <f t="shared" si="487"/>
        <v>-321.64235960683345</v>
      </c>
      <c r="H97" s="20">
        <f t="shared" si="488"/>
        <v>-1192.2214975403635</v>
      </c>
      <c r="I97" s="20">
        <f t="shared" si="489"/>
        <v>-321.64235960683345</v>
      </c>
      <c r="J97" s="21">
        <f t="shared" si="490"/>
        <v>1234.8465113895081</v>
      </c>
      <c r="K97" s="21">
        <f t="shared" si="491"/>
        <v>195.09804287262062</v>
      </c>
      <c r="L97" s="21">
        <f t="shared" si="492"/>
        <v>1207.9429415524573</v>
      </c>
      <c r="M97" s="133"/>
      <c r="N97" s="20">
        <f t="shared" si="493"/>
        <v>28.299999999999727</v>
      </c>
      <c r="O97" s="20">
        <f t="shared" si="494"/>
        <v>6.1086523819801784E-3</v>
      </c>
      <c r="P97" s="20">
        <f t="shared" si="495"/>
        <v>-4.8694686130641658E-2</v>
      </c>
      <c r="Q97" s="22">
        <f t="shared" si="496"/>
        <v>3.0904164962201275E-2</v>
      </c>
      <c r="R97" s="21">
        <f t="shared" si="497"/>
        <v>1.0000795965530169</v>
      </c>
      <c r="S97" s="20">
        <f t="shared" si="498"/>
        <v>22.157155818019561</v>
      </c>
      <c r="T97" s="20">
        <f t="shared" si="499"/>
        <v>-17.199542448911366</v>
      </c>
      <c r="U97" s="20">
        <f t="shared" si="500"/>
        <v>-3.7499927517722171</v>
      </c>
      <c r="V97" s="133"/>
      <c r="W97" s="45">
        <v>2523.1</v>
      </c>
      <c r="X97" s="45">
        <v>38.65</v>
      </c>
      <c r="Y97" s="20">
        <v>191.785</v>
      </c>
      <c r="Z97" s="20">
        <f t="shared" si="501"/>
        <v>2139.524726113561</v>
      </c>
      <c r="AA97" s="20">
        <f t="shared" si="502"/>
        <v>-2058.3247261135612</v>
      </c>
      <c r="AB97" s="20">
        <f t="shared" si="503"/>
        <v>-1191.6424298558447</v>
      </c>
      <c r="AC97" s="20">
        <f t="shared" si="504"/>
        <v>-325.03823808020428</v>
      </c>
      <c r="AD97" s="20">
        <f t="shared" si="505"/>
        <v>-1191.6424298558447</v>
      </c>
      <c r="AE97" s="20">
        <f t="shared" si="506"/>
        <v>-325.03823808020428</v>
      </c>
      <c r="AF97" s="21">
        <f t="shared" si="507"/>
        <v>1235.1767229214713</v>
      </c>
      <c r="AG97" s="21">
        <f t="shared" si="508"/>
        <v>195.25712575577856</v>
      </c>
      <c r="AH97" s="21">
        <f t="shared" si="509"/>
        <v>1208.9732758406356</v>
      </c>
      <c r="AI97" s="133"/>
      <c r="AJ97" s="20">
        <f t="shared" si="510"/>
        <v>28.299999999999727</v>
      </c>
      <c r="AK97" s="20">
        <f t="shared" si="511"/>
        <v>6.1086523819801784E-3</v>
      </c>
      <c r="AL97" s="20">
        <f t="shared" si="512"/>
        <v>-3.1764992386296681E-2</v>
      </c>
      <c r="AM97" s="23">
        <f t="shared" si="513"/>
        <v>2.0685199730573256E-2</v>
      </c>
      <c r="AN97" s="45">
        <f t="shared" si="514"/>
        <v>1.0000356579830498</v>
      </c>
      <c r="AO97" s="23">
        <f t="shared" si="515"/>
        <v>22.156182341763735</v>
      </c>
      <c r="AP97" s="23">
        <f t="shared" si="516"/>
        <v>-17.175663041726263</v>
      </c>
      <c r="AQ97" s="23">
        <f t="shared" si="517"/>
        <v>-3.8680261920991321</v>
      </c>
      <c r="AR97" s="45">
        <f t="shared" si="518"/>
        <v>0.46160000685824221</v>
      </c>
      <c r="AS97" s="133"/>
      <c r="AT97" s="20">
        <f t="shared" si="519"/>
        <v>3.444896223278338</v>
      </c>
      <c r="AU97" s="20">
        <f t="shared" si="520"/>
        <v>0.12040246016840683</v>
      </c>
      <c r="AV97" s="20">
        <f t="shared" si="521"/>
        <v>3.4469996724067093</v>
      </c>
      <c r="AX97" s="141">
        <v>90</v>
      </c>
      <c r="AY97" s="141">
        <v>10</v>
      </c>
      <c r="AZ97" s="141">
        <v>1380</v>
      </c>
      <c r="BA97" s="142">
        <v>1.4E-3</v>
      </c>
      <c r="BB97" s="142">
        <v>6.9999999999999999E-4</v>
      </c>
      <c r="BC97" s="143">
        <v>0</v>
      </c>
      <c r="BD97" s="121"/>
      <c r="BE97" s="30" t="s">
        <v>97</v>
      </c>
    </row>
    <row r="98" spans="1:58" x14ac:dyDescent="0.3">
      <c r="A98" s="45">
        <v>2551.4</v>
      </c>
      <c r="B98" s="45">
        <v>37.58</v>
      </c>
      <c r="C98" s="20">
        <v>194.2</v>
      </c>
      <c r="D98" s="24">
        <f t="shared" si="484"/>
        <v>2161.9128242058355</v>
      </c>
      <c r="E98" s="24">
        <f t="shared" si="485"/>
        <v>-2080.7128242058357</v>
      </c>
      <c r="F98" s="24">
        <f t="shared" si="486"/>
        <v>-1209.2675522461946</v>
      </c>
      <c r="G98" s="24">
        <f t="shared" si="487"/>
        <v>-325.43243462694625</v>
      </c>
      <c r="H98" s="20">
        <f t="shared" si="488"/>
        <v>-1209.2675522461946</v>
      </c>
      <c r="I98" s="20">
        <f t="shared" si="489"/>
        <v>-325.43243462694625</v>
      </c>
      <c r="J98" s="21">
        <f t="shared" si="490"/>
        <v>1252.2916123741804</v>
      </c>
      <c r="K98" s="21">
        <f t="shared" si="491"/>
        <v>195.06232074996757</v>
      </c>
      <c r="L98" s="21">
        <f t="shared" si="492"/>
        <v>1224.8456389058567</v>
      </c>
      <c r="M98" s="133"/>
      <c r="N98" s="20">
        <f t="shared" si="493"/>
        <v>28.300000000000182</v>
      </c>
      <c r="O98" s="20">
        <f t="shared" si="494"/>
        <v>-1.867502299633933E-2</v>
      </c>
      <c r="P98" s="20">
        <f t="shared" si="495"/>
        <v>5.7421332390613304E-2</v>
      </c>
      <c r="Q98" s="22">
        <f t="shared" si="496"/>
        <v>4.0056510468574835E-2</v>
      </c>
      <c r="R98" s="21">
        <f t="shared" si="497"/>
        <v>1.0001337317935384</v>
      </c>
      <c r="S98" s="20">
        <f t="shared" si="498"/>
        <v>22.267695632106211</v>
      </c>
      <c r="T98" s="20">
        <f t="shared" si="499"/>
        <v>-17.046054705831022</v>
      </c>
      <c r="U98" s="20">
        <f t="shared" si="500"/>
        <v>-3.7900750201128144</v>
      </c>
      <c r="V98" s="133"/>
      <c r="W98" s="45">
        <v>2551.4</v>
      </c>
      <c r="X98" s="45">
        <v>37.58</v>
      </c>
      <c r="Y98" s="20">
        <v>194.501</v>
      </c>
      <c r="Z98" s="20">
        <f t="shared" si="501"/>
        <v>2161.7916795433907</v>
      </c>
      <c r="AA98" s="20">
        <f t="shared" si="502"/>
        <v>-2080.5916795433909</v>
      </c>
      <c r="AB98" s="20">
        <f t="shared" si="503"/>
        <v>-1208.6501210590156</v>
      </c>
      <c r="AC98" s="20">
        <f t="shared" si="504"/>
        <v>-329.00444928253881</v>
      </c>
      <c r="AD98" s="20">
        <f t="shared" si="505"/>
        <v>-1208.6501210590156</v>
      </c>
      <c r="AE98" s="20">
        <f t="shared" si="506"/>
        <v>-329.00444928253881</v>
      </c>
      <c r="AF98" s="21">
        <f t="shared" si="507"/>
        <v>1252.6288527667243</v>
      </c>
      <c r="AG98" s="21">
        <f t="shared" si="508"/>
        <v>195.22743226490223</v>
      </c>
      <c r="AH98" s="21">
        <f t="shared" si="509"/>
        <v>1225.9219986172764</v>
      </c>
      <c r="AI98" s="133"/>
      <c r="AJ98" s="20">
        <f t="shared" si="510"/>
        <v>28.300000000000182</v>
      </c>
      <c r="AK98" s="20">
        <f t="shared" si="511"/>
        <v>-1.867502299633933E-2</v>
      </c>
      <c r="AL98" s="20">
        <f t="shared" si="512"/>
        <v>4.7403142484166133E-2</v>
      </c>
      <c r="AM98" s="23">
        <f t="shared" si="513"/>
        <v>3.4707522805290436E-2</v>
      </c>
      <c r="AN98" s="45">
        <f t="shared" si="514"/>
        <v>1.0001003964388342</v>
      </c>
      <c r="AO98" s="23">
        <f t="shared" si="515"/>
        <v>22.266953429829911</v>
      </c>
      <c r="AP98" s="23">
        <f t="shared" si="516"/>
        <v>-17.007691203170896</v>
      </c>
      <c r="AQ98" s="23">
        <f t="shared" si="517"/>
        <v>-3.9662112023345304</v>
      </c>
      <c r="AR98" s="45">
        <f t="shared" si="518"/>
        <v>0.29733284565014717</v>
      </c>
      <c r="AS98" s="133"/>
      <c r="AT98" s="20">
        <f t="shared" si="519"/>
        <v>3.6249841338506914</v>
      </c>
      <c r="AU98" s="20">
        <f t="shared" si="520"/>
        <v>0.12114466244474897</v>
      </c>
      <c r="AV98" s="20">
        <f t="shared" si="521"/>
        <v>3.6270078577124836</v>
      </c>
      <c r="AX98" s="141">
        <v>90</v>
      </c>
      <c r="AY98" s="141">
        <v>10</v>
      </c>
      <c r="AZ98" s="141">
        <v>1380</v>
      </c>
      <c r="BA98" s="142">
        <v>1.4E-3</v>
      </c>
      <c r="BB98" s="142">
        <v>6.9999999999999999E-4</v>
      </c>
      <c r="BC98" s="143">
        <v>0</v>
      </c>
      <c r="BD98" s="121"/>
      <c r="BE98" s="30" t="s">
        <v>97</v>
      </c>
    </row>
    <row r="99" spans="1:58" x14ac:dyDescent="0.3">
      <c r="A99" s="134">
        <v>2579.6999999999998</v>
      </c>
      <c r="B99" s="134">
        <v>35.67</v>
      </c>
      <c r="C99" s="135">
        <v>197.84</v>
      </c>
      <c r="D99" s="136">
        <f t="shared" si="484"/>
        <v>2184.6268598025695</v>
      </c>
      <c r="E99" s="136">
        <f t="shared" si="485"/>
        <v>-2103.4268598025697</v>
      </c>
      <c r="F99" s="136">
        <f t="shared" si="486"/>
        <v>-1225.4913026527129</v>
      </c>
      <c r="G99" s="136">
        <f t="shared" si="487"/>
        <v>-330.07813858445496</v>
      </c>
      <c r="H99" s="135">
        <f t="shared" si="488"/>
        <v>-1225.4913026527129</v>
      </c>
      <c r="I99" s="135">
        <f t="shared" si="489"/>
        <v>-330.07813858445496</v>
      </c>
      <c r="J99" s="137">
        <f t="shared" si="490"/>
        <v>1269.1652809814889</v>
      </c>
      <c r="K99" s="137">
        <f t="shared" si="491"/>
        <v>195.07451140222284</v>
      </c>
      <c r="L99" s="137">
        <f t="shared" si="492"/>
        <v>1241.4056912290255</v>
      </c>
      <c r="M99" s="25"/>
      <c r="N99" s="135">
        <f t="shared" si="493"/>
        <v>28.299999999999727</v>
      </c>
      <c r="O99" s="135">
        <f t="shared" si="494"/>
        <v>-3.3335788713091632E-2</v>
      </c>
      <c r="P99" s="135">
        <f t="shared" si="495"/>
        <v>6.3529984772593848E-2</v>
      </c>
      <c r="Q99" s="138">
        <f t="shared" si="496"/>
        <v>5.0463346157995748E-2</v>
      </c>
      <c r="R99" s="137">
        <f t="shared" si="497"/>
        <v>1.0002122664969959</v>
      </c>
      <c r="S99" s="135">
        <f t="shared" si="498"/>
        <v>22.714035596733861</v>
      </c>
      <c r="T99" s="135">
        <f t="shared" si="499"/>
        <v>-16.22375040651832</v>
      </c>
      <c r="U99" s="135">
        <f t="shared" si="500"/>
        <v>-4.6457039575087391</v>
      </c>
      <c r="V99" s="25"/>
      <c r="W99" s="134">
        <v>2579.6999999999998</v>
      </c>
      <c r="X99" s="134">
        <v>35.67</v>
      </c>
      <c r="Y99" s="135">
        <v>197.64699999999999</v>
      </c>
      <c r="Z99" s="135">
        <f t="shared" si="501"/>
        <v>2184.5050277092964</v>
      </c>
      <c r="AA99" s="135">
        <f t="shared" si="502"/>
        <v>-2103.3050277092966</v>
      </c>
      <c r="AB99" s="135">
        <f t="shared" si="503"/>
        <v>-1224.8706137714737</v>
      </c>
      <c r="AC99" s="135">
        <f t="shared" si="504"/>
        <v>-333.66746497239916</v>
      </c>
      <c r="AD99" s="135">
        <f t="shared" si="505"/>
        <v>-1224.8706137714737</v>
      </c>
      <c r="AE99" s="135">
        <f t="shared" si="506"/>
        <v>-333.66746497239916</v>
      </c>
      <c r="AF99" s="137">
        <f t="shared" si="507"/>
        <v>1269.5046268769618</v>
      </c>
      <c r="AG99" s="137">
        <f t="shared" si="508"/>
        <v>195.2382175340968</v>
      </c>
      <c r="AH99" s="137">
        <f t="shared" si="509"/>
        <v>1242.4870312731632</v>
      </c>
      <c r="AI99" s="25"/>
      <c r="AJ99" s="135">
        <f t="shared" si="510"/>
        <v>28.299999999999727</v>
      </c>
      <c r="AK99" s="135">
        <f t="shared" si="511"/>
        <v>-3.3335788713091632E-2</v>
      </c>
      <c r="AL99" s="135">
        <f t="shared" si="512"/>
        <v>5.4908058267741373E-2</v>
      </c>
      <c r="AM99" s="139">
        <f t="shared" si="513"/>
        <v>4.6727604393632882E-2</v>
      </c>
      <c r="AN99" s="134">
        <f t="shared" si="514"/>
        <v>1.000181995489285</v>
      </c>
      <c r="AO99" s="139">
        <f t="shared" si="515"/>
        <v>22.7133481659057</v>
      </c>
      <c r="AP99" s="139">
        <f t="shared" si="516"/>
        <v>-16.220492712458061</v>
      </c>
      <c r="AQ99" s="139">
        <f t="shared" si="517"/>
        <v>-4.6630156898603703</v>
      </c>
      <c r="AR99" s="134">
        <f t="shared" si="518"/>
        <v>0.72580039239649297</v>
      </c>
      <c r="AS99" s="25"/>
      <c r="AT99" s="135">
        <f t="shared" si="519"/>
        <v>3.6425977826938949</v>
      </c>
      <c r="AU99" s="135">
        <f t="shared" si="520"/>
        <v>0.12183209327304212</v>
      </c>
      <c r="AV99" s="135">
        <f t="shared" si="521"/>
        <v>3.6446346408711219</v>
      </c>
      <c r="AX99" s="141">
        <v>90</v>
      </c>
      <c r="AY99" s="141">
        <v>10</v>
      </c>
      <c r="AZ99" s="141">
        <v>1380</v>
      </c>
      <c r="BA99" s="142">
        <v>1.4E-3</v>
      </c>
      <c r="BB99" s="142">
        <v>6.9999999999999999E-4</v>
      </c>
      <c r="BC99" s="143">
        <v>0</v>
      </c>
      <c r="BD99" s="121"/>
      <c r="BE99" s="30" t="s">
        <v>97</v>
      </c>
    </row>
    <row r="100" spans="1:58" x14ac:dyDescent="0.3">
      <c r="A100" s="45">
        <v>2608</v>
      </c>
      <c r="B100" s="45">
        <v>33.979999999999997</v>
      </c>
      <c r="C100" s="20">
        <v>197.43</v>
      </c>
      <c r="D100" s="24">
        <f t="shared" ref="D100:D105" si="522">S100+D99</f>
        <v>2207.8575230870538</v>
      </c>
      <c r="E100" s="24">
        <f t="shared" ref="E100:E105" si="523">$BJ$3-D100</f>
        <v>-2126.657523087054</v>
      </c>
      <c r="F100" s="24">
        <f t="shared" ref="F100:F105" si="524">T100+F99</f>
        <v>-1240.8921387744469</v>
      </c>
      <c r="G100" s="24">
        <f t="shared" ref="G100:G105" si="525">U100+G99</f>
        <v>-334.97521446655713</v>
      </c>
      <c r="H100" s="20">
        <f t="shared" ref="H100:H105" si="526">H99+T100</f>
        <v>-1240.8921387744469</v>
      </c>
      <c r="I100" s="20">
        <f t="shared" ref="I100:I105" si="527">I99+U100</f>
        <v>-334.97521446655713</v>
      </c>
      <c r="J100" s="21">
        <f t="shared" ref="J100:J105" si="528">SQRT(F100^2+G100^2)</f>
        <v>1285.3099604294434</v>
      </c>
      <c r="K100" s="21">
        <f t="shared" ref="K100:K105" si="529">IF(J100=0,0,IF(F100&lt;0,ATAN(G100/F100)*180/PI()+180,ATAN(G100/F100)*180/PI()))</f>
        <v>195.10674922829384</v>
      </c>
      <c r="L100" s="21">
        <f t="shared" ref="L100:L105" si="530">COS((K100-$BL$3)*PI()/180)*J100</f>
        <v>1257.3474769886175</v>
      </c>
      <c r="M100" s="133"/>
      <c r="N100" s="20">
        <f t="shared" ref="N100:N105" si="531">A100-A99</f>
        <v>28.300000000000182</v>
      </c>
      <c r="O100" s="20">
        <f t="shared" ref="O100:O105" si="532">RADIANS(B100-B99)</f>
        <v>-2.9496064358704253E-2</v>
      </c>
      <c r="P100" s="20">
        <f t="shared" ref="P100:P105" si="533">RADIANS(C100-C99)</f>
        <v>-7.1558499331766919E-3</v>
      </c>
      <c r="Q100" s="22">
        <f t="shared" ref="Q100:Q105" si="534">ACOS(COS(O100)-SIN(RADIANS(B99))*SIN(RADIANS(B100))*(1-COS(P100)))</f>
        <v>2.9777652093319507E-2</v>
      </c>
      <c r="R100" s="21">
        <f t="shared" ref="R100:R105" si="535">2/Q100*TAN(Q100/2)</f>
        <v>1.0000738989330378</v>
      </c>
      <c r="S100" s="20">
        <f t="shared" ref="S100:S105" si="536">(N100/2)*(COS(RADIANS(B99))+COS(RADIANS(B100)))*R100</f>
        <v>23.23066328448412</v>
      </c>
      <c r="T100" s="20">
        <f t="shared" ref="T100:T105" si="537">(N100/2)*(SIN(RADIANS(B99))*COS(RADIANS(C99))+SIN(RADIANS(B100))*COS(RADIANS(C100)))*R100</f>
        <v>-15.400836121734107</v>
      </c>
      <c r="U100" s="20">
        <f t="shared" ref="U100:U105" si="538">(N100/2)*(SIN(RADIANS(B99))*SIN(RADIANS(C99))+SIN(RADIANS(B100))*SIN(RADIANS(C100)))*R100</f>
        <v>-4.8970758821021665</v>
      </c>
      <c r="V100" s="133"/>
      <c r="W100" s="45">
        <v>2608</v>
      </c>
      <c r="X100" s="45">
        <v>33.979999999999997</v>
      </c>
      <c r="Y100" s="20">
        <v>197.46899999999999</v>
      </c>
      <c r="Z100" s="20">
        <f t="shared" ref="Z100:Z105" si="539">AO100+Z99</f>
        <v>2207.7356647698393</v>
      </c>
      <c r="AA100" s="20">
        <f t="shared" ref="AA100:AA105" si="540">$BJ$3-Z100</f>
        <v>-2126.5356647698395</v>
      </c>
      <c r="AB100" s="20">
        <f t="shared" ref="AB100:AB105" si="541">AP100+AB99</f>
        <v>-1240.2782890858978</v>
      </c>
      <c r="AC100" s="20">
        <f t="shared" ref="AC100:AC105" si="542">AQ100+AC99</f>
        <v>-338.54319765445229</v>
      </c>
      <c r="AD100" s="20">
        <f t="shared" ref="AD100:AD105" si="543">AD99+AP100</f>
        <v>-1240.2782890858978</v>
      </c>
      <c r="AE100" s="20">
        <f t="shared" ref="AE100:AE105" si="544">AE99+AQ100</f>
        <v>-338.54319765445229</v>
      </c>
      <c r="AF100" s="21">
        <f t="shared" ref="AF100:AF105" si="545">SQRT(AB100^2+AC100^2)</f>
        <v>1285.652258993832</v>
      </c>
      <c r="AG100" s="21">
        <f t="shared" ref="AG100:AG105" si="546">IF(AF100=0,0,IF(AB100&lt;0,ATAN(AC100/AB100)*180/PI()+180,ATAN(AC100/AB100)*180/PI()))</f>
        <v>195.26739308241034</v>
      </c>
      <c r="AH100" s="21">
        <f t="shared" ref="AH100:AH105" si="547">COS((AG100-$BL$3)*PI()/180)*AF100</f>
        <v>1258.4251903035786</v>
      </c>
      <c r="AI100" s="133"/>
      <c r="AJ100" s="20">
        <f t="shared" ref="AJ100:AJ105" si="548">W100-W99</f>
        <v>28.300000000000182</v>
      </c>
      <c r="AK100" s="20">
        <f t="shared" ref="AK100:AK105" si="549">RADIANS(X100-X99)</f>
        <v>-2.9496064358704253E-2</v>
      </c>
      <c r="AL100" s="20">
        <f t="shared" ref="AL100:AL105" si="550">RADIANS(Y100-Y99)</f>
        <v>-3.1066860685498589E-3</v>
      </c>
      <c r="AM100" s="23">
        <f t="shared" ref="AM100:AM105" si="551">ACOS(COS(AK100)-SIN(RADIANS(X99))*SIN(RADIANS(X100))*(1-COS(AL100)))</f>
        <v>2.954934421747013E-2</v>
      </c>
      <c r="AN100" s="45">
        <f t="shared" ref="AN100:AN105" si="552">2/AM100*TAN(AM100/2)</f>
        <v>1.0000727699993259</v>
      </c>
      <c r="AO100" s="23">
        <f t="shared" ref="AO100:AO105" si="553">(AJ100/2)*(COS(RADIANS(X99))+COS(RADIANS(X100)))*AN100</f>
        <v>23.23063706054311</v>
      </c>
      <c r="AP100" s="23">
        <f t="shared" ref="AP100:AP105" si="554">(AJ100/2)*(SIN(RADIANS(X99))*COS(RADIANS(Y99))+SIN(RADIANS(X100))*COS(RADIANS(Y100)))*AN100</f>
        <v>-15.407675314424107</v>
      </c>
      <c r="AQ100" s="23">
        <f t="shared" ref="AQ100:AQ105" si="555">(AJ100/2)*(SIN(RADIANS(X99))*SIN(RADIANS(Y99))+SIN(RADIANS(X100))*SIN(RADIANS(Y100)))*AN100</f>
        <v>-4.8757326820531439</v>
      </c>
      <c r="AR100" s="45">
        <f t="shared" ref="AR100:AR105" si="556">(10/AJ100)*2*(ASIN((SQRT((SIN((X99-X100)/2)^2+SIN(((Y99-Y100)/2)^2)*SIN(X99)*SIN(X100))))))</f>
        <v>0.59441409818408364</v>
      </c>
      <c r="AS100" s="133"/>
      <c r="AT100" s="20">
        <f t="shared" ref="AT100:AT105" si="557">SQRT((I100-AE100)^2+(H100-AD100)^2)</f>
        <v>3.6204026667256746</v>
      </c>
      <c r="AU100" s="20">
        <f t="shared" ref="AU100:AU105" si="558">D100-Z100</f>
        <v>0.12185831721444629</v>
      </c>
      <c r="AV100" s="20">
        <f t="shared" ref="AV100:AV105" si="559">SQRT((I100-AE100)^2+(H100-AD100)^2+(D100-Z100)^2)</f>
        <v>3.6224528870240276</v>
      </c>
      <c r="AX100" s="141">
        <v>80</v>
      </c>
      <c r="AY100" s="141">
        <v>10</v>
      </c>
      <c r="AZ100" s="141">
        <v>1385</v>
      </c>
      <c r="BA100" s="142">
        <v>1E-3</v>
      </c>
      <c r="BB100" s="142">
        <v>6.9999999999999999E-4</v>
      </c>
      <c r="BC100" s="143">
        <v>0</v>
      </c>
      <c r="BD100" s="121"/>
      <c r="BE100" s="30" t="s">
        <v>97</v>
      </c>
    </row>
    <row r="101" spans="1:58" x14ac:dyDescent="0.3">
      <c r="A101" s="45">
        <v>2636.3</v>
      </c>
      <c r="B101" s="45">
        <v>36.58</v>
      </c>
      <c r="C101" s="20">
        <v>196.27</v>
      </c>
      <c r="D101" s="24">
        <f t="shared" si="522"/>
        <v>2230.9582047012732</v>
      </c>
      <c r="E101" s="24">
        <f t="shared" si="523"/>
        <v>-2149.7582047012734</v>
      </c>
      <c r="F101" s="24">
        <f t="shared" si="524"/>
        <v>-1256.5352642769487</v>
      </c>
      <c r="G101" s="24">
        <f t="shared" si="525"/>
        <v>-339.70750733752504</v>
      </c>
      <c r="H101" s="20">
        <f t="shared" si="526"/>
        <v>-1256.5352642769487</v>
      </c>
      <c r="I101" s="20">
        <f t="shared" si="527"/>
        <v>-339.70750733752504</v>
      </c>
      <c r="J101" s="21">
        <f t="shared" si="528"/>
        <v>1301.6459045812021</v>
      </c>
      <c r="K101" s="21">
        <f t="shared" si="529"/>
        <v>195.12840034603585</v>
      </c>
      <c r="L101" s="21">
        <f t="shared" si="530"/>
        <v>1273.4299755201359</v>
      </c>
      <c r="M101" s="133"/>
      <c r="N101" s="20">
        <f t="shared" si="531"/>
        <v>28.300000000000182</v>
      </c>
      <c r="O101" s="20">
        <f t="shared" si="532"/>
        <v>4.537856055185259E-2</v>
      </c>
      <c r="P101" s="20">
        <f t="shared" si="533"/>
        <v>-2.0245819323134163E-2</v>
      </c>
      <c r="Q101" s="22">
        <f t="shared" si="534"/>
        <v>4.685918162012559E-2</v>
      </c>
      <c r="R101" s="21">
        <f t="shared" si="535"/>
        <v>1.0001830220962931</v>
      </c>
      <c r="S101" s="20">
        <f t="shared" si="536"/>
        <v>23.100681614219329</v>
      </c>
      <c r="T101" s="20">
        <f t="shared" si="537"/>
        <v>-15.643125502501736</v>
      </c>
      <c r="U101" s="20">
        <f t="shared" si="538"/>
        <v>-4.7322928709679326</v>
      </c>
      <c r="V101" s="133"/>
      <c r="W101" s="45">
        <v>2636.3</v>
      </c>
      <c r="X101" s="45">
        <v>36.58</v>
      </c>
      <c r="Y101" s="20">
        <v>196.13</v>
      </c>
      <c r="Z101" s="20">
        <f t="shared" si="539"/>
        <v>2230.8364338017846</v>
      </c>
      <c r="AA101" s="20">
        <f t="shared" si="540"/>
        <v>-2149.6364338017847</v>
      </c>
      <c r="AB101" s="20">
        <f t="shared" si="541"/>
        <v>-1255.9256088891264</v>
      </c>
      <c r="AC101" s="20">
        <f t="shared" si="542"/>
        <v>-343.26085448377864</v>
      </c>
      <c r="AD101" s="20">
        <f t="shared" si="543"/>
        <v>-1255.9256088891264</v>
      </c>
      <c r="AE101" s="20">
        <f t="shared" si="544"/>
        <v>-343.26085448377864</v>
      </c>
      <c r="AF101" s="21">
        <f t="shared" si="545"/>
        <v>1301.9896886244746</v>
      </c>
      <c r="AG101" s="21">
        <f t="shared" si="546"/>
        <v>195.28635287812199</v>
      </c>
      <c r="AH101" s="21">
        <f t="shared" si="547"/>
        <v>1274.5047604962608</v>
      </c>
      <c r="AI101" s="133"/>
      <c r="AJ101" s="20">
        <f t="shared" si="548"/>
        <v>28.300000000000182</v>
      </c>
      <c r="AK101" s="20">
        <f t="shared" si="549"/>
        <v>4.537856055185259E-2</v>
      </c>
      <c r="AL101" s="20">
        <f t="shared" si="550"/>
        <v>-2.3369958684204047E-2</v>
      </c>
      <c r="AM101" s="23">
        <f t="shared" si="551"/>
        <v>4.7341118797065818E-2</v>
      </c>
      <c r="AN101" s="45">
        <f t="shared" si="552"/>
        <v>1.0001868069943634</v>
      </c>
      <c r="AO101" s="23">
        <f t="shared" si="553"/>
        <v>23.100769031945216</v>
      </c>
      <c r="AP101" s="23">
        <f t="shared" si="554"/>
        <v>-15.647319803228473</v>
      </c>
      <c r="AQ101" s="23">
        <f t="shared" si="555"/>
        <v>-4.7176568293263781</v>
      </c>
      <c r="AR101" s="45">
        <f t="shared" si="556"/>
        <v>0.71256590785808094</v>
      </c>
      <c r="AS101" s="133"/>
      <c r="AT101" s="20">
        <f t="shared" si="557"/>
        <v>3.6052677617188804</v>
      </c>
      <c r="AU101" s="20">
        <f t="shared" si="558"/>
        <v>0.12177089948863795</v>
      </c>
      <c r="AV101" s="20">
        <f t="shared" si="559"/>
        <v>3.6073236319537147</v>
      </c>
      <c r="AX101" s="141">
        <v>80</v>
      </c>
      <c r="AY101" s="141">
        <v>10</v>
      </c>
      <c r="AZ101" s="141">
        <v>1385</v>
      </c>
      <c r="BA101" s="142">
        <v>1E-3</v>
      </c>
      <c r="BB101" s="142">
        <v>6.9999999999999999E-4</v>
      </c>
      <c r="BC101" s="143">
        <v>0</v>
      </c>
      <c r="BD101" s="121"/>
      <c r="BE101" s="30" t="s">
        <v>97</v>
      </c>
    </row>
    <row r="102" spans="1:58" x14ac:dyDescent="0.3">
      <c r="A102" s="45">
        <v>2664.5</v>
      </c>
      <c r="B102" s="45">
        <v>41.62</v>
      </c>
      <c r="C102" s="20">
        <v>197.07</v>
      </c>
      <c r="D102" s="24">
        <f t="shared" si="522"/>
        <v>2252.8357993356799</v>
      </c>
      <c r="E102" s="24">
        <f t="shared" si="523"/>
        <v>-2171.6357993356801</v>
      </c>
      <c r="F102" s="24">
        <f t="shared" si="524"/>
        <v>-1273.5651402704493</v>
      </c>
      <c r="G102" s="24">
        <f t="shared" si="525"/>
        <v>-344.81401388742376</v>
      </c>
      <c r="H102" s="20">
        <f t="shared" si="526"/>
        <v>-1273.5651402704493</v>
      </c>
      <c r="I102" s="20">
        <f t="shared" si="527"/>
        <v>-344.81401388742376</v>
      </c>
      <c r="J102" s="21">
        <f t="shared" si="528"/>
        <v>1319.4183834876812</v>
      </c>
      <c r="K102" s="21">
        <f t="shared" si="529"/>
        <v>195.14946250466778</v>
      </c>
      <c r="L102" s="21">
        <f t="shared" si="530"/>
        <v>1290.9175523757244</v>
      </c>
      <c r="M102" s="133"/>
      <c r="N102" s="20">
        <f t="shared" si="531"/>
        <v>28.199999999999818</v>
      </c>
      <c r="O102" s="20">
        <f t="shared" si="532"/>
        <v>8.796459430051419E-2</v>
      </c>
      <c r="P102" s="20">
        <f t="shared" si="533"/>
        <v>1.3962634015954338E-2</v>
      </c>
      <c r="Q102" s="22">
        <f t="shared" si="534"/>
        <v>8.8402690051276434E-2</v>
      </c>
      <c r="R102" s="21">
        <f t="shared" si="535"/>
        <v>1.0006517623266769</v>
      </c>
      <c r="S102" s="20">
        <f t="shared" si="536"/>
        <v>21.877594634406865</v>
      </c>
      <c r="T102" s="20">
        <f t="shared" si="537"/>
        <v>-17.029875993500578</v>
      </c>
      <c r="U102" s="20">
        <f t="shared" si="538"/>
        <v>-5.1065065498987101</v>
      </c>
      <c r="V102" s="133"/>
      <c r="W102" s="45">
        <v>2664.5</v>
      </c>
      <c r="X102" s="45">
        <v>41.62</v>
      </c>
      <c r="Y102" s="20">
        <v>197.07599999999999</v>
      </c>
      <c r="Z102" s="20">
        <f t="shared" si="539"/>
        <v>2252.7140845944996</v>
      </c>
      <c r="AA102" s="20">
        <f t="shared" si="540"/>
        <v>-2171.5140845944998</v>
      </c>
      <c r="AB102" s="20">
        <f t="shared" si="541"/>
        <v>-1272.9609724647307</v>
      </c>
      <c r="AC102" s="20">
        <f t="shared" si="542"/>
        <v>-348.34858263384263</v>
      </c>
      <c r="AD102" s="20">
        <f t="shared" si="543"/>
        <v>-1272.9609724647307</v>
      </c>
      <c r="AE102" s="20">
        <f t="shared" si="544"/>
        <v>-348.34858263384263</v>
      </c>
      <c r="AF102" s="21">
        <f t="shared" si="545"/>
        <v>1319.7637562993461</v>
      </c>
      <c r="AG102" s="21">
        <f t="shared" si="546"/>
        <v>195.3044331991637</v>
      </c>
      <c r="AH102" s="21">
        <f t="shared" si="547"/>
        <v>1291.9886747713801</v>
      </c>
      <c r="AI102" s="133"/>
      <c r="AJ102" s="20">
        <f t="shared" si="548"/>
        <v>28.199999999999818</v>
      </c>
      <c r="AK102" s="20">
        <f t="shared" si="549"/>
        <v>8.796459430051419E-2</v>
      </c>
      <c r="AL102" s="20">
        <f t="shared" si="550"/>
        <v>1.6510814723866323E-2</v>
      </c>
      <c r="AM102" s="23">
        <f t="shared" si="551"/>
        <v>8.8576580542788497E-2</v>
      </c>
      <c r="AN102" s="45">
        <f t="shared" si="552"/>
        <v>1.0006543309321743</v>
      </c>
      <c r="AO102" s="23">
        <f t="shared" si="553"/>
        <v>21.877650792714842</v>
      </c>
      <c r="AP102" s="23">
        <f t="shared" si="554"/>
        <v>-17.035363575604361</v>
      </c>
      <c r="AQ102" s="23">
        <f t="shared" si="555"/>
        <v>-5.0877281500639961</v>
      </c>
      <c r="AR102" s="45">
        <f t="shared" si="556"/>
        <v>0.54240264193271026</v>
      </c>
      <c r="AS102" s="133"/>
      <c r="AT102" s="20">
        <f t="shared" si="557"/>
        <v>3.5858325338236137</v>
      </c>
      <c r="AU102" s="20">
        <f t="shared" si="558"/>
        <v>0.12171474118031256</v>
      </c>
      <c r="AV102" s="20">
        <f t="shared" si="559"/>
        <v>3.5878976349456329</v>
      </c>
      <c r="AX102" s="141">
        <v>80</v>
      </c>
      <c r="AY102" s="141">
        <v>10</v>
      </c>
      <c r="AZ102" s="141">
        <v>1385</v>
      </c>
      <c r="BA102" s="142">
        <v>1E-3</v>
      </c>
      <c r="BB102" s="142">
        <v>6.9999999999999999E-4</v>
      </c>
      <c r="BC102" s="143">
        <v>0</v>
      </c>
      <c r="BD102" s="121"/>
      <c r="BE102" s="30" t="s">
        <v>97</v>
      </c>
    </row>
    <row r="103" spans="1:58" x14ac:dyDescent="0.3">
      <c r="A103" s="45">
        <v>2692.7</v>
      </c>
      <c r="B103" s="45">
        <v>46.37</v>
      </c>
      <c r="C103" s="20">
        <v>198.54</v>
      </c>
      <c r="D103" s="24">
        <f t="shared" si="522"/>
        <v>2273.1176178431833</v>
      </c>
      <c r="E103" s="24">
        <f t="shared" si="523"/>
        <v>-2191.9176178431835</v>
      </c>
      <c r="F103" s="24">
        <f t="shared" si="524"/>
        <v>-1292.204862074489</v>
      </c>
      <c r="G103" s="24">
        <f t="shared" si="525"/>
        <v>-350.81170174091318</v>
      </c>
      <c r="H103" s="20">
        <f t="shared" si="526"/>
        <v>-1292.204862074489</v>
      </c>
      <c r="I103" s="20">
        <f t="shared" si="527"/>
        <v>-350.81170174091318</v>
      </c>
      <c r="J103" s="21">
        <f t="shared" si="528"/>
        <v>1338.9780639156509</v>
      </c>
      <c r="K103" s="21">
        <f t="shared" si="529"/>
        <v>195.18874379266461</v>
      </c>
      <c r="L103" s="21">
        <f t="shared" si="530"/>
        <v>1310.2441866391864</v>
      </c>
      <c r="M103" s="133"/>
      <c r="N103" s="20">
        <f t="shared" si="531"/>
        <v>28.199999999999818</v>
      </c>
      <c r="O103" s="20">
        <f t="shared" si="532"/>
        <v>8.2903139469730658E-2</v>
      </c>
      <c r="P103" s="20">
        <f t="shared" si="533"/>
        <v>2.5656340004316623E-2</v>
      </c>
      <c r="Q103" s="22">
        <f t="shared" si="534"/>
        <v>8.4792300086355521E-2</v>
      </c>
      <c r="R103" s="21">
        <f t="shared" si="535"/>
        <v>1.0005995755954316</v>
      </c>
      <c r="S103" s="20">
        <f t="shared" si="536"/>
        <v>20.281818507503363</v>
      </c>
      <c r="T103" s="20">
        <f t="shared" si="537"/>
        <v>-18.639721804039596</v>
      </c>
      <c r="U103" s="20">
        <f t="shared" si="538"/>
        <v>-5.9976878534894311</v>
      </c>
      <c r="V103" s="133"/>
      <c r="W103" s="45">
        <v>2692.7</v>
      </c>
      <c r="X103" s="45">
        <v>46.37</v>
      </c>
      <c r="Y103" s="20">
        <v>198.53399999999999</v>
      </c>
      <c r="Z103" s="20">
        <f t="shared" si="539"/>
        <v>2272.9958943886468</v>
      </c>
      <c r="AA103" s="20">
        <f t="shared" si="540"/>
        <v>-2191.795894388647</v>
      </c>
      <c r="AB103" s="20">
        <f t="shared" si="541"/>
        <v>-1291.6007381380948</v>
      </c>
      <c r="AC103" s="20">
        <f t="shared" si="542"/>
        <v>-354.34619205791773</v>
      </c>
      <c r="AD103" s="20">
        <f t="shared" si="543"/>
        <v>-1291.6007381380948</v>
      </c>
      <c r="AE103" s="20">
        <f t="shared" si="544"/>
        <v>-354.34619205791773</v>
      </c>
      <c r="AF103" s="21">
        <f t="shared" si="545"/>
        <v>1339.3258343602643</v>
      </c>
      <c r="AG103" s="21">
        <f t="shared" si="546"/>
        <v>195.34143723960003</v>
      </c>
      <c r="AH103" s="21">
        <f t="shared" si="547"/>
        <v>1311.3153123911031</v>
      </c>
      <c r="AI103" s="133"/>
      <c r="AJ103" s="20">
        <f t="shared" si="548"/>
        <v>28.199999999999818</v>
      </c>
      <c r="AK103" s="20">
        <f t="shared" si="549"/>
        <v>8.2903139469730658E-2</v>
      </c>
      <c r="AL103" s="20">
        <f t="shared" si="550"/>
        <v>2.5446900494077298E-2</v>
      </c>
      <c r="AM103" s="23">
        <f t="shared" si="551"/>
        <v>8.4761920138181512E-2</v>
      </c>
      <c r="AN103" s="45">
        <f t="shared" si="552"/>
        <v>1.0005991457236991</v>
      </c>
      <c r="AO103" s="23">
        <f t="shared" si="553"/>
        <v>20.281809794147222</v>
      </c>
      <c r="AP103" s="23">
        <f t="shared" si="554"/>
        <v>-18.639765673363989</v>
      </c>
      <c r="AQ103" s="23">
        <f t="shared" si="555"/>
        <v>-5.9976094240751285</v>
      </c>
      <c r="AR103" s="45">
        <f t="shared" si="556"/>
        <v>0.36095551441389057</v>
      </c>
      <c r="AS103" s="133"/>
      <c r="AT103" s="20">
        <f t="shared" si="557"/>
        <v>3.585747834346888</v>
      </c>
      <c r="AU103" s="20">
        <f t="shared" si="558"/>
        <v>0.12172345453654998</v>
      </c>
      <c r="AV103" s="20">
        <f t="shared" si="559"/>
        <v>3.5878132798276594</v>
      </c>
      <c r="AX103" s="141">
        <v>80</v>
      </c>
      <c r="AY103" s="141">
        <v>10</v>
      </c>
      <c r="AZ103" s="141">
        <v>1385</v>
      </c>
      <c r="BA103" s="142">
        <v>1E-3</v>
      </c>
      <c r="BB103" s="142">
        <v>6.9999999999999999E-4</v>
      </c>
      <c r="BC103" s="143">
        <v>0</v>
      </c>
      <c r="BD103" s="121"/>
      <c r="BE103" s="30" t="s">
        <v>97</v>
      </c>
    </row>
    <row r="104" spans="1:58" x14ac:dyDescent="0.3">
      <c r="A104" s="45">
        <v>2721</v>
      </c>
      <c r="B104" s="45">
        <v>49.82</v>
      </c>
      <c r="C104" s="20">
        <v>198.68</v>
      </c>
      <c r="D104" s="24">
        <f t="shared" si="522"/>
        <v>2292.0162671356511</v>
      </c>
      <c r="E104" s="24">
        <f t="shared" si="523"/>
        <v>-2210.8162671356513</v>
      </c>
      <c r="F104" s="24">
        <f t="shared" si="524"/>
        <v>-1312.1626889781567</v>
      </c>
      <c r="G104" s="24">
        <f t="shared" si="525"/>
        <v>-357.5328643023841</v>
      </c>
      <c r="H104" s="20">
        <f t="shared" si="526"/>
        <v>-1312.1626889781567</v>
      </c>
      <c r="I104" s="20">
        <f t="shared" si="527"/>
        <v>-357.5328643023841</v>
      </c>
      <c r="J104" s="21">
        <f t="shared" si="528"/>
        <v>1360.0002468391885</v>
      </c>
      <c r="K104" s="21">
        <f t="shared" si="529"/>
        <v>195.2417186415079</v>
      </c>
      <c r="L104" s="21">
        <f t="shared" si="530"/>
        <v>1331.0737748514136</v>
      </c>
      <c r="M104" s="133"/>
      <c r="N104" s="20">
        <f t="shared" si="531"/>
        <v>28.300000000000182</v>
      </c>
      <c r="O104" s="20">
        <f t="shared" si="532"/>
        <v>6.0213859193804418E-2</v>
      </c>
      <c r="P104" s="20">
        <f t="shared" si="533"/>
        <v>2.4434609527923192E-3</v>
      </c>
      <c r="Q104" s="22">
        <f t="shared" si="534"/>
        <v>6.0241286191456078E-2</v>
      </c>
      <c r="R104" s="21">
        <f t="shared" si="535"/>
        <v>1.0003025275015849</v>
      </c>
      <c r="S104" s="20">
        <f t="shared" si="536"/>
        <v>18.898649292467976</v>
      </c>
      <c r="T104" s="20">
        <f t="shared" si="537"/>
        <v>-19.957826903667591</v>
      </c>
      <c r="U104" s="20">
        <f t="shared" si="538"/>
        <v>-6.7211625614709334</v>
      </c>
      <c r="V104" s="133"/>
      <c r="W104" s="45">
        <v>2721</v>
      </c>
      <c r="X104" s="45">
        <v>49.82</v>
      </c>
      <c r="Y104" s="20">
        <v>198.55699999999999</v>
      </c>
      <c r="Z104" s="20">
        <f t="shared" si="539"/>
        <v>2291.8945386164082</v>
      </c>
      <c r="AA104" s="20">
        <f t="shared" si="540"/>
        <v>-2210.6945386164084</v>
      </c>
      <c r="AB104" s="20">
        <f t="shared" si="541"/>
        <v>-1311.5663126335353</v>
      </c>
      <c r="AC104" s="20">
        <f t="shared" si="542"/>
        <v>-361.04433522479485</v>
      </c>
      <c r="AD104" s="20">
        <f t="shared" si="543"/>
        <v>-1311.5663126335353</v>
      </c>
      <c r="AE104" s="20">
        <f t="shared" si="544"/>
        <v>-361.04433522479485</v>
      </c>
      <c r="AF104" s="21">
        <f t="shared" si="545"/>
        <v>1360.3526029794784</v>
      </c>
      <c r="AG104" s="21">
        <f t="shared" si="546"/>
        <v>195.39101727659556</v>
      </c>
      <c r="AH104" s="21">
        <f t="shared" si="547"/>
        <v>1332.1413196260733</v>
      </c>
      <c r="AI104" s="133"/>
      <c r="AJ104" s="20">
        <f t="shared" si="548"/>
        <v>28.300000000000182</v>
      </c>
      <c r="AK104" s="20">
        <f t="shared" si="549"/>
        <v>6.0213859193804418E-2</v>
      </c>
      <c r="AL104" s="20">
        <f t="shared" si="550"/>
        <v>4.0142572795862834E-4</v>
      </c>
      <c r="AM104" s="23">
        <f t="shared" si="551"/>
        <v>6.0214599607069541E-2</v>
      </c>
      <c r="AN104" s="45">
        <f t="shared" si="552"/>
        <v>1.000302259427456</v>
      </c>
      <c r="AO104" s="23">
        <f t="shared" si="553"/>
        <v>18.898644227761245</v>
      </c>
      <c r="AP104" s="23">
        <f t="shared" si="554"/>
        <v>-19.965574495440414</v>
      </c>
      <c r="AQ104" s="23">
        <f t="shared" si="555"/>
        <v>-6.6981431668771005</v>
      </c>
      <c r="AR104" s="45">
        <f t="shared" si="556"/>
        <v>1.0010347731189937</v>
      </c>
      <c r="AS104" s="133"/>
      <c r="AT104" s="20">
        <f t="shared" si="557"/>
        <v>3.5617541722247155</v>
      </c>
      <c r="AU104" s="20">
        <f t="shared" si="558"/>
        <v>0.12172851924287897</v>
      </c>
      <c r="AV104" s="20">
        <f t="shared" si="559"/>
        <v>3.5638336964226083</v>
      </c>
      <c r="AX104" s="141">
        <v>80</v>
      </c>
      <c r="AY104" s="141">
        <v>10</v>
      </c>
      <c r="AZ104" s="141">
        <v>1385</v>
      </c>
      <c r="BA104" s="142">
        <v>1E-3</v>
      </c>
      <c r="BB104" s="142">
        <v>6.9999999999999999E-4</v>
      </c>
      <c r="BC104" s="143">
        <v>0</v>
      </c>
      <c r="BD104" s="121"/>
      <c r="BE104" s="30" t="s">
        <v>97</v>
      </c>
    </row>
    <row r="105" spans="1:58" x14ac:dyDescent="0.3">
      <c r="A105" s="134">
        <v>2749.3</v>
      </c>
      <c r="B105" s="134">
        <v>54.42</v>
      </c>
      <c r="C105" s="135">
        <v>196.81</v>
      </c>
      <c r="D105" s="136">
        <f t="shared" si="522"/>
        <v>2309.389035772534</v>
      </c>
      <c r="E105" s="136">
        <f t="shared" si="523"/>
        <v>-2228.1890357725342</v>
      </c>
      <c r="F105" s="136">
        <f t="shared" si="524"/>
        <v>-1333.4331879993219</v>
      </c>
      <c r="G105" s="136">
        <f t="shared" si="525"/>
        <v>-364.32760343015616</v>
      </c>
      <c r="H105" s="135">
        <f t="shared" si="526"/>
        <v>-1333.4331879993219</v>
      </c>
      <c r="I105" s="135">
        <f t="shared" si="527"/>
        <v>-364.32760343015616</v>
      </c>
      <c r="J105" s="137">
        <f t="shared" si="528"/>
        <v>1382.3091801327214</v>
      </c>
      <c r="K105" s="137">
        <f t="shared" si="529"/>
        <v>195.28167153998328</v>
      </c>
      <c r="L105" s="137">
        <f t="shared" si="530"/>
        <v>1353.1056238191109</v>
      </c>
      <c r="M105" s="25"/>
      <c r="N105" s="135">
        <f t="shared" si="531"/>
        <v>28.300000000000182</v>
      </c>
      <c r="O105" s="135">
        <f t="shared" si="532"/>
        <v>8.0285145591739188E-2</v>
      </c>
      <c r="P105" s="135">
        <f t="shared" si="533"/>
        <v>-3.2637657012294041E-2</v>
      </c>
      <c r="Q105" s="138">
        <f t="shared" si="534"/>
        <v>8.4310734324422265E-2</v>
      </c>
      <c r="R105" s="137">
        <f t="shared" si="535"/>
        <v>1.000592779696013</v>
      </c>
      <c r="S105" s="135">
        <f t="shared" si="536"/>
        <v>17.372768636883134</v>
      </c>
      <c r="T105" s="135">
        <f t="shared" si="537"/>
        <v>-21.270499021165385</v>
      </c>
      <c r="U105" s="135">
        <f t="shared" si="538"/>
        <v>-6.7947391277720399</v>
      </c>
      <c r="V105" s="25"/>
      <c r="W105" s="134">
        <v>2749.3</v>
      </c>
      <c r="X105" s="134">
        <v>54.42</v>
      </c>
      <c r="Y105" s="135">
        <v>196.78800000000001</v>
      </c>
      <c r="Z105" s="135">
        <f t="shared" si="539"/>
        <v>2309.2672063511013</v>
      </c>
      <c r="AA105" s="135">
        <f t="shared" si="540"/>
        <v>-2228.0672063511015</v>
      </c>
      <c r="AB105" s="135">
        <f t="shared" si="541"/>
        <v>-1332.8453799493145</v>
      </c>
      <c r="AC105" s="135">
        <f t="shared" si="542"/>
        <v>-367.81279547000202</v>
      </c>
      <c r="AD105" s="135">
        <f t="shared" si="543"/>
        <v>-1332.8453799493145</v>
      </c>
      <c r="AE105" s="135">
        <f t="shared" si="544"/>
        <v>-367.81279547000202</v>
      </c>
      <c r="AF105" s="137">
        <f t="shared" si="545"/>
        <v>1382.6652014727536</v>
      </c>
      <c r="AG105" s="137">
        <f t="shared" si="546"/>
        <v>195.42740675436715</v>
      </c>
      <c r="AH105" s="137">
        <f t="shared" si="547"/>
        <v>1354.1688345169582</v>
      </c>
      <c r="AI105" s="25"/>
      <c r="AJ105" s="135">
        <f t="shared" si="548"/>
        <v>28.300000000000182</v>
      </c>
      <c r="AK105" s="135">
        <f t="shared" si="549"/>
        <v>8.0285145591739188E-2</v>
      </c>
      <c r="AL105" s="135">
        <f t="shared" si="550"/>
        <v>-3.0874874467779288E-2</v>
      </c>
      <c r="AM105" s="139">
        <f t="shared" si="551"/>
        <v>8.389672483306998E-2</v>
      </c>
      <c r="AN105" s="134">
        <f t="shared" si="552"/>
        <v>1.0005869681869139</v>
      </c>
      <c r="AO105" s="139">
        <f t="shared" si="553"/>
        <v>17.372667734692893</v>
      </c>
      <c r="AP105" s="139">
        <f t="shared" si="554"/>
        <v>-21.279067315779258</v>
      </c>
      <c r="AQ105" s="139">
        <f t="shared" si="555"/>
        <v>-6.76846024520718</v>
      </c>
      <c r="AR105" s="134">
        <f t="shared" si="556"/>
        <v>0.79477135979101399</v>
      </c>
      <c r="AS105" s="25"/>
      <c r="AT105" s="135">
        <f t="shared" si="557"/>
        <v>3.5344139341987733</v>
      </c>
      <c r="AU105" s="135">
        <f t="shared" si="558"/>
        <v>0.12182942143272157</v>
      </c>
      <c r="AV105" s="135">
        <f t="shared" si="559"/>
        <v>3.5365130094748811</v>
      </c>
      <c r="AX105" s="141">
        <v>80</v>
      </c>
      <c r="AY105" s="141">
        <v>10</v>
      </c>
      <c r="AZ105" s="141">
        <v>1385</v>
      </c>
      <c r="BA105" s="142">
        <v>1E-3</v>
      </c>
      <c r="BB105" s="142">
        <v>6.9999999999999999E-4</v>
      </c>
      <c r="BC105" s="143">
        <v>0</v>
      </c>
      <c r="BD105" s="121"/>
      <c r="BE105" s="30" t="s">
        <v>97</v>
      </c>
    </row>
    <row r="106" spans="1:58" x14ac:dyDescent="0.3">
      <c r="A106" s="134">
        <v>2777.6</v>
      </c>
      <c r="B106" s="134">
        <v>54.29</v>
      </c>
      <c r="C106" s="135">
        <v>195.3</v>
      </c>
      <c r="D106" s="136">
        <f>S106+D105</f>
        <v>2325.8818102086425</v>
      </c>
      <c r="E106" s="136">
        <f>$BJ$3-D106</f>
        <v>-2244.6818102086427</v>
      </c>
      <c r="F106" s="136">
        <f>T106+F105</f>
        <v>-1355.532855525958</v>
      </c>
      <c r="G106" s="136">
        <f>U106+G105</f>
        <v>-370.68780244776696</v>
      </c>
      <c r="H106" s="135">
        <f>H105+T106</f>
        <v>-1355.532855525958</v>
      </c>
      <c r="I106" s="135">
        <f>I105+U106</f>
        <v>-370.68780244776696</v>
      </c>
      <c r="J106" s="137">
        <f>SQRT(F106^2+G106^2)</f>
        <v>1405.3037996440173</v>
      </c>
      <c r="K106" s="137">
        <f>IF(J106=0,0,IF(F106&lt;0,ATAN(G106/F106)*180/PI()+180,ATAN(G106/F106)*180/PI()))</f>
        <v>195.29433611434422</v>
      </c>
      <c r="L106" s="137">
        <f>COS((K106-$BL$3)*PI()/180)*J106</f>
        <v>1375.6779235210913</v>
      </c>
      <c r="M106" s="25"/>
      <c r="N106" s="135">
        <f>A106-A105</f>
        <v>28.299999999999727</v>
      </c>
      <c r="O106" s="135">
        <f>RADIANS(B106-B105)</f>
        <v>-2.2689280275926729E-3</v>
      </c>
      <c r="P106" s="135">
        <f>RADIANS(C106-C105)</f>
        <v>-2.6354471705114218E-2</v>
      </c>
      <c r="Q106" s="138">
        <f>ACOS(COS(O106)-SIN(RADIANS(B105))*SIN(RADIANS(B106))*(1-COS(P106)))</f>
        <v>2.1536415782233975E-2</v>
      </c>
      <c r="R106" s="137">
        <f>2/Q106*TAN(Q106/2)</f>
        <v>1.0000386532265328</v>
      </c>
      <c r="S106" s="135">
        <f>(N106/2)*(COS(RADIANS(B105))+COS(RADIANS(B106)))*R106</f>
        <v>16.492774436108288</v>
      </c>
      <c r="T106" s="135">
        <f>(N106/2)*(SIN(RADIANS(B105))*COS(RADIANS(C105))+SIN(RADIANS(B106))*COS(RADIANS(C106)))*R106</f>
        <v>-22.099667526635951</v>
      </c>
      <c r="U106" s="135">
        <f>(N106/2)*(SIN(RADIANS(B105))*SIN(RADIANS(C105))+SIN(RADIANS(B106))*SIN(RADIANS(C106)))*R106</f>
        <v>-6.3601990176107988</v>
      </c>
      <c r="V106" s="25"/>
      <c r="W106" s="134">
        <v>2777.6</v>
      </c>
      <c r="X106" s="134">
        <v>54.29</v>
      </c>
      <c r="Y106" s="135">
        <v>195.346</v>
      </c>
      <c r="Z106" s="135">
        <f>AO106+Z105</f>
        <v>2325.7599252866507</v>
      </c>
      <c r="AA106" s="135">
        <f>$BJ$3-Z106</f>
        <v>-2244.5599252866509</v>
      </c>
      <c r="AB106" s="135">
        <f>AP106+AB105</f>
        <v>-1354.9438125405266</v>
      </c>
      <c r="AC106" s="135">
        <f>AQ106+AC105</f>
        <v>-374.17763945488088</v>
      </c>
      <c r="AD106" s="135">
        <f>AD105+AP106</f>
        <v>-1354.9438125405266</v>
      </c>
      <c r="AE106" s="135">
        <f>AE105+AQ106</f>
        <v>-374.17763945488088</v>
      </c>
      <c r="AF106" s="137">
        <f>SQRT(AB106^2+AC106^2)</f>
        <v>1405.6605710518754</v>
      </c>
      <c r="AG106" s="137">
        <f>IF(AF106=0,0,IF(AB106&lt;0,ATAN(AC106/AB106)*180/PI()+180,ATAN(AC106/AB106)*180/PI()))</f>
        <v>195.43787995825878</v>
      </c>
      <c r="AH106" s="137">
        <f>COS((AG106-$BL$3)*PI()/180)*AF106</f>
        <v>1376.7421492149685</v>
      </c>
      <c r="AI106" s="25"/>
      <c r="AJ106" s="135">
        <f>W106-W105</f>
        <v>28.299999999999727</v>
      </c>
      <c r="AK106" s="135">
        <f>RADIANS(X106-X105)</f>
        <v>-2.2689280275926729E-3</v>
      </c>
      <c r="AL106" s="135">
        <f>RADIANS(Y106-Y105)</f>
        <v>-2.5167647813758361E-2</v>
      </c>
      <c r="AM106" s="139">
        <f>ACOS(COS(AK106)-SIN(RADIANS(X105))*SIN(RADIANS(X106))*(1-COS(AL106)))</f>
        <v>2.057759705045048E-2</v>
      </c>
      <c r="AN106" s="134">
        <f>2/AM106*TAN(AM106/2)</f>
        <v>1.0000352879525891</v>
      </c>
      <c r="AO106" s="139">
        <f>(AJ106/2)*(COS(RADIANS(X105))+COS(RADIANS(X106)))*AN106</f>
        <v>16.492718935549494</v>
      </c>
      <c r="AP106" s="139">
        <f>(AJ106/2)*(SIN(RADIANS(X105))*COS(RADIANS(Y105))+SIN(RADIANS(X106))*COS(RADIANS(Y106)))*AN106</f>
        <v>-22.098432591212138</v>
      </c>
      <c r="AQ106" s="139">
        <f>(AJ106/2)*(SIN(RADIANS(X105))*SIN(RADIANS(Y105))+SIN(RADIANS(X106))*SIN(RADIANS(Y106)))*AN106</f>
        <v>-6.3648439848788669</v>
      </c>
      <c r="AR106" s="134">
        <f>(10/AJ106)*2*(ASIN((SQRT((SIN((X105-X106)/2)^2+SIN(((Y105-Y106)/2)^2)*SIN(X105)*SIN(X106))))))</f>
        <v>0.43232643796883019</v>
      </c>
      <c r="AS106" s="25"/>
      <c r="AT106" s="135">
        <f>SQRT((I106-AE106)^2+(H106-AD106)^2)</f>
        <v>3.5391996234894432</v>
      </c>
      <c r="AU106" s="135">
        <f>D106-Z106</f>
        <v>0.12188492199175016</v>
      </c>
      <c r="AV106" s="135">
        <f>SQRT((I106-AE106)^2+(H106-AD106)^2+(D106-Z106)^2)</f>
        <v>3.5412977718792229</v>
      </c>
      <c r="AX106" s="141">
        <v>35</v>
      </c>
      <c r="AY106" s="141">
        <v>65</v>
      </c>
      <c r="AZ106" s="141">
        <v>1370</v>
      </c>
      <c r="BA106" s="142">
        <v>5.0000000000000001E-4</v>
      </c>
      <c r="BB106" s="142">
        <v>1.2999999999999999E-3</v>
      </c>
      <c r="BC106" s="143">
        <v>2.0000000000000001E-4</v>
      </c>
      <c r="BD106" s="121"/>
      <c r="BE106" s="30" t="s">
        <v>97</v>
      </c>
    </row>
    <row r="107" spans="1:58" x14ac:dyDescent="0.3">
      <c r="A107" s="45">
        <v>2783.33</v>
      </c>
      <c r="B107" s="45">
        <v>54.27</v>
      </c>
      <c r="C107" s="20">
        <v>194.91</v>
      </c>
      <c r="D107" s="24">
        <f t="shared" ref="D107:D112" si="560">S107+D106</f>
        <v>2329.2271339294889</v>
      </c>
      <c r="E107" s="24">
        <f t="shared" ref="E107:E112" si="561">$BJ$3-D107</f>
        <v>-2248.0271339294891</v>
      </c>
      <c r="F107" s="24">
        <f t="shared" ref="F107:F112" si="562">T107+F106</f>
        <v>-1360.0241820090982</v>
      </c>
      <c r="G107" s="24">
        <f t="shared" ref="G107:G112" si="563">U107+G106</f>
        <v>-371.90007788346014</v>
      </c>
      <c r="H107" s="20">
        <f t="shared" ref="H107:H112" si="564">H106+T107</f>
        <v>-1360.0241820090982</v>
      </c>
      <c r="I107" s="20">
        <f t="shared" ref="I107:I112" si="565">I106+U107</f>
        <v>-371.90007788346014</v>
      </c>
      <c r="J107" s="21">
        <f t="shared" ref="J107:J112" si="566">SQRT(F107^2+G107^2)</f>
        <v>1409.9558303646397</v>
      </c>
      <c r="K107" s="21">
        <f t="shared" ref="K107:K112" si="567">IF(J107=0,0,IF(F107&lt;0,ATAN(G107/F107)*180/PI()+180,ATAN(G107/F107)*180/PI()))</f>
        <v>195.29371149424134</v>
      </c>
      <c r="L107" s="21">
        <f t="shared" ref="L107:L112" si="568">COS((K107-$BL$3)*PI()/180)*J107</f>
        <v>1380.2287429728024</v>
      </c>
      <c r="M107" s="133"/>
      <c r="N107" s="20">
        <f t="shared" ref="N107:N112" si="569">A107-A106</f>
        <v>5.7300000000000182</v>
      </c>
      <c r="O107" s="20">
        <f t="shared" ref="O107:O112" si="570">RADIANS(B107-B106)</f>
        <v>-3.4906585039879649E-4</v>
      </c>
      <c r="P107" s="20">
        <f t="shared" ref="P107:P112" si="571">RADIANS(C107-C106)</f>
        <v>-6.8067840827781435E-3</v>
      </c>
      <c r="Q107" s="22">
        <f t="shared" ref="Q107:Q112" si="572">ACOS(COS(O107)-SIN(RADIANS(B106))*SIN(RADIANS(B107))*(1-COS(P107)))</f>
        <v>5.5373000101592851E-3</v>
      </c>
      <c r="R107" s="21">
        <f t="shared" ref="R107:R112" si="573">2/Q107*TAN(Q107/2)</f>
        <v>1.0000025551487848</v>
      </c>
      <c r="S107" s="20">
        <f t="shared" ref="S107:S112" si="574">(N107/2)*(COS(RADIANS(B106))+COS(RADIANS(B107)))*R107</f>
        <v>3.3453237208463924</v>
      </c>
      <c r="T107" s="20">
        <f t="shared" ref="T107:T112" si="575">(N107/2)*(SIN(RADIANS(B106))*COS(RADIANS(C106))+SIN(RADIANS(B107))*COS(RADIANS(C107)))*R107</f>
        <v>-4.4913264831401429</v>
      </c>
      <c r="U107" s="20">
        <f t="shared" ref="U107:U112" si="576">(N107/2)*(SIN(RADIANS(B106))*SIN(RADIANS(C106))+SIN(RADIANS(B107))*SIN(RADIANS(C107)))*R107</f>
        <v>-1.2122754356931811</v>
      </c>
      <c r="V107" s="133"/>
      <c r="W107" s="45">
        <v>2783.33</v>
      </c>
      <c r="X107" s="45">
        <v>54.27</v>
      </c>
      <c r="Y107" s="20">
        <v>194.91</v>
      </c>
      <c r="Z107" s="20">
        <f t="shared" ref="Z107:Z112" si="577">AO107+Z106</f>
        <v>2329.105251134331</v>
      </c>
      <c r="AA107" s="20">
        <f t="shared" ref="AA107:AA112" si="578">$BJ$3-Z107</f>
        <v>-2247.9052511343311</v>
      </c>
      <c r="AB107" s="20">
        <f t="shared" ref="AB107:AB112" si="579">AP107+AB106</f>
        <v>-1359.4346483199147</v>
      </c>
      <c r="AC107" s="20">
        <f t="shared" ref="AC107:AC112" si="580">AQ107+AC106</f>
        <v>-375.39171696846734</v>
      </c>
      <c r="AD107" s="20">
        <f t="shared" ref="AD107:AD112" si="581">AD106+AP107</f>
        <v>-1359.4346483199147</v>
      </c>
      <c r="AE107" s="20">
        <f t="shared" ref="AE107:AE112" si="582">AE106+AQ107</f>
        <v>-375.39171696846734</v>
      </c>
      <c r="AF107" s="21">
        <f t="shared" ref="AF107:AF112" si="583">SQRT(AB107^2+AC107^2)</f>
        <v>1410.3125555071911</v>
      </c>
      <c r="AG107" s="21">
        <f t="shared" ref="AG107:AG112" si="584">IF(AF107=0,0,IF(AB107&lt;0,ATAN(AC107/AB107)*180/PI()+180,ATAN(AC107/AB107)*180/PI()))</f>
        <v>195.43685788450321</v>
      </c>
      <c r="AH107" s="21">
        <f t="shared" ref="AH107:AH112" si="585">COS((AG107-$BL$3)*PI()/180)*AF107</f>
        <v>1381.2933521252874</v>
      </c>
      <c r="AI107" s="133"/>
      <c r="AJ107" s="20">
        <f t="shared" ref="AJ107:AJ112" si="586">W107-W106</f>
        <v>5.7300000000000182</v>
      </c>
      <c r="AK107" s="20">
        <f t="shared" ref="AK107:AK112" si="587">RADIANS(X107-X106)</f>
        <v>-3.4906585039879649E-4</v>
      </c>
      <c r="AL107" s="20">
        <f t="shared" ref="AL107:AL112" si="588">RADIANS(Y107-Y106)</f>
        <v>-7.6096355386953999E-3</v>
      </c>
      <c r="AM107" s="23">
        <f t="shared" ref="AM107:AM112" si="589">ACOS(COS(AK107)-SIN(RADIANS(X106))*SIN(RADIANS(X107))*(1-COS(AL107)))</f>
        <v>6.1879574265357729E-3</v>
      </c>
      <c r="AN107" s="45">
        <f t="shared" ref="AN107:AN112" si="590">2/AM107*TAN(AM107/2)</f>
        <v>1.0000031909136442</v>
      </c>
      <c r="AO107" s="23">
        <f t="shared" ref="AO107:AO112" si="591">(AJ107/2)*(COS(RADIANS(X106))+COS(RADIANS(X107)))*AN107</f>
        <v>3.3453258476802232</v>
      </c>
      <c r="AP107" s="23">
        <f t="shared" ref="AP107:AP112" si="592">(AJ107/2)*(SIN(RADIANS(X106))*COS(RADIANS(Y106))+SIN(RADIANS(X107))*COS(RADIANS(Y107)))*AN107</f>
        <v>-4.4908357793881555</v>
      </c>
      <c r="AQ107" s="23">
        <f t="shared" ref="AQ107:AQ112" si="593">(AJ107/2)*(SIN(RADIANS(X106))*SIN(RADIANS(Y106))+SIN(RADIANS(X107))*SIN(RADIANS(Y107)))*AN107</f>
        <v>-1.2140775135864512</v>
      </c>
      <c r="AR107" s="45">
        <f t="shared" ref="AR107:AR112" si="594">(10/AJ107)*2*(ASIN((SQRT((SIN((X106-X107)/2)^2+SIN(((Y106-Y107)/2)^2)*SIN(X106)*SIN(X107))))))</f>
        <v>0.58665930611596695</v>
      </c>
      <c r="AS107" s="133"/>
      <c r="AT107" s="20">
        <f t="shared" ref="AT107:AT112" si="595">SQRT((I107-AE107)^2+(H107-AD107)^2)</f>
        <v>3.5410582416323289</v>
      </c>
      <c r="AU107" s="20">
        <f t="shared" ref="AU107:AU112" si="596">D107-Z107</f>
        <v>0.1218827951579442</v>
      </c>
      <c r="AV107" s="20">
        <f t="shared" ref="AV107:AV112" si="597">SQRT((I107-AE107)^2+(H107-AD107)^2+(D107-Z107)^2)</f>
        <v>3.543155216242686</v>
      </c>
      <c r="AX107" s="141"/>
      <c r="AY107" s="141"/>
      <c r="AZ107" s="141"/>
      <c r="BA107" s="142"/>
      <c r="BB107" s="142"/>
      <c r="BC107" s="143"/>
      <c r="BD107" s="121" t="s">
        <v>86</v>
      </c>
      <c r="BE107" s="30" t="s">
        <v>97</v>
      </c>
      <c r="BF107" t="s">
        <v>143</v>
      </c>
    </row>
    <row r="108" spans="1:58" x14ac:dyDescent="0.3">
      <c r="A108" s="45">
        <v>2805.9</v>
      </c>
      <c r="B108" s="45">
        <v>54.21</v>
      </c>
      <c r="C108" s="20">
        <v>193.38</v>
      </c>
      <c r="D108" s="24">
        <f t="shared" si="560"/>
        <v>2342.4173611576875</v>
      </c>
      <c r="E108" s="24">
        <f t="shared" si="561"/>
        <v>-2261.2173611576877</v>
      </c>
      <c r="F108" s="24">
        <f t="shared" si="562"/>
        <v>-1377.7828920983243</v>
      </c>
      <c r="G108" s="24">
        <f t="shared" si="563"/>
        <v>-376.37568321534354</v>
      </c>
      <c r="H108" s="20">
        <f t="shared" si="564"/>
        <v>-1377.7828920983243</v>
      </c>
      <c r="I108" s="20">
        <f t="shared" si="565"/>
        <v>-376.37568321534354</v>
      </c>
      <c r="J108" s="21">
        <f t="shared" si="566"/>
        <v>1428.2662051153627</v>
      </c>
      <c r="K108" s="21">
        <f t="shared" si="567"/>
        <v>195.27898677540563</v>
      </c>
      <c r="L108" s="21">
        <f t="shared" si="568"/>
        <v>1398.0780453577288</v>
      </c>
      <c r="M108" s="133"/>
      <c r="N108" s="20">
        <f t="shared" si="569"/>
        <v>22.570000000000164</v>
      </c>
      <c r="O108" s="20">
        <f t="shared" si="570"/>
        <v>-1.0471975511966373E-3</v>
      </c>
      <c r="P108" s="20">
        <f t="shared" si="571"/>
        <v>-2.6703537555513263E-2</v>
      </c>
      <c r="Q108" s="22">
        <f t="shared" si="572"/>
        <v>2.1694239833136342E-2</v>
      </c>
      <c r="R108" s="21">
        <f t="shared" si="573"/>
        <v>1.0000392218494332</v>
      </c>
      <c r="S108" s="20">
        <f t="shared" si="574"/>
        <v>13.190227228198573</v>
      </c>
      <c r="T108" s="20">
        <f t="shared" si="575"/>
        <v>-17.758710089226099</v>
      </c>
      <c r="U108" s="20">
        <f t="shared" si="576"/>
        <v>-4.4756053318833926</v>
      </c>
      <c r="V108" s="133"/>
      <c r="W108" s="45">
        <v>2805.9</v>
      </c>
      <c r="X108" s="45">
        <v>54.21</v>
      </c>
      <c r="Y108" s="20">
        <v>194.10900000000001</v>
      </c>
      <c r="Z108" s="20">
        <f t="shared" si="577"/>
        <v>2342.295103699917</v>
      </c>
      <c r="AA108" s="20">
        <f t="shared" si="578"/>
        <v>-2261.0951036999172</v>
      </c>
      <c r="AB108" s="20">
        <f t="shared" si="579"/>
        <v>-1377.1651813204055</v>
      </c>
      <c r="AC108" s="20">
        <f t="shared" si="580"/>
        <v>-379.9803310402433</v>
      </c>
      <c r="AD108" s="20">
        <f t="shared" si="581"/>
        <v>-1377.1651813204055</v>
      </c>
      <c r="AE108" s="20">
        <f t="shared" si="582"/>
        <v>-379.9803310402433</v>
      </c>
      <c r="AF108" s="21">
        <f t="shared" si="583"/>
        <v>1428.6248593030705</v>
      </c>
      <c r="AG108" s="21">
        <f t="shared" si="584"/>
        <v>195.42497180565047</v>
      </c>
      <c r="AH108" s="21">
        <f t="shared" si="585"/>
        <v>1399.1690118621016</v>
      </c>
      <c r="AI108" s="133"/>
      <c r="AJ108" s="20">
        <f t="shared" si="586"/>
        <v>22.570000000000164</v>
      </c>
      <c r="AK108" s="20">
        <f t="shared" si="587"/>
        <v>-1.0471975511966373E-3</v>
      </c>
      <c r="AL108" s="20">
        <f t="shared" si="588"/>
        <v>-1.3980087308474365E-2</v>
      </c>
      <c r="AM108" s="23">
        <f t="shared" si="589"/>
        <v>1.1392647137866696E-2</v>
      </c>
      <c r="AN108" s="45">
        <f t="shared" si="590"/>
        <v>1.0000108161744532</v>
      </c>
      <c r="AO108" s="23">
        <f t="shared" si="591"/>
        <v>13.189852565585978</v>
      </c>
      <c r="AP108" s="23">
        <f t="shared" si="592"/>
        <v>-17.730533000490905</v>
      </c>
      <c r="AQ108" s="23">
        <f t="shared" si="593"/>
        <v>-4.5886140717759618</v>
      </c>
      <c r="AR108" s="45">
        <f t="shared" si="594"/>
        <v>0.26718585688646435</v>
      </c>
      <c r="AS108" s="133"/>
      <c r="AT108" s="20">
        <f t="shared" si="595"/>
        <v>3.6571918936134002</v>
      </c>
      <c r="AU108" s="20">
        <f t="shared" si="596"/>
        <v>0.12225745777050179</v>
      </c>
      <c r="AV108" s="20">
        <f t="shared" si="597"/>
        <v>3.6592348151891092</v>
      </c>
      <c r="AX108" s="141">
        <v>35</v>
      </c>
      <c r="AY108" s="141">
        <v>65</v>
      </c>
      <c r="AZ108" s="141">
        <v>1370</v>
      </c>
      <c r="BA108" s="142">
        <v>5.0000000000000001E-4</v>
      </c>
      <c r="BB108" s="142">
        <v>1.2999999999999999E-3</v>
      </c>
      <c r="BC108" s="143">
        <v>2.0000000000000001E-4</v>
      </c>
      <c r="BD108" s="121"/>
      <c r="BE108" s="30" t="s">
        <v>97</v>
      </c>
    </row>
    <row r="109" spans="1:58" x14ac:dyDescent="0.3">
      <c r="A109" s="45">
        <v>2834.2</v>
      </c>
      <c r="B109" s="45">
        <v>53.88</v>
      </c>
      <c r="C109" s="20">
        <v>193.01</v>
      </c>
      <c r="D109" s="24">
        <f t="shared" si="560"/>
        <v>2359.0337117061999</v>
      </c>
      <c r="E109" s="24">
        <f t="shared" si="561"/>
        <v>-2277.8337117062001</v>
      </c>
      <c r="F109" s="24">
        <f t="shared" si="562"/>
        <v>-1400.0861945945953</v>
      </c>
      <c r="G109" s="24">
        <f t="shared" si="563"/>
        <v>-381.60498092346933</v>
      </c>
      <c r="H109" s="20">
        <f t="shared" si="564"/>
        <v>-1400.0861945945953</v>
      </c>
      <c r="I109" s="20">
        <f t="shared" si="565"/>
        <v>-381.60498092346933</v>
      </c>
      <c r="J109" s="21">
        <f t="shared" si="566"/>
        <v>1451.1594377462377</v>
      </c>
      <c r="K109" s="21">
        <f t="shared" si="567"/>
        <v>195.2461021117112</v>
      </c>
      <c r="L109" s="21">
        <f t="shared" si="568"/>
        <v>1420.31683100595</v>
      </c>
      <c r="M109" s="133"/>
      <c r="N109" s="20">
        <f t="shared" si="569"/>
        <v>28.299999999999727</v>
      </c>
      <c r="O109" s="20">
        <f t="shared" si="570"/>
        <v>-5.7595865315812579E-3</v>
      </c>
      <c r="P109" s="20">
        <f t="shared" si="571"/>
        <v>-6.4577182323790989E-3</v>
      </c>
      <c r="Q109" s="22">
        <f t="shared" si="572"/>
        <v>7.7780554316255746E-3</v>
      </c>
      <c r="R109" s="21">
        <f t="shared" si="573"/>
        <v>1.0000050415426918</v>
      </c>
      <c r="S109" s="20">
        <f t="shared" si="574"/>
        <v>16.616350548512511</v>
      </c>
      <c r="T109" s="20">
        <f t="shared" si="575"/>
        <v>-22.303302496270952</v>
      </c>
      <c r="U109" s="20">
        <f t="shared" si="576"/>
        <v>-5.2292977081258112</v>
      </c>
      <c r="V109" s="133"/>
      <c r="W109" s="45">
        <v>2834.2</v>
      </c>
      <c r="X109" s="45">
        <v>53.88</v>
      </c>
      <c r="Y109" s="20">
        <v>193.09200000000001</v>
      </c>
      <c r="Z109" s="20">
        <f t="shared" si="577"/>
        <v>2358.9117022781325</v>
      </c>
      <c r="AA109" s="20">
        <f t="shared" si="578"/>
        <v>-2277.7117022781326</v>
      </c>
      <c r="AB109" s="20">
        <f t="shared" si="579"/>
        <v>-1399.4304241919635</v>
      </c>
      <c r="AC109" s="20">
        <f t="shared" si="580"/>
        <v>-385.36750279627245</v>
      </c>
      <c r="AD109" s="20">
        <f t="shared" si="581"/>
        <v>-1399.4304241919635</v>
      </c>
      <c r="AE109" s="20">
        <f t="shared" si="582"/>
        <v>-385.36750279627245</v>
      </c>
      <c r="AF109" s="21">
        <f t="shared" si="583"/>
        <v>1451.5211415496276</v>
      </c>
      <c r="AG109" s="21">
        <f t="shared" si="584"/>
        <v>195.39619987263544</v>
      </c>
      <c r="AH109" s="21">
        <f t="shared" si="585"/>
        <v>1421.4457799509594</v>
      </c>
      <c r="AI109" s="133"/>
      <c r="AJ109" s="20">
        <f t="shared" si="586"/>
        <v>28.299999999999727</v>
      </c>
      <c r="AK109" s="20">
        <f t="shared" si="587"/>
        <v>-5.7595865315812579E-3</v>
      </c>
      <c r="AL109" s="20">
        <f t="shared" si="588"/>
        <v>-1.7749998492782259E-2</v>
      </c>
      <c r="AM109" s="23">
        <f t="shared" si="589"/>
        <v>1.5479529176687379E-2</v>
      </c>
      <c r="AN109" s="45">
        <f t="shared" si="590"/>
        <v>1.0000199684637705</v>
      </c>
      <c r="AO109" s="23">
        <f t="shared" si="591"/>
        <v>16.616598578215314</v>
      </c>
      <c r="AP109" s="23">
        <f t="shared" si="592"/>
        <v>-22.265242871558108</v>
      </c>
      <c r="AQ109" s="23">
        <f t="shared" si="593"/>
        <v>-5.3871717560291366</v>
      </c>
      <c r="AR109" s="45">
        <f t="shared" si="594"/>
        <v>0.23977908755517194</v>
      </c>
      <c r="AS109" s="133"/>
      <c r="AT109" s="20">
        <f t="shared" si="595"/>
        <v>3.8192415037923113</v>
      </c>
      <c r="AU109" s="20">
        <f t="shared" si="596"/>
        <v>0.12200942806748571</v>
      </c>
      <c r="AV109" s="20">
        <f t="shared" si="597"/>
        <v>3.821189862441686</v>
      </c>
      <c r="AX109" s="141">
        <v>35</v>
      </c>
      <c r="AY109" s="141">
        <v>65</v>
      </c>
      <c r="AZ109" s="141">
        <v>1370</v>
      </c>
      <c r="BA109" s="142">
        <v>5.0000000000000001E-4</v>
      </c>
      <c r="BB109" s="142">
        <v>1.2999999999999999E-3</v>
      </c>
      <c r="BC109" s="143">
        <v>2.0000000000000001E-4</v>
      </c>
      <c r="BD109" s="121"/>
      <c r="BE109" s="30" t="s">
        <v>97</v>
      </c>
    </row>
    <row r="110" spans="1:58" x14ac:dyDescent="0.3">
      <c r="A110" s="45">
        <v>2862.5</v>
      </c>
      <c r="B110" s="45">
        <v>53.76</v>
      </c>
      <c r="C110" s="20">
        <v>192.66</v>
      </c>
      <c r="D110" s="24">
        <f t="shared" si="560"/>
        <v>2375.7399102660224</v>
      </c>
      <c r="E110" s="24">
        <f t="shared" si="561"/>
        <v>-2294.5399102660226</v>
      </c>
      <c r="F110" s="24">
        <f t="shared" si="562"/>
        <v>-1422.3581754782663</v>
      </c>
      <c r="G110" s="24">
        <f t="shared" si="563"/>
        <v>-386.67941506482055</v>
      </c>
      <c r="H110" s="20">
        <f t="shared" si="564"/>
        <v>-1422.3581754782663</v>
      </c>
      <c r="I110" s="20">
        <f t="shared" si="565"/>
        <v>-386.67941506482055</v>
      </c>
      <c r="J110" s="21">
        <f t="shared" si="566"/>
        <v>1473.9822758041341</v>
      </c>
      <c r="K110" s="21">
        <f t="shared" si="567"/>
        <v>195.20874963912027</v>
      </c>
      <c r="L110" s="21">
        <f t="shared" si="568"/>
        <v>1442.4572295925498</v>
      </c>
      <c r="M110" s="133"/>
      <c r="N110" s="20">
        <f t="shared" si="569"/>
        <v>28.300000000000182</v>
      </c>
      <c r="O110" s="20">
        <f t="shared" si="570"/>
        <v>-2.0943951023932746E-3</v>
      </c>
      <c r="P110" s="20">
        <f t="shared" si="571"/>
        <v>-6.1086523819800544E-3</v>
      </c>
      <c r="Q110" s="22">
        <f t="shared" si="572"/>
        <v>5.3570733528391923E-3</v>
      </c>
      <c r="R110" s="21">
        <f t="shared" si="573"/>
        <v>1.0000023915264389</v>
      </c>
      <c r="S110" s="20">
        <f t="shared" si="574"/>
        <v>16.706198559822589</v>
      </c>
      <c r="T110" s="20">
        <f t="shared" si="575"/>
        <v>-22.271980883670871</v>
      </c>
      <c r="U110" s="20">
        <f t="shared" si="576"/>
        <v>-5.0744341413512073</v>
      </c>
      <c r="V110" s="133"/>
      <c r="W110" s="45">
        <v>2862.5</v>
      </c>
      <c r="X110" s="45">
        <v>53.76</v>
      </c>
      <c r="Y110" s="20">
        <v>193.405</v>
      </c>
      <c r="Z110" s="20">
        <f t="shared" si="577"/>
        <v>2375.6178940600958</v>
      </c>
      <c r="AA110" s="20">
        <f t="shared" si="578"/>
        <v>-2294.4178940600959</v>
      </c>
      <c r="AB110" s="20">
        <f t="shared" si="579"/>
        <v>-1421.6652384636393</v>
      </c>
      <c r="AC110" s="20">
        <f t="shared" si="580"/>
        <v>-390.60244310472359</v>
      </c>
      <c r="AD110" s="20">
        <f t="shared" si="581"/>
        <v>-1421.6652384636393</v>
      </c>
      <c r="AE110" s="20">
        <f t="shared" si="582"/>
        <v>-390.60244310472359</v>
      </c>
      <c r="AF110" s="21">
        <f t="shared" si="583"/>
        <v>1474.3480996071639</v>
      </c>
      <c r="AG110" s="21">
        <f t="shared" si="584"/>
        <v>195.36293049888204</v>
      </c>
      <c r="AH110" s="21">
        <f t="shared" si="585"/>
        <v>1443.626154322016</v>
      </c>
      <c r="AI110" s="133"/>
      <c r="AJ110" s="20">
        <f t="shared" si="586"/>
        <v>28.300000000000182</v>
      </c>
      <c r="AK110" s="20">
        <f t="shared" si="587"/>
        <v>-2.0943951023932746E-3</v>
      </c>
      <c r="AL110" s="20">
        <f t="shared" si="588"/>
        <v>5.4628805587420455E-3</v>
      </c>
      <c r="AM110" s="23">
        <f t="shared" si="589"/>
        <v>4.8815712588001769E-3</v>
      </c>
      <c r="AN110" s="45">
        <f t="shared" si="590"/>
        <v>1.0000019858162283</v>
      </c>
      <c r="AO110" s="23">
        <f t="shared" si="591"/>
        <v>16.706191781963462</v>
      </c>
      <c r="AP110" s="23">
        <f t="shared" si="592"/>
        <v>-22.234814271675724</v>
      </c>
      <c r="AQ110" s="23">
        <f t="shared" si="593"/>
        <v>-5.2349403084511383</v>
      </c>
      <c r="AR110" s="45">
        <f t="shared" si="594"/>
        <v>6.1080230364664055E-2</v>
      </c>
      <c r="AS110" s="133"/>
      <c r="AT110" s="20">
        <f t="shared" si="595"/>
        <v>3.9837558544802509</v>
      </c>
      <c r="AU110" s="20">
        <f t="shared" si="596"/>
        <v>0.12201620592668405</v>
      </c>
      <c r="AV110" s="20">
        <f t="shared" si="597"/>
        <v>3.9856239991517532</v>
      </c>
      <c r="AX110" s="141">
        <v>35</v>
      </c>
      <c r="AY110" s="141">
        <v>65</v>
      </c>
      <c r="AZ110" s="141">
        <v>1370</v>
      </c>
      <c r="BA110" s="142">
        <v>5.0000000000000001E-4</v>
      </c>
      <c r="BB110" s="142">
        <v>1.2999999999999999E-3</v>
      </c>
      <c r="BC110" s="143">
        <v>2.0000000000000001E-4</v>
      </c>
      <c r="BD110" s="121"/>
      <c r="BE110" s="30" t="s">
        <v>97</v>
      </c>
    </row>
    <row r="111" spans="1:58" x14ac:dyDescent="0.3">
      <c r="A111" s="45">
        <v>2883.33</v>
      </c>
      <c r="B111" s="45">
        <v>53.44</v>
      </c>
      <c r="C111" s="20">
        <v>193.04</v>
      </c>
      <c r="D111" s="24">
        <f t="shared" si="560"/>
        <v>2388.100838962484</v>
      </c>
      <c r="E111" s="24">
        <f t="shared" si="561"/>
        <v>-2306.9008389624842</v>
      </c>
      <c r="F111" s="24">
        <f t="shared" si="562"/>
        <v>-1438.704174341005</v>
      </c>
      <c r="G111" s="24">
        <f t="shared" si="563"/>
        <v>-390.40802133577557</v>
      </c>
      <c r="H111" s="20">
        <f t="shared" si="564"/>
        <v>-1438.704174341005</v>
      </c>
      <c r="I111" s="20">
        <f t="shared" si="565"/>
        <v>-390.40802133577557</v>
      </c>
      <c r="J111" s="21">
        <f t="shared" si="566"/>
        <v>1490.7340890948822</v>
      </c>
      <c r="K111" s="21">
        <f t="shared" si="567"/>
        <v>195.18222454668103</v>
      </c>
      <c r="L111" s="21">
        <f t="shared" si="568"/>
        <v>1458.7086343160054</v>
      </c>
      <c r="M111" s="133"/>
      <c r="N111" s="20">
        <f t="shared" si="569"/>
        <v>20.829999999999927</v>
      </c>
      <c r="O111" s="20">
        <f t="shared" si="570"/>
        <v>-5.5850536063818592E-3</v>
      </c>
      <c r="P111" s="20">
        <f t="shared" si="571"/>
        <v>6.6322511575783727E-3</v>
      </c>
      <c r="Q111" s="22">
        <f t="shared" si="572"/>
        <v>7.7259037451011814E-3</v>
      </c>
      <c r="R111" s="21">
        <f t="shared" si="573"/>
        <v>1.0000049741620805</v>
      </c>
      <c r="S111" s="20">
        <f t="shared" si="574"/>
        <v>12.360928696461325</v>
      </c>
      <c r="T111" s="20">
        <f t="shared" si="575"/>
        <v>-16.345998862738661</v>
      </c>
      <c r="U111" s="20">
        <f t="shared" si="576"/>
        <v>-3.72860627095505</v>
      </c>
      <c r="V111" s="133"/>
      <c r="W111" s="45">
        <v>2883.33</v>
      </c>
      <c r="X111" s="45">
        <v>53.44</v>
      </c>
      <c r="Y111" s="20">
        <v>193.14699999999999</v>
      </c>
      <c r="Z111" s="20">
        <f t="shared" si="577"/>
        <v>2387.9788069338483</v>
      </c>
      <c r="AA111" s="20">
        <f t="shared" si="578"/>
        <v>-2306.7788069338485</v>
      </c>
      <c r="AB111" s="20">
        <f t="shared" si="579"/>
        <v>-1437.9830465453101</v>
      </c>
      <c r="AC111" s="20">
        <f t="shared" si="580"/>
        <v>-394.45267290550555</v>
      </c>
      <c r="AD111" s="20">
        <f t="shared" si="581"/>
        <v>-1437.9830465453101</v>
      </c>
      <c r="AE111" s="20">
        <f t="shared" si="582"/>
        <v>-394.45267290550555</v>
      </c>
      <c r="AF111" s="21">
        <f t="shared" si="583"/>
        <v>1491.1029988951229</v>
      </c>
      <c r="AG111" s="21">
        <f t="shared" si="584"/>
        <v>195.33947332253362</v>
      </c>
      <c r="AH111" s="21">
        <f t="shared" si="585"/>
        <v>1459.9078259525506</v>
      </c>
      <c r="AI111" s="133"/>
      <c r="AJ111" s="20">
        <f t="shared" si="586"/>
        <v>20.829999999999927</v>
      </c>
      <c r="AK111" s="20">
        <f t="shared" si="587"/>
        <v>-5.5850536063818592E-3</v>
      </c>
      <c r="AL111" s="20">
        <f t="shared" si="588"/>
        <v>-4.5029494701455406E-3</v>
      </c>
      <c r="AM111" s="23">
        <f t="shared" si="589"/>
        <v>6.6580006923293578E-3</v>
      </c>
      <c r="AN111" s="45">
        <f t="shared" si="590"/>
        <v>1.0000036940974772</v>
      </c>
      <c r="AO111" s="23">
        <f t="shared" si="591"/>
        <v>12.360912873752742</v>
      </c>
      <c r="AP111" s="23">
        <f t="shared" si="592"/>
        <v>-16.31780808167089</v>
      </c>
      <c r="AQ111" s="23">
        <f t="shared" si="593"/>
        <v>-3.8502298007819786</v>
      </c>
      <c r="AR111" s="45">
        <f t="shared" si="594"/>
        <v>0.15420144698640653</v>
      </c>
      <c r="AS111" s="133"/>
      <c r="AT111" s="20">
        <f t="shared" si="595"/>
        <v>4.1084342051739062</v>
      </c>
      <c r="AU111" s="20">
        <f t="shared" si="596"/>
        <v>0.12203202863565821</v>
      </c>
      <c r="AV111" s="20">
        <f t="shared" si="597"/>
        <v>4.1102461525139677</v>
      </c>
      <c r="AX111" s="141">
        <v>35</v>
      </c>
      <c r="AY111" s="141">
        <v>65</v>
      </c>
      <c r="AZ111" s="141">
        <v>1370</v>
      </c>
      <c r="BA111" s="142">
        <v>5.0000000000000001E-4</v>
      </c>
      <c r="BB111" s="142">
        <v>1.2999999999999999E-3</v>
      </c>
      <c r="BC111" s="143">
        <v>2.0000000000000001E-4</v>
      </c>
      <c r="BD111" s="121"/>
      <c r="BE111" s="30" t="s">
        <v>97</v>
      </c>
    </row>
    <row r="112" spans="1:58" x14ac:dyDescent="0.3">
      <c r="A112" s="134">
        <v>2890.8</v>
      </c>
      <c r="B112" s="134">
        <v>51.87</v>
      </c>
      <c r="C112" s="135">
        <v>193.72</v>
      </c>
      <c r="D112" s="136">
        <f t="shared" si="560"/>
        <v>2392.6321297458144</v>
      </c>
      <c r="E112" s="136">
        <f t="shared" si="561"/>
        <v>-2311.4321297458146</v>
      </c>
      <c r="F112" s="136">
        <f t="shared" si="562"/>
        <v>-1444.4814558417647</v>
      </c>
      <c r="G112" s="136">
        <f t="shared" si="563"/>
        <v>-391.78185429479379</v>
      </c>
      <c r="H112" s="135">
        <f t="shared" si="564"/>
        <v>-1444.4814558417647</v>
      </c>
      <c r="I112" s="135">
        <f t="shared" si="565"/>
        <v>-391.78185429479379</v>
      </c>
      <c r="J112" s="137">
        <f t="shared" si="566"/>
        <v>1496.6695352098977</v>
      </c>
      <c r="K112" s="137">
        <f t="shared" si="567"/>
        <v>195.17506088474573</v>
      </c>
      <c r="L112" s="137">
        <f t="shared" si="568"/>
        <v>1464.4779783068054</v>
      </c>
      <c r="M112" s="25"/>
      <c r="N112" s="135">
        <f t="shared" si="569"/>
        <v>7.4700000000002547</v>
      </c>
      <c r="O112" s="135">
        <f t="shared" si="570"/>
        <v>-2.7401669256310979E-2</v>
      </c>
      <c r="P112" s="135">
        <f t="shared" si="571"/>
        <v>1.1868238913561559E-2</v>
      </c>
      <c r="Q112" s="138">
        <f t="shared" si="572"/>
        <v>2.8980323121759133E-2</v>
      </c>
      <c r="R112" s="137">
        <f t="shared" si="573"/>
        <v>1.0000699941392144</v>
      </c>
      <c r="S112" s="135">
        <f t="shared" si="574"/>
        <v>4.5312907833304141</v>
      </c>
      <c r="T112" s="135">
        <f t="shared" si="575"/>
        <v>-5.7772815007596394</v>
      </c>
      <c r="U112" s="135">
        <f t="shared" si="576"/>
        <v>-1.373832959018233</v>
      </c>
      <c r="V112" s="25"/>
      <c r="W112" s="134">
        <v>2890.8</v>
      </c>
      <c r="X112" s="134">
        <v>51.87</v>
      </c>
      <c r="Y112" s="135">
        <v>193.80099999999999</v>
      </c>
      <c r="Z112" s="135">
        <f t="shared" si="577"/>
        <v>2392.5100951959057</v>
      </c>
      <c r="AA112" s="135">
        <f t="shared" si="578"/>
        <v>-2311.3100951959059</v>
      </c>
      <c r="AB112" s="135">
        <f t="shared" si="579"/>
        <v>-1443.758067479921</v>
      </c>
      <c r="AC112" s="135">
        <f t="shared" si="580"/>
        <v>-395.83599703093324</v>
      </c>
      <c r="AD112" s="135">
        <f t="shared" si="581"/>
        <v>-1443.758067479921</v>
      </c>
      <c r="AE112" s="135">
        <f t="shared" si="582"/>
        <v>-395.83599703093324</v>
      </c>
      <c r="AF112" s="137">
        <f t="shared" si="583"/>
        <v>1497.0382406467875</v>
      </c>
      <c r="AG112" s="137">
        <f t="shared" si="584"/>
        <v>195.33206119476989</v>
      </c>
      <c r="AH112" s="137">
        <f t="shared" si="585"/>
        <v>1465.6794779020231</v>
      </c>
      <c r="AI112" s="25"/>
      <c r="AJ112" s="135">
        <f t="shared" si="586"/>
        <v>7.4700000000002547</v>
      </c>
      <c r="AK112" s="135">
        <f t="shared" si="587"/>
        <v>-2.7401669256310979E-2</v>
      </c>
      <c r="AL112" s="135">
        <f t="shared" si="588"/>
        <v>1.1414453308042851E-2</v>
      </c>
      <c r="AM112" s="139">
        <f t="shared" si="589"/>
        <v>2.886490622180804E-2</v>
      </c>
      <c r="AN112" s="134">
        <f t="shared" si="590"/>
        <v>1.0000694376863675</v>
      </c>
      <c r="AO112" s="139">
        <f t="shared" si="591"/>
        <v>4.5312882620572319</v>
      </c>
      <c r="AP112" s="139">
        <f t="shared" si="592"/>
        <v>-5.7750209346109944</v>
      </c>
      <c r="AQ112" s="139">
        <f t="shared" si="593"/>
        <v>-1.383324125427704</v>
      </c>
      <c r="AR112" s="134">
        <f t="shared" si="594"/>
        <v>2.0923391488997778</v>
      </c>
      <c r="AS112" s="25"/>
      <c r="AT112" s="135">
        <f t="shared" si="595"/>
        <v>4.1181748441564778</v>
      </c>
      <c r="AU112" s="135">
        <f t="shared" si="596"/>
        <v>0.12203454990867613</v>
      </c>
      <c r="AV112" s="135">
        <f t="shared" si="597"/>
        <v>4.1199825822950578</v>
      </c>
      <c r="AX112" s="141">
        <v>35</v>
      </c>
      <c r="AY112" s="141">
        <v>65</v>
      </c>
      <c r="AZ112" s="141">
        <v>1370</v>
      </c>
      <c r="BA112" s="142">
        <v>5.0000000000000001E-4</v>
      </c>
      <c r="BB112" s="142">
        <v>1.2999999999999999E-3</v>
      </c>
      <c r="BC112" s="143">
        <v>2.0000000000000001E-4</v>
      </c>
      <c r="BD112" s="121"/>
      <c r="BE112" s="30" t="s">
        <v>97</v>
      </c>
    </row>
    <row r="113" spans="1:57" x14ac:dyDescent="0.3">
      <c r="A113" s="45">
        <v>2919.1</v>
      </c>
      <c r="B113" s="45">
        <v>51.63</v>
      </c>
      <c r="C113" s="20">
        <v>195.24</v>
      </c>
      <c r="D113" s="24">
        <f t="shared" ref="D113:D116" si="598">S113+D112</f>
        <v>2410.1531094283177</v>
      </c>
      <c r="E113" s="24">
        <f t="shared" ref="E113:E116" si="599">$BJ$3-D113</f>
        <v>-2328.9531094283179</v>
      </c>
      <c r="F113" s="24">
        <f t="shared" ref="F113:F116" si="600">T113+F112</f>
        <v>-1465.9989555075122</v>
      </c>
      <c r="G113" s="24">
        <f t="shared" ref="G113:G116" si="601">U113+G112</f>
        <v>-397.33814271098845</v>
      </c>
      <c r="H113" s="20">
        <f t="shared" ref="H113:H116" si="602">H112+T113</f>
        <v>-1465.9989555075122</v>
      </c>
      <c r="I113" s="20">
        <f t="shared" ref="I113:I116" si="603">I112+U113</f>
        <v>-397.33814271098845</v>
      </c>
      <c r="J113" s="21">
        <f t="shared" ref="J113:J116" si="604">SQRT(F113^2+G113^2)</f>
        <v>1518.8912196737904</v>
      </c>
      <c r="K113" s="21">
        <f t="shared" ref="K113:K116" si="605">IF(J113=0,0,IF(F113&lt;0,ATAN(G113/F113)*180/PI()+180,ATAN(G113/F113)*180/PI()))</f>
        <v>195.16487315392453</v>
      </c>
      <c r="L113" s="21">
        <f t="shared" ref="L113:L116" si="606">COS((K113-$BL$3)*PI()/180)*J113</f>
        <v>1486.1659646341068</v>
      </c>
      <c r="M113" s="133"/>
      <c r="N113" s="20">
        <f t="shared" ref="N113:N116" si="607">A113-A112</f>
        <v>28.299999999999727</v>
      </c>
      <c r="O113" s="20">
        <f t="shared" ref="O113:O116" si="608">RADIANS(B113-B112)</f>
        <v>-4.188790204786302E-3</v>
      </c>
      <c r="P113" s="20">
        <f t="shared" ref="P113:P116" si="609">RADIANS(C113-C112)</f>
        <v>2.6529004630313987E-2</v>
      </c>
      <c r="Q113" s="22">
        <f t="shared" ref="Q113:Q116" si="610">ACOS(COS(O113)-SIN(RADIANS(B112))*SIN(RADIANS(B113))*(1-COS(P113)))</f>
        <v>2.1250328579109912E-2</v>
      </c>
      <c r="R113" s="21">
        <f t="shared" ref="R113:R116" si="611">2/Q113*TAN(Q113/2)</f>
        <v>1.0000376330714817</v>
      </c>
      <c r="S113" s="20">
        <f t="shared" ref="S113:S116" si="612">(N113/2)*(COS(RADIANS(B112))+COS(RADIANS(B113)))*R113</f>
        <v>17.520979682503221</v>
      </c>
      <c r="T113" s="20">
        <f t="shared" ref="T113:T116" si="613">(N113/2)*(SIN(RADIANS(B112))*COS(RADIANS(C112))+SIN(RADIANS(B113))*COS(RADIANS(C113)))*R113</f>
        <v>-21.517499665747529</v>
      </c>
      <c r="U113" s="20">
        <f t="shared" ref="U113:U116" si="614">(N113/2)*(SIN(RADIANS(B112))*SIN(RADIANS(C112))+SIN(RADIANS(B113))*SIN(RADIANS(C113)))*R113</f>
        <v>-5.5562884161946329</v>
      </c>
      <c r="V113" s="133"/>
      <c r="W113" s="45">
        <v>2919.1</v>
      </c>
      <c r="X113" s="45">
        <v>51.63</v>
      </c>
      <c r="Y113" s="20">
        <v>195.32400000000001</v>
      </c>
      <c r="Z113" s="20">
        <f t="shared" ref="Z113:Z116" si="615">AO113+Z112</f>
        <v>2410.0310773824795</v>
      </c>
      <c r="AA113" s="20">
        <f t="shared" ref="AA113:AA116" si="616">$BJ$3-Z113</f>
        <v>-2328.8310773824796</v>
      </c>
      <c r="AB113" s="20">
        <f t="shared" ref="AB113:AB116" si="617">AP113+AB112</f>
        <v>-1465.2675401997151</v>
      </c>
      <c r="AC113" s="20">
        <f t="shared" ref="AC113:AC116" si="618">AQ113+AC112</f>
        <v>-401.42326057813068</v>
      </c>
      <c r="AD113" s="20">
        <f t="shared" ref="AD113:AD116" si="619">AD112+AP113</f>
        <v>-1465.2675401997151</v>
      </c>
      <c r="AE113" s="20">
        <f t="shared" ref="AE113:AE116" si="620">AE112+AQ113</f>
        <v>-401.42326057813068</v>
      </c>
      <c r="AF113" s="21">
        <f t="shared" ref="AF113:AF116" si="621">SQRT(AB113^2+AC113^2)</f>
        <v>1519.2595559995998</v>
      </c>
      <c r="AG113" s="21">
        <f t="shared" ref="AG113:AG116" si="622">IF(AF113=0,0,IF(AB113&lt;0,ATAN(AC113/AB113)*180/PI()+180,ATAN(AC113/AB113)*180/PI()))</f>
        <v>195.32078621977527</v>
      </c>
      <c r="AH113" s="21">
        <f t="shared" ref="AH113:AH116" si="623">COS((AG113-$BL$3)*PI()/180)*AF113</f>
        <v>1487.3744182003024</v>
      </c>
      <c r="AI113" s="133"/>
      <c r="AJ113" s="20">
        <f t="shared" ref="AJ113:AJ116" si="624">W113-W112</f>
        <v>28.299999999999727</v>
      </c>
      <c r="AK113" s="20">
        <f t="shared" ref="AK113:AK116" si="625">RADIANS(X113-X112)</f>
        <v>-4.188790204786302E-3</v>
      </c>
      <c r="AL113" s="20">
        <f t="shared" ref="AL113:AL116" si="626">RADIANS(Y113-Y112)</f>
        <v>2.6581364507874069E-2</v>
      </c>
      <c r="AM113" s="23">
        <f t="shared" ref="AM113:AM116" si="627">ACOS(COS(AK113)-SIN(RADIANS(X112))*SIN(RADIANS(X113))*(1-COS(AL113)))</f>
        <v>2.1290641020020873E-2</v>
      </c>
      <c r="AN113" s="45">
        <f t="shared" ref="AN113:AN116" si="628">2/AM113*TAN(AM113/2)</f>
        <v>1.0000377759952745</v>
      </c>
      <c r="AO113" s="23">
        <f t="shared" ref="AO113:AO116" si="629">(AJ113/2)*(COS(RADIANS(X112))+COS(RADIANS(X113)))*AN113</f>
        <v>17.520982186573853</v>
      </c>
      <c r="AP113" s="23">
        <f t="shared" ref="AP113:AP116" si="630">(AJ113/2)*(SIN(RADIANS(X112))*COS(RADIANS(Y112))+SIN(RADIANS(X113))*COS(RADIANS(Y113)))*AN113</f>
        <v>-21.50947271979414</v>
      </c>
      <c r="AQ113" s="23">
        <f t="shared" ref="AQ113:AQ116" si="631">(AJ113/2)*(SIN(RADIANS(X112))*SIN(RADIANS(Y112))+SIN(RADIANS(X113))*SIN(RADIANS(Y113)))*AN113</f>
        <v>-5.5872635471974288</v>
      </c>
      <c r="AR113" s="45">
        <f t="shared" ref="AR113:AR116" si="632">(10/AJ113)*2*(ASIN((SQRT((SIN((X112-X113)/2)^2+SIN(((Y112-Y113)/2)^2)*SIN(X112)*SIN(X113))))))</f>
        <v>0.59068483343256872</v>
      </c>
      <c r="AS113" s="133"/>
      <c r="AT113" s="20">
        <f t="shared" ref="AT113:AT116" si="633">SQRT((I113-AE113)^2+(H113-AD113)^2)</f>
        <v>4.1500790764664455</v>
      </c>
      <c r="AU113" s="20">
        <f t="shared" ref="AU113:AU116" si="634">D113-Z113</f>
        <v>0.12203204583829574</v>
      </c>
      <c r="AV113" s="20">
        <f t="shared" ref="AV113:AV116" si="635">SQRT((I113-AE113)^2+(H113-AD113)^2+(D113-Z113)^2)</f>
        <v>4.1518728498276607</v>
      </c>
      <c r="AX113" s="141">
        <v>10</v>
      </c>
      <c r="AY113" s="141">
        <v>55</v>
      </c>
      <c r="AZ113" s="141">
        <v>1385</v>
      </c>
      <c r="BA113" s="142">
        <v>6.9999999999999999E-4</v>
      </c>
      <c r="BB113" s="142">
        <v>1.6000000000000001E-3</v>
      </c>
      <c r="BC113" s="143">
        <v>1E-4</v>
      </c>
      <c r="BD113" s="121"/>
      <c r="BE113" s="30" t="s">
        <v>97</v>
      </c>
    </row>
    <row r="114" spans="1:57" x14ac:dyDescent="0.3">
      <c r="A114" s="45">
        <v>2947.4</v>
      </c>
      <c r="B114" s="45">
        <v>56.06</v>
      </c>
      <c r="C114" s="20">
        <v>198.62</v>
      </c>
      <c r="D114" s="24">
        <f t="shared" si="598"/>
        <v>2426.8483044320174</v>
      </c>
      <c r="E114" s="24">
        <f t="shared" si="599"/>
        <v>-2345.6483044320175</v>
      </c>
      <c r="F114" s="24">
        <f t="shared" si="600"/>
        <v>-1487.8423894127773</v>
      </c>
      <c r="G114" s="24">
        <f t="shared" si="601"/>
        <v>-404.00708711139811</v>
      </c>
      <c r="H114" s="20">
        <f t="shared" si="602"/>
        <v>-1487.8423894127773</v>
      </c>
      <c r="I114" s="20">
        <f t="shared" si="603"/>
        <v>-404.00708711139811</v>
      </c>
      <c r="J114" s="21">
        <f t="shared" si="604"/>
        <v>1541.7187493734903</v>
      </c>
      <c r="K114" s="21">
        <f t="shared" si="605"/>
        <v>195.19172474667661</v>
      </c>
      <c r="L114" s="21">
        <f t="shared" si="606"/>
        <v>1508.6506725920021</v>
      </c>
      <c r="M114" s="133"/>
      <c r="N114" s="20">
        <f t="shared" si="607"/>
        <v>28.300000000000182</v>
      </c>
      <c r="O114" s="20">
        <f t="shared" si="608"/>
        <v>7.731808586334879E-2</v>
      </c>
      <c r="P114" s="20">
        <f t="shared" si="609"/>
        <v>5.8992128717408263E-2</v>
      </c>
      <c r="Q114" s="22">
        <f t="shared" si="610"/>
        <v>9.0794770482693021E-2</v>
      </c>
      <c r="R114" s="21">
        <f t="shared" si="611"/>
        <v>1.0006875409886478</v>
      </c>
      <c r="S114" s="20">
        <f t="shared" si="612"/>
        <v>16.695195003699496</v>
      </c>
      <c r="T114" s="20">
        <f t="shared" si="613"/>
        <v>-21.843433905265215</v>
      </c>
      <c r="U114" s="20">
        <f t="shared" si="614"/>
        <v>-6.6689444004096678</v>
      </c>
      <c r="V114" s="133"/>
      <c r="W114" s="45">
        <v>2947.4</v>
      </c>
      <c r="X114" s="45">
        <v>56.06</v>
      </c>
      <c r="Y114" s="20">
        <v>198.43299999999999</v>
      </c>
      <c r="Z114" s="20">
        <f t="shared" si="615"/>
        <v>2426.7257867920466</v>
      </c>
      <c r="AA114" s="20">
        <f t="shared" si="616"/>
        <v>-2345.5257867920468</v>
      </c>
      <c r="AB114" s="20">
        <f t="shared" si="617"/>
        <v>-1487.1182311096236</v>
      </c>
      <c r="AC114" s="20">
        <f t="shared" si="618"/>
        <v>-408.07135845344408</v>
      </c>
      <c r="AD114" s="20">
        <f t="shared" si="619"/>
        <v>-1487.1182311096236</v>
      </c>
      <c r="AE114" s="20">
        <f t="shared" si="620"/>
        <v>-408.07135845344408</v>
      </c>
      <c r="AF114" s="21">
        <f t="shared" si="621"/>
        <v>1542.0904211130603</v>
      </c>
      <c r="AG114" s="21">
        <f t="shared" si="622"/>
        <v>195.34450502211303</v>
      </c>
      <c r="AH114" s="21">
        <f t="shared" si="623"/>
        <v>1509.8560975403816</v>
      </c>
      <c r="AI114" s="133"/>
      <c r="AJ114" s="20">
        <f t="shared" si="624"/>
        <v>28.300000000000182</v>
      </c>
      <c r="AK114" s="20">
        <f t="shared" si="625"/>
        <v>7.731808586334879E-2</v>
      </c>
      <c r="AL114" s="20">
        <f t="shared" si="626"/>
        <v>5.4262286444503365E-2</v>
      </c>
      <c r="AM114" s="23">
        <f t="shared" si="627"/>
        <v>8.8853719625549221E-2</v>
      </c>
      <c r="AN114" s="45">
        <f t="shared" si="628"/>
        <v>1.0006584351292753</v>
      </c>
      <c r="AO114" s="23">
        <f t="shared" si="629"/>
        <v>16.694709409567391</v>
      </c>
      <c r="AP114" s="23">
        <f t="shared" si="630"/>
        <v>-21.850690909908579</v>
      </c>
      <c r="AQ114" s="23">
        <f t="shared" si="631"/>
        <v>-6.6480978753133986</v>
      </c>
      <c r="AR114" s="45">
        <f t="shared" si="632"/>
        <v>0.43589766655123846</v>
      </c>
      <c r="AS114" s="133"/>
      <c r="AT114" s="20">
        <f t="shared" si="633"/>
        <v>4.1282813360771033</v>
      </c>
      <c r="AU114" s="20">
        <f t="shared" si="634"/>
        <v>0.12251763997073795</v>
      </c>
      <c r="AV114" s="20">
        <f t="shared" si="635"/>
        <v>4.1300989530405392</v>
      </c>
      <c r="AX114" s="141">
        <v>10</v>
      </c>
      <c r="AY114" s="141">
        <v>55</v>
      </c>
      <c r="AZ114" s="141">
        <v>1385</v>
      </c>
      <c r="BA114" s="142">
        <v>6.9999999999999999E-4</v>
      </c>
      <c r="BB114" s="142">
        <v>1.6000000000000001E-3</v>
      </c>
      <c r="BC114" s="143">
        <v>1E-4</v>
      </c>
      <c r="BD114" s="121"/>
      <c r="BE114" s="30" t="s">
        <v>97</v>
      </c>
    </row>
    <row r="115" spans="1:57" x14ac:dyDescent="0.3">
      <c r="A115" s="45">
        <v>2975.7</v>
      </c>
      <c r="B115" s="45">
        <v>58.85</v>
      </c>
      <c r="C115" s="20">
        <v>199.64</v>
      </c>
      <c r="D115" s="24">
        <f t="shared" si="598"/>
        <v>2442.0714060677506</v>
      </c>
      <c r="E115" s="24">
        <f t="shared" si="599"/>
        <v>-2360.8714060677507</v>
      </c>
      <c r="F115" s="24">
        <f t="shared" si="600"/>
        <v>-1510.3772488512659</v>
      </c>
      <c r="G115" s="24">
        <f t="shared" si="601"/>
        <v>-411.82719094538948</v>
      </c>
      <c r="H115" s="20">
        <f t="shared" si="602"/>
        <v>-1510.3772488512659</v>
      </c>
      <c r="I115" s="20">
        <f t="shared" si="603"/>
        <v>-411.82719094538948</v>
      </c>
      <c r="J115" s="21">
        <f t="shared" si="604"/>
        <v>1565.5162308483068</v>
      </c>
      <c r="K115" s="21">
        <f t="shared" si="605"/>
        <v>195.2518039978244</v>
      </c>
      <c r="L115" s="21">
        <f t="shared" si="606"/>
        <v>1532.2750533934873</v>
      </c>
      <c r="M115" s="133"/>
      <c r="N115" s="20">
        <f t="shared" si="607"/>
        <v>28.299999999999727</v>
      </c>
      <c r="O115" s="20">
        <f t="shared" si="608"/>
        <v>4.8694686130641776E-2</v>
      </c>
      <c r="P115" s="20">
        <f t="shared" si="609"/>
        <v>1.7802358370341845E-2</v>
      </c>
      <c r="Q115" s="22">
        <f t="shared" si="610"/>
        <v>5.0953675911899143E-2</v>
      </c>
      <c r="R115" s="21">
        <f t="shared" si="611"/>
        <v>1.0002164126109618</v>
      </c>
      <c r="S115" s="20">
        <f t="shared" si="612"/>
        <v>15.223101635733181</v>
      </c>
      <c r="T115" s="20">
        <f t="shared" si="613"/>
        <v>-22.534859438488581</v>
      </c>
      <c r="U115" s="20">
        <f t="shared" si="614"/>
        <v>-7.8201038339913556</v>
      </c>
      <c r="V115" s="133"/>
      <c r="W115" s="45">
        <v>2975.7</v>
      </c>
      <c r="X115" s="45">
        <v>58.85</v>
      </c>
      <c r="Y115" s="20">
        <v>199.31200000000001</v>
      </c>
      <c r="Z115" s="20">
        <f t="shared" si="615"/>
        <v>2441.9488149126641</v>
      </c>
      <c r="AA115" s="20">
        <f t="shared" si="616"/>
        <v>-2360.7488149126643</v>
      </c>
      <c r="AB115" s="20">
        <f t="shared" si="617"/>
        <v>-1509.6882768141288</v>
      </c>
      <c r="AC115" s="20">
        <f t="shared" si="618"/>
        <v>-415.78971675468017</v>
      </c>
      <c r="AD115" s="20">
        <f t="shared" si="619"/>
        <v>-1509.6882768141288</v>
      </c>
      <c r="AE115" s="20">
        <f t="shared" si="620"/>
        <v>-415.78971675468017</v>
      </c>
      <c r="AF115" s="21">
        <f t="shared" si="621"/>
        <v>1565.8990330506467</v>
      </c>
      <c r="AG115" s="21">
        <f t="shared" si="622"/>
        <v>195.39831678751895</v>
      </c>
      <c r="AH115" s="21">
        <f t="shared" si="623"/>
        <v>1533.4654891599062</v>
      </c>
      <c r="AI115" s="133"/>
      <c r="AJ115" s="20">
        <f t="shared" si="624"/>
        <v>28.299999999999727</v>
      </c>
      <c r="AK115" s="20">
        <f t="shared" si="625"/>
        <v>4.8694686130641776E-2</v>
      </c>
      <c r="AL115" s="20">
        <f t="shared" si="626"/>
        <v>1.534144412503049E-2</v>
      </c>
      <c r="AM115" s="23">
        <f t="shared" si="627"/>
        <v>5.0381982213227428E-2</v>
      </c>
      <c r="AN115" s="45">
        <f t="shared" si="628"/>
        <v>1.0002115823846971</v>
      </c>
      <c r="AO115" s="23">
        <f t="shared" si="629"/>
        <v>15.223028120617428</v>
      </c>
      <c r="AP115" s="23">
        <f t="shared" si="630"/>
        <v>-22.570045704505297</v>
      </c>
      <c r="AQ115" s="23">
        <f t="shared" si="631"/>
        <v>-7.7183583012360906</v>
      </c>
      <c r="AR115" s="45">
        <f t="shared" si="632"/>
        <v>0.8854321396777397</v>
      </c>
      <c r="AS115" s="133"/>
      <c r="AT115" s="20">
        <f t="shared" si="633"/>
        <v>4.0219762875049021</v>
      </c>
      <c r="AU115" s="20">
        <f t="shared" si="634"/>
        <v>0.12259115508641116</v>
      </c>
      <c r="AV115" s="20">
        <f t="shared" si="635"/>
        <v>4.0238441630556645</v>
      </c>
      <c r="AX115" s="141">
        <v>10</v>
      </c>
      <c r="AY115" s="141">
        <v>55</v>
      </c>
      <c r="AZ115" s="141">
        <v>1385</v>
      </c>
      <c r="BA115" s="142">
        <v>6.9999999999999999E-4</v>
      </c>
      <c r="BB115" s="142">
        <v>1.6000000000000001E-3</v>
      </c>
      <c r="BC115" s="143">
        <v>1E-4</v>
      </c>
      <c r="BD115" s="121"/>
      <c r="BE115" s="30" t="s">
        <v>97</v>
      </c>
    </row>
    <row r="116" spans="1:57" x14ac:dyDescent="0.3">
      <c r="A116" s="134">
        <v>3004</v>
      </c>
      <c r="B116" s="134">
        <v>62.9</v>
      </c>
      <c r="C116" s="135">
        <v>201.65</v>
      </c>
      <c r="D116" s="136">
        <f t="shared" si="598"/>
        <v>2455.8436957354716</v>
      </c>
      <c r="E116" s="136">
        <f t="shared" si="599"/>
        <v>-2374.6436957354717</v>
      </c>
      <c r="F116" s="136">
        <f t="shared" si="600"/>
        <v>-1533.5018607340262</v>
      </c>
      <c r="G116" s="136">
        <f t="shared" si="601"/>
        <v>-420.54902239782376</v>
      </c>
      <c r="H116" s="135">
        <f t="shared" si="602"/>
        <v>-1533.5018607340262</v>
      </c>
      <c r="I116" s="135">
        <f t="shared" si="603"/>
        <v>-420.54902239782376</v>
      </c>
      <c r="J116" s="137">
        <f t="shared" si="604"/>
        <v>1590.1224597855619</v>
      </c>
      <c r="K116" s="137">
        <f t="shared" si="605"/>
        <v>195.33581129580864</v>
      </c>
      <c r="L116" s="137">
        <f t="shared" si="606"/>
        <v>1556.8350303138395</v>
      </c>
      <c r="M116" s="25"/>
      <c r="N116" s="135">
        <f t="shared" si="607"/>
        <v>28.300000000000182</v>
      </c>
      <c r="O116" s="135">
        <f t="shared" si="608"/>
        <v>7.0685834705770292E-2</v>
      </c>
      <c r="P116" s="135">
        <f t="shared" si="609"/>
        <v>3.508111796508636E-2</v>
      </c>
      <c r="Q116" s="138">
        <f t="shared" si="610"/>
        <v>7.7037998231512361E-2</v>
      </c>
      <c r="R116" s="137">
        <f t="shared" si="611"/>
        <v>1.0004948647946914</v>
      </c>
      <c r="S116" s="135">
        <f t="shared" si="612"/>
        <v>13.772289667721086</v>
      </c>
      <c r="T116" s="135">
        <f t="shared" si="613"/>
        <v>-23.124611882760309</v>
      </c>
      <c r="U116" s="135">
        <f t="shared" si="614"/>
        <v>-8.721831452434305</v>
      </c>
      <c r="V116" s="25"/>
      <c r="W116" s="134">
        <v>3004</v>
      </c>
      <c r="X116" s="134">
        <v>62.9</v>
      </c>
      <c r="Y116" s="135">
        <v>201.15199999999999</v>
      </c>
      <c r="Z116" s="135">
        <f t="shared" si="615"/>
        <v>2455.7209299981691</v>
      </c>
      <c r="AA116" s="135">
        <f t="shared" si="616"/>
        <v>-2374.5209299981693</v>
      </c>
      <c r="AB116" s="135">
        <f t="shared" si="617"/>
        <v>-1532.87569003198</v>
      </c>
      <c r="AC116" s="135">
        <f t="shared" si="618"/>
        <v>-424.34406285227146</v>
      </c>
      <c r="AD116" s="135">
        <f t="shared" si="619"/>
        <v>-1532.87569003198</v>
      </c>
      <c r="AE116" s="135">
        <f t="shared" si="620"/>
        <v>-424.34406285227146</v>
      </c>
      <c r="AF116" s="137">
        <f t="shared" si="621"/>
        <v>1590.5268827558341</v>
      </c>
      <c r="AG116" s="137">
        <f t="shared" si="622"/>
        <v>195.47361850220111</v>
      </c>
      <c r="AH116" s="137">
        <f t="shared" si="623"/>
        <v>1558.0051375649573</v>
      </c>
      <c r="AI116" s="25"/>
      <c r="AJ116" s="135">
        <f t="shared" si="624"/>
        <v>28.300000000000182</v>
      </c>
      <c r="AK116" s="135">
        <f t="shared" si="625"/>
        <v>7.0685834705770292E-2</v>
      </c>
      <c r="AL116" s="135">
        <f t="shared" si="626"/>
        <v>3.2114058236695227E-2</v>
      </c>
      <c r="AM116" s="139">
        <f t="shared" si="627"/>
        <v>7.6044987384205065E-2</v>
      </c>
      <c r="AN116" s="134">
        <f t="shared" si="628"/>
        <v>1.0004821821823546</v>
      </c>
      <c r="AO116" s="139">
        <f t="shared" si="629"/>
        <v>13.772115085504833</v>
      </c>
      <c r="AP116" s="139">
        <f t="shared" si="630"/>
        <v>-23.187413217851141</v>
      </c>
      <c r="AQ116" s="139">
        <f t="shared" si="631"/>
        <v>-8.5543460975912851</v>
      </c>
      <c r="AR116" s="134">
        <f t="shared" si="632"/>
        <v>0.82460164680875048</v>
      </c>
      <c r="AS116" s="25"/>
      <c r="AT116" s="135">
        <f t="shared" si="633"/>
        <v>3.8463517518546961</v>
      </c>
      <c r="AU116" s="135">
        <f t="shared" si="634"/>
        <v>0.1227657373024158</v>
      </c>
      <c r="AV116" s="135">
        <f t="shared" si="635"/>
        <v>3.8483104377442183</v>
      </c>
      <c r="AX116" s="141">
        <v>10</v>
      </c>
      <c r="AY116" s="141">
        <v>55</v>
      </c>
      <c r="AZ116" s="141">
        <v>1385</v>
      </c>
      <c r="BA116" s="142">
        <v>6.9999999999999999E-4</v>
      </c>
      <c r="BB116" s="142">
        <v>1.6000000000000001E-3</v>
      </c>
      <c r="BC116" s="143">
        <v>1E-4</v>
      </c>
      <c r="BD116" s="121"/>
      <c r="BE116" s="30" t="s">
        <v>97</v>
      </c>
    </row>
    <row r="117" spans="1:57" x14ac:dyDescent="0.3">
      <c r="A117" s="45">
        <v>3032.3</v>
      </c>
      <c r="B117" s="45">
        <v>67.599999999999994</v>
      </c>
      <c r="C117" s="20">
        <v>202.38</v>
      </c>
      <c r="D117" s="24">
        <f t="shared" ref="D117:D120" si="636">S117+D116</f>
        <v>2467.6885768146872</v>
      </c>
      <c r="E117" s="24">
        <f t="shared" ref="E117:E120" si="637">$BJ$3-D117</f>
        <v>-2386.4885768146873</v>
      </c>
      <c r="F117" s="24">
        <f t="shared" ref="F117:F120" si="638">T117+F116</f>
        <v>-1557.3203252224787</v>
      </c>
      <c r="G117" s="24">
        <f t="shared" ref="G117:G120" si="639">U117+G116</f>
        <v>-430.18290118624219</v>
      </c>
      <c r="H117" s="20">
        <f t="shared" ref="H117:H120" si="640">H116+T117</f>
        <v>-1557.3203252224787</v>
      </c>
      <c r="I117" s="20">
        <f t="shared" ref="I117:I120" si="641">I116+U117</f>
        <v>-430.18290118624219</v>
      </c>
      <c r="J117" s="21">
        <f t="shared" ref="J117:J120" si="642">SQRT(F117^2+G117^2)</f>
        <v>1615.643501464373</v>
      </c>
      <c r="K117" s="21">
        <f t="shared" ref="K117:K120" si="643">IF(J117=0,0,IF(F117&lt;0,ATAN(G117/F117)*180/PI()+180,ATAN(G117/F117)*180/PI()))</f>
        <v>195.44189681387473</v>
      </c>
      <c r="L117" s="21">
        <f t="shared" ref="L117:L120" si="644">COS((K117-$BL$3)*PI()/180)*J117</f>
        <v>1582.4279890852813</v>
      </c>
      <c r="M117" s="133"/>
      <c r="N117" s="20">
        <f t="shared" ref="N117:N120" si="645">A117-A116</f>
        <v>28.300000000000182</v>
      </c>
      <c r="O117" s="20">
        <f t="shared" ref="O117:O120" si="646">RADIANS(B117-B116)</f>
        <v>8.2030474843733409E-2</v>
      </c>
      <c r="P117" s="20">
        <f t="shared" ref="P117:P120" si="647">RADIANS(C117-C116)</f>
        <v>1.2740903539558427E-2</v>
      </c>
      <c r="Q117" s="22">
        <f t="shared" ref="Q117:Q120" si="648">ACOS(COS(O117)-SIN(RADIANS(B116))*SIN(RADIANS(B117))*(1-COS(P117)))</f>
        <v>8.2841737536593074E-2</v>
      </c>
      <c r="R117" s="21">
        <f t="shared" ref="R117:R120" si="649">2/Q117*TAN(Q117/2)</f>
        <v>1.0005722888741284</v>
      </c>
      <c r="S117" s="20">
        <f t="shared" ref="S117:S120" si="650">(N117/2)*(COS(RADIANS(B116))+COS(RADIANS(B117)))*R117</f>
        <v>11.844881079215599</v>
      </c>
      <c r="T117" s="20">
        <f t="shared" ref="T117:T120" si="651">(N117/2)*(SIN(RADIANS(B116))*COS(RADIANS(C116))+SIN(RADIANS(B117))*COS(RADIANS(C117)))*R117</f>
        <v>-23.818464488452552</v>
      </c>
      <c r="U117" s="20">
        <f t="shared" ref="U117:U120" si="652">(N117/2)*(SIN(RADIANS(B116))*SIN(RADIANS(C116))+SIN(RADIANS(B117))*SIN(RADIANS(C117)))*R117</f>
        <v>-9.6338787884184445</v>
      </c>
      <c r="V117" s="133"/>
      <c r="W117" s="45">
        <v>3032.3</v>
      </c>
      <c r="X117" s="45">
        <v>67.599999999999994</v>
      </c>
      <c r="Y117" s="20">
        <v>201.999</v>
      </c>
      <c r="Z117" s="20">
        <f t="shared" ref="Z117:Z120" si="653">AO117+Z116</f>
        <v>2467.5658568260806</v>
      </c>
      <c r="AA117" s="20">
        <f t="shared" ref="AA117:AA120" si="654">$BJ$3-Z117</f>
        <v>-2386.3658568260807</v>
      </c>
      <c r="AB117" s="20">
        <f t="shared" ref="AB117:AB120" si="655">AP117+AB116</f>
        <v>-1556.7670937775938</v>
      </c>
      <c r="AC117" s="20">
        <f t="shared" ref="AC117:AC120" si="656">AQ117+AC116</f>
        <v>-433.79538683367707</v>
      </c>
      <c r="AD117" s="20">
        <f t="shared" ref="AD117:AD120" si="657">AD116+AP117</f>
        <v>-1556.7670937775938</v>
      </c>
      <c r="AE117" s="20">
        <f t="shared" ref="AE117:AE120" si="658">AE116+AQ117</f>
        <v>-433.79538683367707</v>
      </c>
      <c r="AF117" s="21">
        <f t="shared" ref="AF117:AF120" si="659">SQRT(AB117^2+AC117^2)</f>
        <v>1616.0761807250656</v>
      </c>
      <c r="AG117" s="21">
        <f t="shared" ref="AG117:AG120" si="660">IF(AF117=0,0,IF(AB117&lt;0,ATAN(AC117/AB117)*180/PI()+180,ATAN(AC117/AB117)*180/PI()))</f>
        <v>195.57057172969837</v>
      </c>
      <c r="AH117" s="21">
        <f t="shared" ref="AH117:AH120" si="661">COS((AG117-$BL$3)*PI()/180)*AF117</f>
        <v>1583.5799342116229</v>
      </c>
      <c r="AI117" s="133"/>
      <c r="AJ117" s="20">
        <f t="shared" ref="AJ117:AJ120" si="662">W117-W116</f>
        <v>28.300000000000182</v>
      </c>
      <c r="AK117" s="20">
        <f t="shared" ref="AK117:AK120" si="663">RADIANS(X117-X116)</f>
        <v>8.2030474843733409E-2</v>
      </c>
      <c r="AL117" s="20">
        <f t="shared" ref="AL117:AL120" si="664">RADIANS(Y117-Y116)</f>
        <v>1.4782938764392118E-2</v>
      </c>
      <c r="AM117" s="23">
        <f t="shared" ref="AM117:AM120" si="665">ACOS(COS(AK117)-SIN(RADIANS(X116))*SIN(RADIANS(X117))*(1-COS(AL117)))</f>
        <v>8.3120779425571056E-2</v>
      </c>
      <c r="AN117" s="45">
        <f t="shared" ref="AN117:AN120" si="666">2/AM117*TAN(AM117/2)</f>
        <v>1.000576153402372</v>
      </c>
      <c r="AO117" s="23">
        <f t="shared" ref="AO117:AO120" si="667">(AJ117/2)*(COS(RADIANS(X116))+COS(RADIANS(X117)))*AN117</f>
        <v>11.844926827911602</v>
      </c>
      <c r="AP117" s="23">
        <f t="shared" ref="AP117:AP120" si="668">(AJ117/2)*(SIN(RADIANS(X116))*COS(RADIANS(Y116))+SIN(RADIANS(X117))*COS(RADIANS(Y117)))*AN117</f>
        <v>-23.891403745613754</v>
      </c>
      <c r="AQ117" s="23">
        <f t="shared" ref="AQ117:AQ120" si="669">(AJ117/2)*(SIN(RADIANS(X116))*SIN(RADIANS(Y116))+SIN(RADIANS(X117))*SIN(RADIANS(Y117)))*AN117</f>
        <v>-9.4513239814056149</v>
      </c>
      <c r="AR117" s="45">
        <f t="shared" ref="AR117:AR120" si="670">(10/AJ117)*2*(ASIN((SQRT((SIN((X116-X117)/2)^2+SIN(((Y116-Y117)/2)^2)*SIN(X116)*SIN(X117))))))</f>
        <v>0.55085777891874566</v>
      </c>
      <c r="AS117" s="133"/>
      <c r="AT117" s="20">
        <f t="shared" ref="AT117:AT120" si="671">SQRT((I117-AE117)^2+(H117-AD117)^2)</f>
        <v>3.6546022471032913</v>
      </c>
      <c r="AU117" s="20">
        <f t="shared" ref="AU117:AU120" si="672">D117-Z117</f>
        <v>0.1227199886066046</v>
      </c>
      <c r="AV117" s="20">
        <f t="shared" ref="AV117:AV120" si="673">SQRT((I117-AE117)^2+(H117-AD117)^2+(D117-Z117)^2)</f>
        <v>3.6566621091011444</v>
      </c>
      <c r="AX117" s="141">
        <v>10</v>
      </c>
      <c r="AY117" s="141">
        <v>40</v>
      </c>
      <c r="AZ117" s="141">
        <v>1375</v>
      </c>
      <c r="BA117" s="142">
        <v>6.9999999999999999E-4</v>
      </c>
      <c r="BB117" s="142">
        <v>1.4E-3</v>
      </c>
      <c r="BC117" s="143">
        <v>4.0000000000000002E-4</v>
      </c>
      <c r="BD117" s="121"/>
      <c r="BE117" s="30" t="s">
        <v>97</v>
      </c>
    </row>
    <row r="118" spans="1:57" x14ac:dyDescent="0.3">
      <c r="A118" s="45">
        <v>3060.6</v>
      </c>
      <c r="B118" s="45">
        <v>71.63</v>
      </c>
      <c r="C118" s="20">
        <v>203.24</v>
      </c>
      <c r="D118" s="24">
        <f t="shared" si="636"/>
        <v>2477.5443518639763</v>
      </c>
      <c r="E118" s="24">
        <f t="shared" si="637"/>
        <v>-2396.3443518639765</v>
      </c>
      <c r="F118" s="24">
        <f t="shared" si="638"/>
        <v>-1581.7670703024439</v>
      </c>
      <c r="G118" s="24">
        <f t="shared" si="639"/>
        <v>-440.46721076327407</v>
      </c>
      <c r="H118" s="20">
        <f t="shared" si="640"/>
        <v>-1581.7670703024439</v>
      </c>
      <c r="I118" s="20">
        <f t="shared" si="641"/>
        <v>-440.46721076327407</v>
      </c>
      <c r="J118" s="21">
        <f t="shared" si="642"/>
        <v>1641.9495815800055</v>
      </c>
      <c r="K118" s="21">
        <f t="shared" si="643"/>
        <v>195.56067380348048</v>
      </c>
      <c r="L118" s="21">
        <f t="shared" si="644"/>
        <v>1608.8764494547149</v>
      </c>
      <c r="M118" s="133"/>
      <c r="N118" s="20">
        <f t="shared" si="645"/>
        <v>28.299999999999727</v>
      </c>
      <c r="O118" s="20">
        <f t="shared" si="646"/>
        <v>7.0336768855371504E-2</v>
      </c>
      <c r="P118" s="20">
        <f t="shared" si="647"/>
        <v>1.5009831567151473E-2</v>
      </c>
      <c r="Q118" s="22">
        <f t="shared" si="648"/>
        <v>7.1729386071294421E-2</v>
      </c>
      <c r="R118" s="21">
        <f t="shared" si="649"/>
        <v>1.0004289794512904</v>
      </c>
      <c r="S118" s="20">
        <f t="shared" si="650"/>
        <v>9.8557750492892104</v>
      </c>
      <c r="T118" s="20">
        <f t="shared" si="651"/>
        <v>-24.446745079965339</v>
      </c>
      <c r="U118" s="20">
        <f t="shared" si="652"/>
        <v>-10.284309577031859</v>
      </c>
      <c r="V118" s="133"/>
      <c r="W118" s="45">
        <v>3060.6</v>
      </c>
      <c r="X118" s="45">
        <v>71.63</v>
      </c>
      <c r="Y118" s="20">
        <v>202.79499999999999</v>
      </c>
      <c r="Z118" s="20">
        <f t="shared" si="653"/>
        <v>2477.4216085765461</v>
      </c>
      <c r="AA118" s="20">
        <f t="shared" si="654"/>
        <v>-2396.2216085765463</v>
      </c>
      <c r="AB118" s="20">
        <f t="shared" si="655"/>
        <v>-1581.2874493558854</v>
      </c>
      <c r="AC118" s="20">
        <f t="shared" si="656"/>
        <v>-443.90305132938562</v>
      </c>
      <c r="AD118" s="20">
        <f t="shared" si="657"/>
        <v>-1581.2874493558854</v>
      </c>
      <c r="AE118" s="20">
        <f t="shared" si="658"/>
        <v>-443.90305132938562</v>
      </c>
      <c r="AF118" s="21">
        <f t="shared" si="659"/>
        <v>1642.4128337509972</v>
      </c>
      <c r="AG118" s="21">
        <f t="shared" si="660"/>
        <v>195.68062880226128</v>
      </c>
      <c r="AH118" s="21">
        <f t="shared" si="661"/>
        <v>1610.0135204193336</v>
      </c>
      <c r="AI118" s="133"/>
      <c r="AJ118" s="20">
        <f t="shared" si="662"/>
        <v>28.299999999999727</v>
      </c>
      <c r="AK118" s="20">
        <f t="shared" si="663"/>
        <v>7.0336768855371504E-2</v>
      </c>
      <c r="AL118" s="20">
        <f t="shared" si="664"/>
        <v>1.3892820845874728E-2</v>
      </c>
      <c r="AM118" s="23">
        <f t="shared" si="665"/>
        <v>7.1531489924395064E-2</v>
      </c>
      <c r="AN118" s="45">
        <f t="shared" si="666"/>
        <v>1.0004266144603569</v>
      </c>
      <c r="AO118" s="23">
        <f t="shared" si="667"/>
        <v>9.8557517504652932</v>
      </c>
      <c r="AP118" s="23">
        <f t="shared" si="668"/>
        <v>-24.520355578291522</v>
      </c>
      <c r="AQ118" s="23">
        <f t="shared" si="669"/>
        <v>-10.107664495708526</v>
      </c>
      <c r="AR118" s="45">
        <f t="shared" si="670"/>
        <v>0.7183778667293349</v>
      </c>
      <c r="AS118" s="133"/>
      <c r="AT118" s="20">
        <f t="shared" si="671"/>
        <v>3.4691550337388231</v>
      </c>
      <c r="AU118" s="20">
        <f t="shared" si="672"/>
        <v>0.12274328743023943</v>
      </c>
      <c r="AV118" s="20">
        <f t="shared" si="673"/>
        <v>3.4713257644197837</v>
      </c>
      <c r="AX118" s="141">
        <v>10</v>
      </c>
      <c r="AY118" s="141">
        <v>40</v>
      </c>
      <c r="AZ118" s="141">
        <v>1375</v>
      </c>
      <c r="BA118" s="142">
        <v>6.9999999999999999E-4</v>
      </c>
      <c r="BB118" s="142">
        <v>1.4E-3</v>
      </c>
      <c r="BC118" s="143">
        <v>4.0000000000000002E-4</v>
      </c>
      <c r="BD118" s="121"/>
      <c r="BE118" s="30" t="s">
        <v>97</v>
      </c>
    </row>
    <row r="119" spans="1:57" x14ac:dyDescent="0.3">
      <c r="A119" s="45">
        <v>3088.9</v>
      </c>
      <c r="B119" s="45">
        <v>73.099999999999994</v>
      </c>
      <c r="C119" s="20">
        <v>202.93</v>
      </c>
      <c r="D119" s="24">
        <f t="shared" si="636"/>
        <v>2486.1176802956093</v>
      </c>
      <c r="E119" s="24">
        <f t="shared" si="637"/>
        <v>-2404.9176802956094</v>
      </c>
      <c r="F119" s="24">
        <f t="shared" si="638"/>
        <v>-1606.5768843543108</v>
      </c>
      <c r="G119" s="24">
        <f t="shared" si="639"/>
        <v>-451.04149376697018</v>
      </c>
      <c r="H119" s="20">
        <f t="shared" si="640"/>
        <v>-1606.5768843543108</v>
      </c>
      <c r="I119" s="20">
        <f t="shared" si="641"/>
        <v>-451.04149376697018</v>
      </c>
      <c r="J119" s="21">
        <f t="shared" si="642"/>
        <v>1668.6904189936324</v>
      </c>
      <c r="K119" s="21">
        <f t="shared" si="643"/>
        <v>195.68192228069586</v>
      </c>
      <c r="L119" s="21">
        <f t="shared" si="644"/>
        <v>1635.7801819881981</v>
      </c>
      <c r="M119" s="133"/>
      <c r="N119" s="20">
        <f t="shared" si="645"/>
        <v>28.300000000000182</v>
      </c>
      <c r="O119" s="20">
        <f t="shared" si="646"/>
        <v>2.5656340004316623E-2</v>
      </c>
      <c r="P119" s="20">
        <f t="shared" si="647"/>
        <v>-5.4105206811824614E-3</v>
      </c>
      <c r="Q119" s="22">
        <f t="shared" si="648"/>
        <v>2.6169311554877561E-2</v>
      </c>
      <c r="R119" s="21">
        <f t="shared" si="649"/>
        <v>1.000057073314176</v>
      </c>
      <c r="S119" s="20">
        <f t="shared" si="650"/>
        <v>8.5733284316330618</v>
      </c>
      <c r="T119" s="20">
        <f t="shared" si="651"/>
        <v>-24.809814051866891</v>
      </c>
      <c r="U119" s="20">
        <f t="shared" si="652"/>
        <v>-10.574283003696095</v>
      </c>
      <c r="V119" s="133"/>
      <c r="W119" s="45">
        <v>3088.9</v>
      </c>
      <c r="X119" s="45">
        <v>73.099999999999994</v>
      </c>
      <c r="Y119" s="20">
        <v>202.542</v>
      </c>
      <c r="Z119" s="20">
        <f t="shared" si="653"/>
        <v>2485.9949306650965</v>
      </c>
      <c r="AA119" s="20">
        <f t="shared" si="654"/>
        <v>-2404.7949306650967</v>
      </c>
      <c r="AB119" s="20">
        <f t="shared" si="655"/>
        <v>-1606.17346573395</v>
      </c>
      <c r="AC119" s="20">
        <f t="shared" si="656"/>
        <v>-454.29676213921891</v>
      </c>
      <c r="AD119" s="20">
        <f t="shared" si="657"/>
        <v>-1606.17346573395</v>
      </c>
      <c r="AE119" s="20">
        <f t="shared" si="658"/>
        <v>-454.29676213921891</v>
      </c>
      <c r="AF119" s="21">
        <f t="shared" si="659"/>
        <v>1669.1850556837569</v>
      </c>
      <c r="AG119" s="21">
        <f t="shared" si="660"/>
        <v>195.79324509567849</v>
      </c>
      <c r="AH119" s="21">
        <f t="shared" si="661"/>
        <v>1636.9028987257659</v>
      </c>
      <c r="AI119" s="133"/>
      <c r="AJ119" s="20">
        <f t="shared" si="662"/>
        <v>28.300000000000182</v>
      </c>
      <c r="AK119" s="20">
        <f t="shared" si="663"/>
        <v>2.5656340004316623E-2</v>
      </c>
      <c r="AL119" s="20">
        <f t="shared" si="664"/>
        <v>-4.415683007545408E-3</v>
      </c>
      <c r="AM119" s="23">
        <f t="shared" si="665"/>
        <v>2.5999138846104497E-2</v>
      </c>
      <c r="AN119" s="45">
        <f t="shared" si="666"/>
        <v>1.0000563334096175</v>
      </c>
      <c r="AO119" s="23">
        <f t="shared" si="667"/>
        <v>8.5733220885502952</v>
      </c>
      <c r="AP119" s="23">
        <f t="shared" si="668"/>
        <v>-24.886016378064564</v>
      </c>
      <c r="AQ119" s="23">
        <f t="shared" si="669"/>
        <v>-10.393710809833276</v>
      </c>
      <c r="AR119" s="45">
        <f t="shared" si="670"/>
        <v>0.51445263076625158</v>
      </c>
      <c r="AS119" s="133"/>
      <c r="AT119" s="20">
        <f t="shared" si="671"/>
        <v>3.2801705380386408</v>
      </c>
      <c r="AU119" s="20">
        <f t="shared" si="672"/>
        <v>0.12274963051277155</v>
      </c>
      <c r="AV119" s="20">
        <f t="shared" si="673"/>
        <v>3.2824664858011467</v>
      </c>
      <c r="AX119" s="141">
        <v>10</v>
      </c>
      <c r="AY119" s="141">
        <v>40</v>
      </c>
      <c r="AZ119" s="141">
        <v>1375</v>
      </c>
      <c r="BA119" s="142">
        <v>6.9999999999999999E-4</v>
      </c>
      <c r="BB119" s="142">
        <v>1.4E-3</v>
      </c>
      <c r="BC119" s="143">
        <v>4.0000000000000002E-4</v>
      </c>
      <c r="BD119" s="121"/>
      <c r="BE119" s="30" t="s">
        <v>97</v>
      </c>
    </row>
    <row r="120" spans="1:57" x14ac:dyDescent="0.3">
      <c r="A120" s="134">
        <v>3117.2</v>
      </c>
      <c r="B120" s="134">
        <v>74.39</v>
      </c>
      <c r="C120" s="135">
        <v>204.51</v>
      </c>
      <c r="D120" s="136">
        <f t="shared" si="636"/>
        <v>2494.0395077116218</v>
      </c>
      <c r="E120" s="136">
        <f t="shared" si="637"/>
        <v>-2412.839507711622</v>
      </c>
      <c r="F120" s="136">
        <f t="shared" si="638"/>
        <v>-1631.4485196312291</v>
      </c>
      <c r="G120" s="136">
        <f t="shared" si="639"/>
        <v>-461.97107778613372</v>
      </c>
      <c r="H120" s="135">
        <f t="shared" si="640"/>
        <v>-1631.4485196312291</v>
      </c>
      <c r="I120" s="135">
        <f t="shared" si="641"/>
        <v>-461.97107778613372</v>
      </c>
      <c r="J120" s="137">
        <f t="shared" si="642"/>
        <v>1695.5947478444875</v>
      </c>
      <c r="K120" s="137">
        <f t="shared" si="643"/>
        <v>195.810329139765</v>
      </c>
      <c r="L120" s="137">
        <f t="shared" si="644"/>
        <v>1662.9007035459872</v>
      </c>
      <c r="M120" s="25"/>
      <c r="N120" s="135">
        <f t="shared" si="645"/>
        <v>28.299999999999727</v>
      </c>
      <c r="O120" s="135">
        <f t="shared" si="646"/>
        <v>2.251474735072696E-2</v>
      </c>
      <c r="P120" s="135">
        <f t="shared" si="647"/>
        <v>2.7576202181510127E-2</v>
      </c>
      <c r="Q120" s="138">
        <f t="shared" si="648"/>
        <v>3.4752528378554137E-2</v>
      </c>
      <c r="R120" s="137">
        <f t="shared" si="649"/>
        <v>1.0001006570091411</v>
      </c>
      <c r="S120" s="135">
        <f t="shared" si="650"/>
        <v>7.9218274160126505</v>
      </c>
      <c r="T120" s="135">
        <f t="shared" si="651"/>
        <v>-24.871635276918308</v>
      </c>
      <c r="U120" s="135">
        <f t="shared" si="652"/>
        <v>-10.929584019163546</v>
      </c>
      <c r="V120" s="25"/>
      <c r="W120" s="134">
        <v>3117.2</v>
      </c>
      <c r="X120" s="134">
        <v>74.39</v>
      </c>
      <c r="Y120" s="135">
        <v>203.661</v>
      </c>
      <c r="Z120" s="135">
        <f t="shared" si="653"/>
        <v>2493.9165274659181</v>
      </c>
      <c r="AA120" s="135">
        <f t="shared" si="654"/>
        <v>-2412.7165274659183</v>
      </c>
      <c r="AB120" s="135">
        <f t="shared" si="655"/>
        <v>-1631.1622302026155</v>
      </c>
      <c r="AC120" s="135">
        <f t="shared" si="656"/>
        <v>-464.95709342707539</v>
      </c>
      <c r="AD120" s="135">
        <f t="shared" si="657"/>
        <v>-1631.1622302026155</v>
      </c>
      <c r="AE120" s="135">
        <f t="shared" si="658"/>
        <v>-464.95709342707539</v>
      </c>
      <c r="AF120" s="137">
        <f t="shared" si="659"/>
        <v>1696.1354073209263</v>
      </c>
      <c r="AG120" s="137">
        <f t="shared" si="660"/>
        <v>195.91001629209103</v>
      </c>
      <c r="AH120" s="137">
        <f t="shared" si="661"/>
        <v>1664.0051357741443</v>
      </c>
      <c r="AI120" s="25"/>
      <c r="AJ120" s="135">
        <f t="shared" si="662"/>
        <v>28.299999999999727</v>
      </c>
      <c r="AK120" s="135">
        <f t="shared" si="663"/>
        <v>2.251474735072696E-2</v>
      </c>
      <c r="AL120" s="135">
        <f t="shared" si="664"/>
        <v>1.9530234329816543E-2</v>
      </c>
      <c r="AM120" s="139">
        <f t="shared" si="665"/>
        <v>2.9299127906855293E-2</v>
      </c>
      <c r="AN120" s="134">
        <f t="shared" si="666"/>
        <v>1.0000715427161864</v>
      </c>
      <c r="AO120" s="139">
        <f t="shared" si="667"/>
        <v>7.9215968008215594</v>
      </c>
      <c r="AP120" s="139">
        <f t="shared" si="668"/>
        <v>-24.988764468665622</v>
      </c>
      <c r="AQ120" s="139">
        <f t="shared" si="669"/>
        <v>-10.660331287856474</v>
      </c>
      <c r="AR120" s="134">
        <f t="shared" si="670"/>
        <v>0.59470968036764671</v>
      </c>
      <c r="AS120" s="25"/>
      <c r="AT120" s="135">
        <f t="shared" si="671"/>
        <v>2.9997084933180109</v>
      </c>
      <c r="AU120" s="135">
        <f t="shared" si="672"/>
        <v>0.12298024570372945</v>
      </c>
      <c r="AV120" s="135">
        <f t="shared" si="673"/>
        <v>3.002228370014107</v>
      </c>
      <c r="AX120" s="141">
        <v>10</v>
      </c>
      <c r="AY120" s="141">
        <v>40</v>
      </c>
      <c r="AZ120" s="141">
        <v>1375</v>
      </c>
      <c r="BA120" s="142">
        <v>6.9999999999999999E-4</v>
      </c>
      <c r="BB120" s="142">
        <v>1.4E-3</v>
      </c>
      <c r="BC120" s="143">
        <v>4.0000000000000002E-4</v>
      </c>
      <c r="BD120" s="121"/>
      <c r="BE120" s="30" t="s">
        <v>97</v>
      </c>
    </row>
    <row r="121" spans="1:57" x14ac:dyDescent="0.3">
      <c r="A121" s="45">
        <v>3145.6</v>
      </c>
      <c r="B121" s="45">
        <v>75.98</v>
      </c>
      <c r="C121" s="20">
        <v>204.03</v>
      </c>
      <c r="D121" s="24">
        <f t="shared" ref="D121:D125" si="674">S121+D120</f>
        <v>2501.3011621007036</v>
      </c>
      <c r="E121" s="24">
        <f t="shared" ref="E121:E125" si="675">$BJ$3-D121</f>
        <v>-2420.1011621007037</v>
      </c>
      <c r="F121" s="24">
        <f t="shared" ref="F121:F125" si="676">T121+F120</f>
        <v>-1656.4771023513276</v>
      </c>
      <c r="G121" s="24">
        <f t="shared" ref="G121:G125" si="677">U121+G120</f>
        <v>-473.25568032190739</v>
      </c>
      <c r="H121" s="20">
        <f t="shared" ref="H121:H125" si="678">H120+T121</f>
        <v>-1656.4771023513276</v>
      </c>
      <c r="I121" s="20">
        <f t="shared" ref="I121:I125" si="679">I120+U121</f>
        <v>-473.25568032190739</v>
      </c>
      <c r="J121" s="21">
        <f t="shared" ref="J121:J125" si="680">SQRT(F121^2+G121^2)</f>
        <v>1722.7557370594363</v>
      </c>
      <c r="K121" s="21">
        <f t="shared" ref="K121:K125" si="681">IF(J121=0,0,IF(F121&lt;0,ATAN(G121/F121)*180/PI()+180,ATAN(G121/F121)*180/PI()))</f>
        <v>195.94464466745185</v>
      </c>
      <c r="L121" s="21">
        <f t="shared" ref="L121:L125" si="682">COS((K121-$BL$3)*PI()/180)*J121</f>
        <v>1690.3225832237424</v>
      </c>
      <c r="M121" s="133"/>
      <c r="N121" s="20">
        <f t="shared" ref="N121:N125" si="683">A121-A120</f>
        <v>28.400000000000091</v>
      </c>
      <c r="O121" s="20">
        <f t="shared" ref="O121:O125" si="684">RADIANS(B121-B120)</f>
        <v>2.77507351067099E-2</v>
      </c>
      <c r="P121" s="20">
        <f t="shared" ref="P121:P125" si="685">RADIANS(C121-C120)</f>
        <v>-8.3775804095726041E-3</v>
      </c>
      <c r="Q121" s="22">
        <f t="shared" ref="Q121:Q125" si="686">ACOS(COS(O121)-SIN(RADIANS(B120))*SIN(RADIANS(B121))*(1-COS(P121)))</f>
        <v>2.8908360035686975E-2</v>
      </c>
      <c r="R121" s="21">
        <f t="shared" ref="R121:R125" si="687">2/Q121*TAN(Q121/2)</f>
        <v>1.0000696469270154</v>
      </c>
      <c r="S121" s="20">
        <f t="shared" ref="S121:S125" si="688">(N121/2)*(COS(RADIANS(B120))+COS(RADIANS(B121)))*R121</f>
        <v>7.2616543890818974</v>
      </c>
      <c r="T121" s="20">
        <f t="shared" ref="T121:T125" si="689">(N121/2)*(SIN(RADIANS(B120))*COS(RADIANS(C120))+SIN(RADIANS(B121))*COS(RADIANS(C121)))*R121</f>
        <v>-25.028582720098598</v>
      </c>
      <c r="U121" s="20">
        <f t="shared" ref="U121:U125" si="690">(N121/2)*(SIN(RADIANS(B120))*SIN(RADIANS(C120))+SIN(RADIANS(B121))*SIN(RADIANS(C121)))*R121</f>
        <v>-11.284602535773697</v>
      </c>
      <c r="V121" s="133"/>
      <c r="W121" s="45">
        <v>3145.6</v>
      </c>
      <c r="X121" s="45">
        <v>75.98</v>
      </c>
      <c r="Y121" s="20">
        <v>203.52600000000001</v>
      </c>
      <c r="Z121" s="20">
        <f t="shared" ref="Z121:Z125" si="691">AO121+Z120</f>
        <v>2501.1781453002955</v>
      </c>
      <c r="AA121" s="20">
        <f t="shared" ref="AA121:AA125" si="692">$BJ$3-Z121</f>
        <v>-2419.9781453002956</v>
      </c>
      <c r="AB121" s="20">
        <f t="shared" ref="AB121:AB125" si="693">AP121+AB120</f>
        <v>-1656.3222594580695</v>
      </c>
      <c r="AC121" s="20">
        <f t="shared" ref="AC121:AC125" si="694">AQ121+AC120</f>
        <v>-475.94571143427015</v>
      </c>
      <c r="AD121" s="20">
        <f t="shared" ref="AD121:AD125" si="695">AD120+AP121</f>
        <v>-1656.3222594580695</v>
      </c>
      <c r="AE121" s="20">
        <f t="shared" ref="AE121:AE125" si="696">AE120+AQ121</f>
        <v>-475.94571143427015</v>
      </c>
      <c r="AF121" s="21">
        <f t="shared" ref="AF121:AF125" si="697">SQRT(AB121^2+AC121^2)</f>
        <v>1723.3478312311065</v>
      </c>
      <c r="AG121" s="21">
        <f t="shared" ref="AG121:AG125" si="698">IF(AF121=0,0,IF(AB121&lt;0,ATAN(AC121/AB121)*180/PI()+180,ATAN(AC121/AB121)*180/PI()))</f>
        <v>196.03205302258604</v>
      </c>
      <c r="AH121" s="21">
        <f t="shared" ref="AH121:AH125" si="699">COS((AG121-$BL$3)*PI()/180)*AF121</f>
        <v>1691.4093094743453</v>
      </c>
      <c r="AI121" s="133"/>
      <c r="AJ121" s="20">
        <f t="shared" ref="AJ121:AJ125" si="700">W121-W120</f>
        <v>28.400000000000091</v>
      </c>
      <c r="AK121" s="20">
        <f t="shared" ref="AK121:AK125" si="701">RADIANS(X121-X120)</f>
        <v>2.77507351067099E-2</v>
      </c>
      <c r="AL121" s="20">
        <f t="shared" ref="AL121:AL125" si="702">RADIANS(Y121-Y120)</f>
        <v>-2.3561944901921861E-3</v>
      </c>
      <c r="AM121" s="23">
        <f t="shared" ref="AM121:AM125" si="703">ACOS(COS(AK121)-SIN(RADIANS(X120))*SIN(RADIANS(X121))*(1-COS(AL121)))</f>
        <v>2.7844058087338475E-2</v>
      </c>
      <c r="AN121" s="45">
        <f t="shared" ref="AN121:AN125" si="704">2/AM121*TAN(AM121/2)</f>
        <v>1.0000646126402657</v>
      </c>
      <c r="AO121" s="23">
        <f t="shared" ref="AO121:AO125" si="705">(AJ121/2)*(COS(RADIANS(X120))+COS(RADIANS(X121)))*AN121</f>
        <v>7.2616178343773488</v>
      </c>
      <c r="AP121" s="23">
        <f t="shared" ref="AP121:AP125" si="706">(AJ121/2)*(SIN(RADIANS(X120))*COS(RADIANS(Y120))+SIN(RADIANS(X121))*COS(RADIANS(Y121)))*AN121</f>
        <v>-25.16002925545391</v>
      </c>
      <c r="AQ121" s="23">
        <f t="shared" ref="AQ121:AQ125" si="707">(AJ121/2)*(SIN(RADIANS(X120))*SIN(RADIANS(Y120))+SIN(RADIANS(X121))*SIN(RADIANS(Y121)))*AN121</f>
        <v>-10.988618007194777</v>
      </c>
      <c r="AR121" s="45">
        <f t="shared" ref="AR121:AR125" si="708">(10/AJ121)*2*(ASIN((SQRT((SIN((X120-X121)/2)^2+SIN(((Y120-Y121)/2)^2)*SIN(X120)*SIN(X121))))))</f>
        <v>0.55836750177167116</v>
      </c>
      <c r="AS121" s="133"/>
      <c r="AT121" s="20">
        <f t="shared" ref="AT121:AT125" si="709">SQRT((I121-AE121)^2+(H121-AD121)^2)</f>
        <v>2.6944839407708789</v>
      </c>
      <c r="AU121" s="20">
        <f t="shared" ref="AU121:AU125" si="710">D121-Z121</f>
        <v>0.12301680040809515</v>
      </c>
      <c r="AV121" s="20">
        <f t="shared" ref="AV121:AV125" si="711">SQRT((I121-AE121)^2+(H121-AD121)^2+(D121-Z121)^2)</f>
        <v>2.6972906480864851</v>
      </c>
      <c r="AX121" s="141">
        <v>10</v>
      </c>
      <c r="AY121" s="141">
        <v>20</v>
      </c>
      <c r="AZ121" s="141">
        <v>1355</v>
      </c>
      <c r="BA121" s="142">
        <v>8.0000000000000004E-4</v>
      </c>
      <c r="BB121" s="142">
        <v>1.5E-3</v>
      </c>
      <c r="BC121" s="143">
        <v>1.1999999999999999E-3</v>
      </c>
      <c r="BD121" s="121"/>
      <c r="BE121" s="30" t="s">
        <v>97</v>
      </c>
    </row>
    <row r="122" spans="1:57" x14ac:dyDescent="0.3">
      <c r="A122" s="45">
        <v>3173.9</v>
      </c>
      <c r="B122" s="45">
        <v>78.84</v>
      </c>
      <c r="C122" s="20">
        <v>205.74</v>
      </c>
      <c r="D122" s="24">
        <f t="shared" si="674"/>
        <v>2507.4695911518065</v>
      </c>
      <c r="E122" s="24">
        <f t="shared" si="675"/>
        <v>-2426.2695911518067</v>
      </c>
      <c r="F122" s="24">
        <f t="shared" si="676"/>
        <v>-1681.5276814146973</v>
      </c>
      <c r="G122" s="24">
        <f t="shared" si="677"/>
        <v>-484.87833457068973</v>
      </c>
      <c r="H122" s="20">
        <f t="shared" si="678"/>
        <v>-1681.5276814146973</v>
      </c>
      <c r="I122" s="20">
        <f t="shared" si="679"/>
        <v>-484.87833457068973</v>
      </c>
      <c r="J122" s="21">
        <f t="shared" si="680"/>
        <v>1750.040668870279</v>
      </c>
      <c r="K122" s="21">
        <f t="shared" si="681"/>
        <v>196.0852255678829</v>
      </c>
      <c r="L122" s="21">
        <f t="shared" si="682"/>
        <v>1717.9179405041884</v>
      </c>
      <c r="M122" s="133"/>
      <c r="N122" s="20">
        <f t="shared" si="683"/>
        <v>28.300000000000182</v>
      </c>
      <c r="O122" s="20">
        <f t="shared" si="684"/>
        <v>4.9916416607037814E-2</v>
      </c>
      <c r="P122" s="20">
        <f t="shared" si="685"/>
        <v>2.9845130209103173E-2</v>
      </c>
      <c r="Q122" s="22">
        <f t="shared" si="686"/>
        <v>5.7791472502848551E-2</v>
      </c>
      <c r="R122" s="21">
        <f t="shared" si="687"/>
        <v>1.0002784141778192</v>
      </c>
      <c r="S122" s="20">
        <f t="shared" si="688"/>
        <v>6.168429051103157</v>
      </c>
      <c r="T122" s="20">
        <f t="shared" si="689"/>
        <v>-25.050579063369746</v>
      </c>
      <c r="U122" s="20">
        <f t="shared" si="690"/>
        <v>-11.622654248782331</v>
      </c>
      <c r="V122" s="133"/>
      <c r="W122" s="45">
        <v>3173.9</v>
      </c>
      <c r="X122" s="45">
        <v>78.84</v>
      </c>
      <c r="Y122" s="20">
        <v>204.83099999999999</v>
      </c>
      <c r="Z122" s="20">
        <f t="shared" si="691"/>
        <v>2507.346392214652</v>
      </c>
      <c r="AA122" s="20">
        <f t="shared" si="692"/>
        <v>-2426.1463922146522</v>
      </c>
      <c r="AB122" s="20">
        <f t="shared" si="693"/>
        <v>-1681.5148969711508</v>
      </c>
      <c r="AC122" s="20">
        <f t="shared" si="694"/>
        <v>-487.25829292622183</v>
      </c>
      <c r="AD122" s="20">
        <f t="shared" si="695"/>
        <v>-1681.5148969711508</v>
      </c>
      <c r="AE122" s="20">
        <f t="shared" si="696"/>
        <v>-487.25829292622183</v>
      </c>
      <c r="AF122" s="21">
        <f t="shared" si="697"/>
        <v>1750.6892907541519</v>
      </c>
      <c r="AG122" s="21">
        <f t="shared" si="698"/>
        <v>196.16018237945468</v>
      </c>
      <c r="AH122" s="21">
        <f t="shared" si="699"/>
        <v>1718.9899958837332</v>
      </c>
      <c r="AI122" s="133"/>
      <c r="AJ122" s="20">
        <f t="shared" si="700"/>
        <v>28.300000000000182</v>
      </c>
      <c r="AK122" s="20">
        <f t="shared" si="701"/>
        <v>4.9916416607037814E-2</v>
      </c>
      <c r="AL122" s="20">
        <f t="shared" si="702"/>
        <v>2.2776546738525624E-2</v>
      </c>
      <c r="AM122" s="23">
        <f t="shared" si="703"/>
        <v>5.4641127395410383E-2</v>
      </c>
      <c r="AN122" s="45">
        <f t="shared" si="704"/>
        <v>1.0002488787070585</v>
      </c>
      <c r="AO122" s="23">
        <f t="shared" si="705"/>
        <v>6.1682469143567316</v>
      </c>
      <c r="AP122" s="23">
        <f t="shared" si="706"/>
        <v>-25.192637513081369</v>
      </c>
      <c r="AQ122" s="23">
        <f t="shared" si="707"/>
        <v>-11.312581491951658</v>
      </c>
      <c r="AR122" s="45">
        <f t="shared" si="708"/>
        <v>0.89875401341137429</v>
      </c>
      <c r="AS122" s="133"/>
      <c r="AT122" s="20">
        <f t="shared" si="709"/>
        <v>2.379992692439167</v>
      </c>
      <c r="AU122" s="20">
        <f t="shared" si="710"/>
        <v>0.12319893715448416</v>
      </c>
      <c r="AV122" s="20">
        <f t="shared" si="711"/>
        <v>2.3831792199034947</v>
      </c>
      <c r="AX122" s="141">
        <v>10</v>
      </c>
      <c r="AY122" s="141">
        <v>20</v>
      </c>
      <c r="AZ122" s="141">
        <v>1355</v>
      </c>
      <c r="BA122" s="142">
        <v>8.0000000000000004E-4</v>
      </c>
      <c r="BB122" s="142">
        <v>1.5E-3</v>
      </c>
      <c r="BC122" s="143">
        <v>1.1999999999999999E-3</v>
      </c>
      <c r="BD122" s="121"/>
      <c r="BE122" s="30" t="s">
        <v>97</v>
      </c>
    </row>
    <row r="123" spans="1:57" x14ac:dyDescent="0.3">
      <c r="A123" s="45">
        <v>3188</v>
      </c>
      <c r="B123" s="45">
        <v>80.540000000000006</v>
      </c>
      <c r="C123" s="20">
        <v>206.56</v>
      </c>
      <c r="D123" s="24">
        <f t="shared" si="674"/>
        <v>2509.9930727325013</v>
      </c>
      <c r="E123" s="24">
        <f t="shared" si="675"/>
        <v>-2428.7930727325015</v>
      </c>
      <c r="F123" s="24">
        <f t="shared" si="676"/>
        <v>-1693.97940569301</v>
      </c>
      <c r="G123" s="24">
        <f t="shared" si="677"/>
        <v>-490.99214960520629</v>
      </c>
      <c r="H123" s="20">
        <f t="shared" si="678"/>
        <v>-1693.97940569301</v>
      </c>
      <c r="I123" s="20">
        <f t="shared" si="679"/>
        <v>-490.99214960520629</v>
      </c>
      <c r="J123" s="21">
        <f t="shared" si="680"/>
        <v>1763.7005181963248</v>
      </c>
      <c r="K123" s="21">
        <f t="shared" si="681"/>
        <v>196.16398826036539</v>
      </c>
      <c r="L123" s="21">
        <f t="shared" si="682"/>
        <v>1731.7878215424807</v>
      </c>
      <c r="M123" s="133"/>
      <c r="N123" s="20">
        <f t="shared" si="683"/>
        <v>14.099999999999909</v>
      </c>
      <c r="O123" s="20">
        <f t="shared" si="684"/>
        <v>2.9670597283903651E-2</v>
      </c>
      <c r="P123" s="20">
        <f t="shared" si="685"/>
        <v>1.4311699866353384E-2</v>
      </c>
      <c r="Q123" s="22">
        <f t="shared" si="686"/>
        <v>3.2841926250697595E-2</v>
      </c>
      <c r="R123" s="21">
        <f t="shared" si="687"/>
        <v>1.0000898923723878</v>
      </c>
      <c r="S123" s="20">
        <f t="shared" si="688"/>
        <v>2.5234815806948183</v>
      </c>
      <c r="T123" s="20">
        <f t="shared" si="689"/>
        <v>-12.451724278312568</v>
      </c>
      <c r="U123" s="20">
        <f t="shared" si="690"/>
        <v>-6.1138150345165725</v>
      </c>
      <c r="V123" s="133"/>
      <c r="W123" s="45">
        <v>3188</v>
      </c>
      <c r="X123" s="45">
        <v>80.540000000000006</v>
      </c>
      <c r="Y123" s="20">
        <v>205.80699999999999</v>
      </c>
      <c r="Z123" s="20">
        <f t="shared" si="691"/>
        <v>2509.869891168888</v>
      </c>
      <c r="AA123" s="20">
        <f t="shared" si="692"/>
        <v>-2428.6698911688882</v>
      </c>
      <c r="AB123" s="20">
        <f t="shared" si="693"/>
        <v>-1694.0539121214999</v>
      </c>
      <c r="AC123" s="20">
        <f t="shared" si="694"/>
        <v>-493.19089898791623</v>
      </c>
      <c r="AD123" s="20">
        <f t="shared" si="695"/>
        <v>-1694.0539121214999</v>
      </c>
      <c r="AE123" s="20">
        <f t="shared" si="696"/>
        <v>-493.19089898791623</v>
      </c>
      <c r="AF123" s="21">
        <f t="shared" si="697"/>
        <v>1764.3854227516922</v>
      </c>
      <c r="AG123" s="21">
        <f t="shared" si="698"/>
        <v>196.23189325414691</v>
      </c>
      <c r="AH123" s="21">
        <f t="shared" si="699"/>
        <v>1732.85510573959</v>
      </c>
      <c r="AI123" s="133"/>
      <c r="AJ123" s="20">
        <f t="shared" si="700"/>
        <v>14.099999999999909</v>
      </c>
      <c r="AK123" s="20">
        <f t="shared" si="701"/>
        <v>2.9670597283903651E-2</v>
      </c>
      <c r="AL123" s="20">
        <f t="shared" si="702"/>
        <v>1.7034413499464642E-2</v>
      </c>
      <c r="AM123" s="23">
        <f t="shared" si="703"/>
        <v>3.4076356141930386E-2</v>
      </c>
      <c r="AN123" s="45">
        <f t="shared" si="704"/>
        <v>1.0000967777418206</v>
      </c>
      <c r="AO123" s="23">
        <f t="shared" si="705"/>
        <v>2.5234989542360093</v>
      </c>
      <c r="AP123" s="23">
        <f t="shared" si="706"/>
        <v>-12.539015150349066</v>
      </c>
      <c r="AQ123" s="23">
        <f t="shared" si="707"/>
        <v>-5.9326060616943836</v>
      </c>
      <c r="AR123" s="45">
        <f t="shared" si="708"/>
        <v>1.2974159798567566</v>
      </c>
      <c r="AS123" s="133"/>
      <c r="AT123" s="20">
        <f t="shared" si="709"/>
        <v>2.2000113763009597</v>
      </c>
      <c r="AU123" s="20">
        <f t="shared" si="710"/>
        <v>0.12318156361334331</v>
      </c>
      <c r="AV123" s="20">
        <f t="shared" si="711"/>
        <v>2.2034572275104121</v>
      </c>
      <c r="AX123" s="141">
        <v>10</v>
      </c>
      <c r="AY123" s="141">
        <v>20</v>
      </c>
      <c r="AZ123" s="141">
        <v>1355</v>
      </c>
      <c r="BA123" s="142">
        <v>8.0000000000000004E-4</v>
      </c>
      <c r="BB123" s="142">
        <v>1.5E-3</v>
      </c>
      <c r="BC123" s="143">
        <v>1.1999999999999999E-3</v>
      </c>
      <c r="BD123" s="121"/>
      <c r="BE123" s="30" t="s">
        <v>97</v>
      </c>
    </row>
    <row r="124" spans="1:57" x14ac:dyDescent="0.3">
      <c r="A124" s="45">
        <v>3202.2</v>
      </c>
      <c r="B124" s="45">
        <v>80.900000000000006</v>
      </c>
      <c r="C124" s="20">
        <v>206.33</v>
      </c>
      <c r="D124" s="24">
        <f t="shared" si="674"/>
        <v>2512.2829544984343</v>
      </c>
      <c r="E124" s="24">
        <f t="shared" si="675"/>
        <v>-2431.0829544984344</v>
      </c>
      <c r="F124" s="24">
        <f t="shared" si="676"/>
        <v>-1706.5271249588618</v>
      </c>
      <c r="G124" s="24">
        <f t="shared" si="677"/>
        <v>-497.23316359534351</v>
      </c>
      <c r="H124" s="20">
        <f t="shared" si="678"/>
        <v>-1706.5271249588618</v>
      </c>
      <c r="I124" s="20">
        <f t="shared" si="679"/>
        <v>-497.23316359534351</v>
      </c>
      <c r="J124" s="21">
        <f t="shared" si="680"/>
        <v>1777.4913915964241</v>
      </c>
      <c r="K124" s="21">
        <f t="shared" si="681"/>
        <v>196.24461122157751</v>
      </c>
      <c r="L124" s="21">
        <f t="shared" si="682"/>
        <v>1745.8010791140493</v>
      </c>
      <c r="M124" s="133"/>
      <c r="N124" s="20">
        <f t="shared" si="683"/>
        <v>14.199999999999818</v>
      </c>
      <c r="O124" s="20">
        <f t="shared" si="684"/>
        <v>6.2831853071795762E-3</v>
      </c>
      <c r="P124" s="20">
        <f t="shared" si="685"/>
        <v>-4.0142572795867793E-3</v>
      </c>
      <c r="Q124" s="22">
        <f t="shared" si="686"/>
        <v>7.4278919154291412E-3</v>
      </c>
      <c r="R124" s="21">
        <f t="shared" si="687"/>
        <v>1.0000045978235601</v>
      </c>
      <c r="S124" s="20">
        <f t="shared" si="688"/>
        <v>2.2898817659330954</v>
      </c>
      <c r="T124" s="20">
        <f t="shared" si="689"/>
        <v>-12.547719265851889</v>
      </c>
      <c r="U124" s="20">
        <f t="shared" si="690"/>
        <v>-6.2410139901372457</v>
      </c>
      <c r="V124" s="133"/>
      <c r="W124" s="45">
        <v>3202.2</v>
      </c>
      <c r="X124" s="45">
        <v>80.900000000000006</v>
      </c>
      <c r="Y124" s="20">
        <v>205.59100000000001</v>
      </c>
      <c r="Z124" s="20">
        <f t="shared" si="691"/>
        <v>2512.1597725813062</v>
      </c>
      <c r="AA124" s="20">
        <f t="shared" si="692"/>
        <v>-2430.9597725813064</v>
      </c>
      <c r="AB124" s="20">
        <f t="shared" si="693"/>
        <v>-1706.681825182601</v>
      </c>
      <c r="AC124" s="20">
        <f t="shared" si="694"/>
        <v>-499.2680166327483</v>
      </c>
      <c r="AD124" s="20">
        <f t="shared" si="695"/>
        <v>-1706.681825182601</v>
      </c>
      <c r="AE124" s="20">
        <f t="shared" si="696"/>
        <v>-499.2680166327483</v>
      </c>
      <c r="AF124" s="21">
        <f t="shared" si="697"/>
        <v>1778.2101689173337</v>
      </c>
      <c r="AG124" s="21">
        <f t="shared" si="698"/>
        <v>196.30616431750693</v>
      </c>
      <c r="AH124" s="21">
        <f t="shared" si="699"/>
        <v>1746.8651543909743</v>
      </c>
      <c r="AI124" s="133"/>
      <c r="AJ124" s="20">
        <f t="shared" si="700"/>
        <v>14.199999999999818</v>
      </c>
      <c r="AK124" s="20">
        <f t="shared" si="701"/>
        <v>6.2831853071795762E-3</v>
      </c>
      <c r="AL124" s="20">
        <f t="shared" si="702"/>
        <v>-3.7699111843073987E-3</v>
      </c>
      <c r="AM124" s="23">
        <f t="shared" si="703"/>
        <v>7.302124030089896E-3</v>
      </c>
      <c r="AN124" s="45">
        <f t="shared" si="704"/>
        <v>1.0000044434416389</v>
      </c>
      <c r="AO124" s="23">
        <f t="shared" si="705"/>
        <v>2.2898814124183744</v>
      </c>
      <c r="AP124" s="23">
        <f t="shared" si="706"/>
        <v>-12.627913061100958</v>
      </c>
      <c r="AQ124" s="23">
        <f t="shared" si="707"/>
        <v>-6.0771176448320778</v>
      </c>
      <c r="AR124" s="45">
        <f t="shared" si="708"/>
        <v>0.28187424268191319</v>
      </c>
      <c r="AS124" s="133"/>
      <c r="AT124" s="20">
        <f t="shared" si="709"/>
        <v>2.0407251267773501</v>
      </c>
      <c r="AU124" s="20">
        <f t="shared" si="710"/>
        <v>0.12318191712802218</v>
      </c>
      <c r="AV124" s="20">
        <f t="shared" si="711"/>
        <v>2.0444394898768135</v>
      </c>
      <c r="AX124" s="141">
        <v>10</v>
      </c>
      <c r="AY124" s="141">
        <v>20</v>
      </c>
      <c r="AZ124" s="141">
        <v>1355</v>
      </c>
      <c r="BA124" s="142">
        <v>8.0000000000000004E-4</v>
      </c>
      <c r="BB124" s="142">
        <v>1.5E-3</v>
      </c>
      <c r="BC124" s="143">
        <v>1.1999999999999999E-3</v>
      </c>
      <c r="BD124" s="121"/>
      <c r="BE124" s="30" t="s">
        <v>97</v>
      </c>
    </row>
    <row r="125" spans="1:57" x14ac:dyDescent="0.3">
      <c r="A125" s="134">
        <v>3216.3</v>
      </c>
      <c r="B125" s="134">
        <v>82.45</v>
      </c>
      <c r="C125" s="135">
        <v>206.07</v>
      </c>
      <c r="D125" s="136">
        <f t="shared" si="674"/>
        <v>2514.3244057614966</v>
      </c>
      <c r="E125" s="136">
        <f t="shared" si="675"/>
        <v>-2433.1244057614967</v>
      </c>
      <c r="F125" s="136">
        <f t="shared" si="676"/>
        <v>-1719.0447918289585</v>
      </c>
      <c r="G125" s="136">
        <f t="shared" si="677"/>
        <v>-503.39254947226283</v>
      </c>
      <c r="H125" s="135">
        <f t="shared" si="678"/>
        <v>-1719.0447918289585</v>
      </c>
      <c r="I125" s="135">
        <f t="shared" si="679"/>
        <v>-503.39254947226283</v>
      </c>
      <c r="J125" s="137">
        <f t="shared" si="680"/>
        <v>1791.2339476401321</v>
      </c>
      <c r="K125" s="137">
        <f t="shared" si="681"/>
        <v>196.32175703714751</v>
      </c>
      <c r="L125" s="137">
        <f t="shared" si="682"/>
        <v>1759.7504189773078</v>
      </c>
      <c r="M125" s="25"/>
      <c r="N125" s="135">
        <f t="shared" si="683"/>
        <v>14.100000000000364</v>
      </c>
      <c r="O125" s="135">
        <f t="shared" si="684"/>
        <v>2.7052603405912059E-2</v>
      </c>
      <c r="P125" s="135">
        <f t="shared" si="685"/>
        <v>-4.5378560551855938E-3</v>
      </c>
      <c r="Q125" s="138">
        <f t="shared" si="686"/>
        <v>2.7422663894171473E-2</v>
      </c>
      <c r="R125" s="137">
        <f t="shared" si="687"/>
        <v>1.0000626715875112</v>
      </c>
      <c r="S125" s="135">
        <f t="shared" si="688"/>
        <v>2.041451263062203</v>
      </c>
      <c r="T125" s="135">
        <f t="shared" si="689"/>
        <v>-12.51766687009682</v>
      </c>
      <c r="U125" s="135">
        <f t="shared" si="690"/>
        <v>-6.1593858769193233</v>
      </c>
      <c r="V125" s="25"/>
      <c r="W125" s="134">
        <v>3216.3</v>
      </c>
      <c r="X125" s="134">
        <v>82.45</v>
      </c>
      <c r="Y125" s="135">
        <v>205.309</v>
      </c>
      <c r="Z125" s="135">
        <f t="shared" si="691"/>
        <v>2514.2012244493517</v>
      </c>
      <c r="AA125" s="135">
        <f t="shared" si="692"/>
        <v>-2433.0012244493519</v>
      </c>
      <c r="AB125" s="135">
        <f t="shared" si="693"/>
        <v>-1719.2790437957997</v>
      </c>
      <c r="AC125" s="135">
        <f t="shared" si="694"/>
        <v>-505.26301789076228</v>
      </c>
      <c r="AD125" s="135">
        <f t="shared" si="695"/>
        <v>-1719.2790437957997</v>
      </c>
      <c r="AE125" s="135">
        <f t="shared" si="696"/>
        <v>-505.26301789076228</v>
      </c>
      <c r="AF125" s="137">
        <f t="shared" si="697"/>
        <v>1791.9852531992219</v>
      </c>
      <c r="AG125" s="137">
        <f t="shared" si="698"/>
        <v>196.37704709360841</v>
      </c>
      <c r="AH125" s="137">
        <f t="shared" si="699"/>
        <v>1760.8104913901334</v>
      </c>
      <c r="AI125" s="25"/>
      <c r="AJ125" s="135">
        <f t="shared" si="700"/>
        <v>14.100000000000364</v>
      </c>
      <c r="AK125" s="135">
        <f t="shared" si="701"/>
        <v>2.7052603405912059E-2</v>
      </c>
      <c r="AL125" s="135">
        <f t="shared" si="702"/>
        <v>-4.9218284906241963E-3</v>
      </c>
      <c r="AM125" s="139">
        <f t="shared" si="703"/>
        <v>2.7487422160879627E-2</v>
      </c>
      <c r="AN125" s="134">
        <f t="shared" si="704"/>
        <v>1.0000629679556883</v>
      </c>
      <c r="AO125" s="139">
        <f t="shared" si="705"/>
        <v>2.0414518680454776</v>
      </c>
      <c r="AP125" s="139">
        <f t="shared" si="706"/>
        <v>-12.597218613198734</v>
      </c>
      <c r="AQ125" s="139">
        <f t="shared" si="707"/>
        <v>-5.9950012580139829</v>
      </c>
      <c r="AR125" s="134">
        <f t="shared" si="708"/>
        <v>1.0854793992422624</v>
      </c>
      <c r="AS125" s="25"/>
      <c r="AT125" s="135">
        <f t="shared" si="709"/>
        <v>1.8850798626511311</v>
      </c>
      <c r="AU125" s="135">
        <f t="shared" si="710"/>
        <v>0.12318131214487948</v>
      </c>
      <c r="AV125" s="135">
        <f t="shared" si="711"/>
        <v>1.8891002419762011</v>
      </c>
      <c r="AX125" s="141">
        <v>10</v>
      </c>
      <c r="AY125" s="141">
        <v>20</v>
      </c>
      <c r="AZ125" s="141">
        <v>1355</v>
      </c>
      <c r="BA125" s="142">
        <v>8.0000000000000004E-4</v>
      </c>
      <c r="BB125" s="142">
        <v>1.5E-3</v>
      </c>
      <c r="BC125" s="143">
        <v>1.1999999999999999E-3</v>
      </c>
      <c r="BD125" s="121"/>
      <c r="BE125" s="30" t="s">
        <v>97</v>
      </c>
    </row>
    <row r="126" spans="1:57" x14ac:dyDescent="0.3">
      <c r="A126" s="144">
        <v>3230.4</v>
      </c>
      <c r="B126" s="45">
        <v>84.41</v>
      </c>
      <c r="C126" s="20">
        <v>206.75</v>
      </c>
      <c r="D126" s="24">
        <f t="shared" ref="D126:D129" si="712">S126+D125</f>
        <v>2515.9376255738052</v>
      </c>
      <c r="E126" s="24">
        <f t="shared" ref="E126:E129" si="713">$BJ$3-D126</f>
        <v>-2434.7376255738054</v>
      </c>
      <c r="F126" s="24">
        <f t="shared" ref="F126:F129" si="714">T126+F125</f>
        <v>-1731.5895397942459</v>
      </c>
      <c r="G126" s="24">
        <f t="shared" ref="G126:G129" si="715">U126+G125</f>
        <v>-509.62272851036983</v>
      </c>
      <c r="H126" s="20">
        <f t="shared" ref="H126:H129" si="716">H125+T126</f>
        <v>-1731.5895397942459</v>
      </c>
      <c r="I126" s="20">
        <f t="shared" ref="I126:I129" si="717">I125+U126</f>
        <v>-509.62272851036983</v>
      </c>
      <c r="J126" s="21">
        <f t="shared" ref="J126:J129" si="718">SQRT(F126^2+G126^2)</f>
        <v>1805.0256673352881</v>
      </c>
      <c r="K126" s="21">
        <f t="shared" ref="K126:K129" si="719">IF(J126=0,0,IF(F126&lt;0,ATAN(G126/F126)*180/PI()+180,ATAN(G126/F126)*180/PI()))</f>
        <v>196.39964105367471</v>
      </c>
      <c r="L126" s="21">
        <f t="shared" ref="L126:L129" si="720">COS((K126-$BL$3)*PI()/180)*J126</f>
        <v>1773.7560985467146</v>
      </c>
      <c r="M126" s="133"/>
      <c r="N126" s="20">
        <f t="shared" ref="N126:N129" si="721">A126-A125</f>
        <v>14.099999999999909</v>
      </c>
      <c r="O126" s="20">
        <f t="shared" ref="O126:O129" si="722">RADIANS(B126-B125)</f>
        <v>3.420845333908875E-2</v>
      </c>
      <c r="P126" s="20">
        <f t="shared" ref="P126:P129" si="723">RADIANS(C126-C125)</f>
        <v>1.1868238913561559E-2</v>
      </c>
      <c r="Q126" s="22">
        <f t="shared" ref="Q126:Q129" si="724">ACOS(COS(O126)-SIN(RADIANS(B125))*SIN(RADIANS(B126))*(1-COS(P126)))</f>
        <v>3.6183080134699619E-2</v>
      </c>
      <c r="R126" s="21">
        <f t="shared" ref="R126:R129" si="725">2/Q126*TAN(Q126/2)</f>
        <v>1.0001091155596009</v>
      </c>
      <c r="S126" s="20">
        <f t="shared" ref="S126:S129" si="726">(N126/2)*(COS(RADIANS(B125))+COS(RADIANS(B126)))*R126</f>
        <v>1.6132198123086892</v>
      </c>
      <c r="T126" s="20">
        <f t="shared" ref="T126:T129" si="727">(N126/2)*(SIN(RADIANS(B125))*COS(RADIANS(C125))+SIN(RADIANS(B126))*COS(RADIANS(C126)))*R126</f>
        <v>-12.544747965287257</v>
      </c>
      <c r="U126" s="20">
        <f t="shared" ref="U126:U129" si="728">(N126/2)*(SIN(RADIANS(B125))*SIN(RADIANS(C125))+SIN(RADIANS(B126))*SIN(RADIANS(C126)))*R126</f>
        <v>-6.2301790381070035</v>
      </c>
      <c r="V126" s="133"/>
      <c r="W126" s="45">
        <v>3230.4</v>
      </c>
      <c r="X126" s="45">
        <v>84.41</v>
      </c>
      <c r="Y126" s="20">
        <v>206.042</v>
      </c>
      <c r="Z126" s="20">
        <f t="shared" ref="Z126:Z129" si="729">AO126+Z125</f>
        <v>2515.8144472884705</v>
      </c>
      <c r="AA126" s="20">
        <f t="shared" ref="AA126:AA129" si="730">$BJ$3-Z126</f>
        <v>-2434.6144472884707</v>
      </c>
      <c r="AB126" s="20">
        <f t="shared" ref="AB126:AB129" si="731">AP126+AB125</f>
        <v>-1731.9026083823005</v>
      </c>
      <c r="AC126" s="20">
        <f t="shared" ref="AC126:AC129" si="732">AQ126+AC125</f>
        <v>-511.33187831069512</v>
      </c>
      <c r="AD126" s="20">
        <f t="shared" ref="AD126:AD129" si="733">AD125+AP126</f>
        <v>-1731.9026083823005</v>
      </c>
      <c r="AE126" s="20">
        <f t="shared" ref="AE126:AE129" si="734">AE125+AQ126</f>
        <v>-511.33187831069512</v>
      </c>
      <c r="AF126" s="21">
        <f t="shared" ref="AF126:AF129" si="735">SQRT(AB126^2+AC126^2)</f>
        <v>1805.8092187986413</v>
      </c>
      <c r="AG126" s="21">
        <f t="shared" ref="AG126:AG129" si="736">IF(AF126=0,0,IF(AB126&lt;0,ATAN(AC126/AB126)*180/PI()+180,ATAN(AC126/AB126)*180/PI()))</f>
        <v>196.44885920778674</v>
      </c>
      <c r="AH126" s="21">
        <f t="shared" ref="AH126:AH129" si="737">COS((AG126-$BL$3)*PI()/180)*AF126</f>
        <v>1774.8129093118625</v>
      </c>
      <c r="AI126" s="133"/>
      <c r="AJ126" s="20">
        <f t="shared" ref="AJ126:AJ129" si="738">W126-W125</f>
        <v>14.099999999999909</v>
      </c>
      <c r="AK126" s="20">
        <f t="shared" ref="AK126:AK129" si="739">RADIANS(X126-X125)</f>
        <v>3.420845333908875E-2</v>
      </c>
      <c r="AL126" s="20">
        <f t="shared" ref="AL126:AL129" si="740">RADIANS(Y126-Y125)</f>
        <v>1.2793263417118507E-2</v>
      </c>
      <c r="AM126" s="23">
        <f t="shared" ref="AM126:AM129" si="741">ACOS(COS(AK126)-SIN(RADIANS(X125))*SIN(RADIANS(X126))*(1-COS(AL126)))</f>
        <v>3.6492832823326493E-2</v>
      </c>
      <c r="AN126" s="45">
        <f t="shared" ref="AN126:AN129" si="742">2/AM126*TAN(AM126/2)</f>
        <v>1.0001109920184177</v>
      </c>
      <c r="AO126" s="23">
        <f t="shared" ref="AO126:AO129" si="743">(AJ126/2)*(COS(RADIANS(X125))+COS(RADIANS(X126)))*AN126</f>
        <v>1.6132228391189574</v>
      </c>
      <c r="AP126" s="23">
        <f t="shared" ref="AP126:AP129" si="744">(AJ126/2)*(SIN(RADIANS(X125))*COS(RADIANS(Y125))+SIN(RADIANS(X126))*COS(RADIANS(Y126)))*AN126</f>
        <v>-12.623564586500894</v>
      </c>
      <c r="AQ126" s="23">
        <f t="shared" ref="AQ126:AQ129" si="745">(AJ126/2)*(SIN(RADIANS(X125))*SIN(RADIANS(Y125))+SIN(RADIANS(X126))*SIN(RADIANS(Y126)))*AN126</f>
        <v>-6.0688604199328475</v>
      </c>
      <c r="AR126" s="45">
        <f t="shared" ref="AR126:AR129" si="746">(10/AJ126)*2*(ASIN((SQRT((SIN((X125-X126)/2)^2+SIN(((Y125-Y126)/2)^2)*SIN(X125)*SIN(X126))))))</f>
        <v>1.4484004052514374</v>
      </c>
      <c r="AS126" s="133"/>
      <c r="AT126" s="20">
        <f t="shared" ref="AT126:AT129" si="747">SQRT((I126-AE126)^2+(H126-AD126)^2)</f>
        <v>1.7375859635651174</v>
      </c>
      <c r="AU126" s="20">
        <f t="shared" ref="AU126:AU129" si="748">D126-Z126</f>
        <v>0.12317828533468855</v>
      </c>
      <c r="AV126" s="20">
        <f t="shared" ref="AV126:AV129" si="749">SQRT((I126-AE126)^2+(H126-AD126)^2+(D126-Z126)^2)</f>
        <v>1.7419465751728758</v>
      </c>
      <c r="AX126" s="141">
        <v>-55</v>
      </c>
      <c r="AY126" s="141">
        <v>105</v>
      </c>
      <c r="AZ126" s="141">
        <v>160</v>
      </c>
      <c r="BA126" s="142">
        <v>2.7000000000000001E-3</v>
      </c>
      <c r="BB126" s="142">
        <v>2.8999999999999998E-3</v>
      </c>
      <c r="BC126" s="143">
        <v>0</v>
      </c>
      <c r="BD126" s="121"/>
      <c r="BE126" s="140" t="s">
        <v>109</v>
      </c>
    </row>
    <row r="127" spans="1:57" x14ac:dyDescent="0.3">
      <c r="A127" s="45">
        <v>3256.9</v>
      </c>
      <c r="B127" s="45">
        <v>88.22</v>
      </c>
      <c r="C127" s="20">
        <v>206.64</v>
      </c>
      <c r="D127" s="24">
        <f t="shared" si="712"/>
        <v>2517.6404951979989</v>
      </c>
      <c r="E127" s="24">
        <f t="shared" si="713"/>
        <v>-2436.4404951979991</v>
      </c>
      <c r="F127" s="24">
        <f t="shared" si="714"/>
        <v>-1755.2116391955228</v>
      </c>
      <c r="G127" s="24">
        <f t="shared" si="715"/>
        <v>-521.50076318112747</v>
      </c>
      <c r="H127" s="20">
        <f t="shared" si="716"/>
        <v>-1755.2116391955228</v>
      </c>
      <c r="I127" s="20">
        <f t="shared" si="717"/>
        <v>-521.50076318112747</v>
      </c>
      <c r="J127" s="21">
        <f t="shared" si="718"/>
        <v>1831.046406939467</v>
      </c>
      <c r="K127" s="21">
        <f t="shared" si="719"/>
        <v>196.5475059444002</v>
      </c>
      <c r="L127" s="21">
        <f t="shared" si="720"/>
        <v>1800.1958357542817</v>
      </c>
      <c r="M127" s="133"/>
      <c r="N127" s="20">
        <f t="shared" si="721"/>
        <v>26.5</v>
      </c>
      <c r="O127" s="20">
        <f t="shared" si="722"/>
        <v>6.6497044500983996E-2</v>
      </c>
      <c r="P127" s="20">
        <f t="shared" si="723"/>
        <v>-1.9198621771940006E-3</v>
      </c>
      <c r="Q127" s="22">
        <f t="shared" si="724"/>
        <v>6.6524628545648889E-2</v>
      </c>
      <c r="R127" s="21">
        <f t="shared" si="725"/>
        <v>1.0003689571340681</v>
      </c>
      <c r="S127" s="20">
        <f t="shared" si="726"/>
        <v>1.7028696241936443</v>
      </c>
      <c r="T127" s="20">
        <f t="shared" si="727"/>
        <v>-23.622099401277069</v>
      </c>
      <c r="U127" s="20">
        <f t="shared" si="728"/>
        <v>-11.878034670757621</v>
      </c>
      <c r="V127" s="133"/>
      <c r="W127" s="45">
        <v>3256.9</v>
      </c>
      <c r="X127" s="45">
        <v>88.177000000000007</v>
      </c>
      <c r="Y127" s="20">
        <v>206.36600000000001</v>
      </c>
      <c r="Z127" s="20">
        <f t="shared" si="729"/>
        <v>2517.5272495265936</v>
      </c>
      <c r="AA127" s="20">
        <f t="shared" si="730"/>
        <v>-2436.3272495265937</v>
      </c>
      <c r="AB127" s="20">
        <f t="shared" si="731"/>
        <v>-1755.6250293710343</v>
      </c>
      <c r="AC127" s="20">
        <f t="shared" si="732"/>
        <v>-523.00699125945744</v>
      </c>
      <c r="AD127" s="20">
        <f t="shared" si="733"/>
        <v>-1755.6250293710343</v>
      </c>
      <c r="AE127" s="20">
        <f t="shared" si="734"/>
        <v>-523.00699125945744</v>
      </c>
      <c r="AF127" s="21">
        <f t="shared" si="735"/>
        <v>1831.872145282065</v>
      </c>
      <c r="AG127" s="21">
        <f t="shared" si="736"/>
        <v>196.58898286364598</v>
      </c>
      <c r="AH127" s="21">
        <f t="shared" si="737"/>
        <v>1801.2495931334668</v>
      </c>
      <c r="AI127" s="133"/>
      <c r="AJ127" s="20">
        <f t="shared" si="738"/>
        <v>26.5</v>
      </c>
      <c r="AK127" s="20">
        <f t="shared" si="739"/>
        <v>6.5746552922626572E-2</v>
      </c>
      <c r="AL127" s="20">
        <f t="shared" si="740"/>
        <v>5.6548667764618425E-3</v>
      </c>
      <c r="AM127" s="23">
        <f t="shared" si="741"/>
        <v>6.598819203213413E-2</v>
      </c>
      <c r="AN127" s="45">
        <f t="shared" si="742"/>
        <v>1.0003630282032989</v>
      </c>
      <c r="AO127" s="23">
        <f t="shared" si="743"/>
        <v>1.712802238123152</v>
      </c>
      <c r="AP127" s="23">
        <f t="shared" si="744"/>
        <v>-23.722420988733791</v>
      </c>
      <c r="AQ127" s="23">
        <f t="shared" si="745"/>
        <v>-11.67511294876234</v>
      </c>
      <c r="AR127" s="45">
        <f t="shared" si="746"/>
        <v>0.95238145142811959</v>
      </c>
      <c r="AS127" s="133"/>
      <c r="AT127" s="20">
        <f t="shared" si="747"/>
        <v>1.5619265223303604</v>
      </c>
      <c r="AU127" s="20">
        <f t="shared" si="748"/>
        <v>0.11324567140536601</v>
      </c>
      <c r="AV127" s="20">
        <f t="shared" si="749"/>
        <v>1.566026514223519</v>
      </c>
      <c r="AX127" s="141">
        <v>-55</v>
      </c>
      <c r="AY127" s="141">
        <v>105</v>
      </c>
      <c r="AZ127" s="141">
        <v>160</v>
      </c>
      <c r="BA127" s="142">
        <v>2.7000000000000001E-3</v>
      </c>
      <c r="BB127" s="142">
        <v>2.8999999999999998E-3</v>
      </c>
      <c r="BC127" s="143">
        <v>0</v>
      </c>
      <c r="BD127" s="121"/>
      <c r="BE127" s="30" t="s">
        <v>98</v>
      </c>
    </row>
    <row r="128" spans="1:57" x14ac:dyDescent="0.3">
      <c r="A128" s="45">
        <v>3285.1</v>
      </c>
      <c r="B128" s="45">
        <v>86.93</v>
      </c>
      <c r="C128" s="20">
        <v>206.55</v>
      </c>
      <c r="D128" s="24">
        <f t="shared" si="712"/>
        <v>2518.8336573416509</v>
      </c>
      <c r="E128" s="24">
        <f t="shared" si="713"/>
        <v>-2437.6336573416511</v>
      </c>
      <c r="F128" s="24">
        <f t="shared" si="714"/>
        <v>-1780.4047689517083</v>
      </c>
      <c r="G128" s="24">
        <f t="shared" si="715"/>
        <v>-534.11380489850762</v>
      </c>
      <c r="H128" s="20">
        <f t="shared" si="716"/>
        <v>-1780.4047689517083</v>
      </c>
      <c r="I128" s="20">
        <f t="shared" si="717"/>
        <v>-534.11380489850762</v>
      </c>
      <c r="J128" s="21">
        <f t="shared" si="718"/>
        <v>1858.7949585387698</v>
      </c>
      <c r="K128" s="21">
        <f t="shared" si="719"/>
        <v>196.69901908885791</v>
      </c>
      <c r="L128" s="21">
        <f t="shared" si="720"/>
        <v>1828.368974330933</v>
      </c>
      <c r="M128" s="133"/>
      <c r="N128" s="20">
        <f t="shared" si="721"/>
        <v>28.199999999999818</v>
      </c>
      <c r="O128" s="20">
        <f t="shared" si="722"/>
        <v>-2.2514747350726713E-2</v>
      </c>
      <c r="P128" s="20">
        <f t="shared" si="723"/>
        <v>-1.5707963267944602E-3</v>
      </c>
      <c r="Q128" s="22">
        <f t="shared" si="724"/>
        <v>2.2569375876276165E-2</v>
      </c>
      <c r="R128" s="21">
        <f t="shared" si="725"/>
        <v>1.0000424502229373</v>
      </c>
      <c r="S128" s="20">
        <f t="shared" si="726"/>
        <v>1.1931621436519744</v>
      </c>
      <c r="T128" s="20">
        <f t="shared" si="727"/>
        <v>-25.193129756185449</v>
      </c>
      <c r="U128" s="20">
        <f t="shared" si="728"/>
        <v>-12.613041717380201</v>
      </c>
      <c r="V128" s="133"/>
      <c r="W128" s="45">
        <v>3285.1</v>
      </c>
      <c r="X128" s="45">
        <v>86.887</v>
      </c>
      <c r="Y128" s="20">
        <v>206.96600000000001</v>
      </c>
      <c r="Z128" s="20">
        <f t="shared" si="729"/>
        <v>2518.741566626923</v>
      </c>
      <c r="AA128" s="20">
        <f t="shared" si="730"/>
        <v>-2437.5415666269232</v>
      </c>
      <c r="AB128" s="20">
        <f t="shared" si="731"/>
        <v>-1780.801626600685</v>
      </c>
      <c r="AC128" s="20">
        <f t="shared" si="732"/>
        <v>-535.65070669596946</v>
      </c>
      <c r="AD128" s="20">
        <f t="shared" si="733"/>
        <v>-1780.801626600685</v>
      </c>
      <c r="AE128" s="20">
        <f t="shared" si="734"/>
        <v>-535.65070669596946</v>
      </c>
      <c r="AF128" s="21">
        <f t="shared" si="735"/>
        <v>1859.6171952548559</v>
      </c>
      <c r="AG128" s="21">
        <f t="shared" si="736"/>
        <v>196.7408613846307</v>
      </c>
      <c r="AH128" s="21">
        <f t="shared" si="737"/>
        <v>1829.4219753393234</v>
      </c>
      <c r="AI128" s="133"/>
      <c r="AJ128" s="20">
        <f t="shared" si="738"/>
        <v>28.199999999999818</v>
      </c>
      <c r="AK128" s="20">
        <f t="shared" si="739"/>
        <v>-2.251474735072696E-2</v>
      </c>
      <c r="AL128" s="20">
        <f t="shared" si="740"/>
        <v>1.0471975511965877E-2</v>
      </c>
      <c r="AM128" s="23">
        <f t="shared" si="741"/>
        <v>2.4826762229207322E-2</v>
      </c>
      <c r="AN128" s="45">
        <f t="shared" si="742"/>
        <v>1.0000513671763434</v>
      </c>
      <c r="AO128" s="23">
        <f t="shared" si="743"/>
        <v>1.2143171003293578</v>
      </c>
      <c r="AP128" s="23">
        <f t="shared" si="744"/>
        <v>-25.176597229650756</v>
      </c>
      <c r="AQ128" s="23">
        <f t="shared" si="745"/>
        <v>-12.643715436512064</v>
      </c>
      <c r="AR128" s="45">
        <f t="shared" si="746"/>
        <v>0.4450630425457856</v>
      </c>
      <c r="AS128" s="133"/>
      <c r="AT128" s="20">
        <f t="shared" si="747"/>
        <v>1.5873131791151851</v>
      </c>
      <c r="AU128" s="20">
        <f t="shared" si="748"/>
        <v>9.2090714727874001E-2</v>
      </c>
      <c r="AV128" s="20">
        <f t="shared" si="749"/>
        <v>1.5899823358552907</v>
      </c>
      <c r="AX128" s="141">
        <v>-55</v>
      </c>
      <c r="AY128" s="141">
        <v>105</v>
      </c>
      <c r="AZ128" s="141">
        <v>160</v>
      </c>
      <c r="BA128" s="142">
        <v>2.7000000000000001E-3</v>
      </c>
      <c r="BB128" s="142">
        <v>2.8999999999999998E-3</v>
      </c>
      <c r="BC128" s="143">
        <v>0</v>
      </c>
      <c r="BD128" s="121"/>
      <c r="BE128" s="30" t="s">
        <v>98</v>
      </c>
    </row>
    <row r="129" spans="1:58" x14ac:dyDescent="0.3">
      <c r="A129" s="134">
        <v>3313.4</v>
      </c>
      <c r="B129" s="134">
        <v>88.65</v>
      </c>
      <c r="C129" s="135">
        <v>207.55</v>
      </c>
      <c r="D129" s="136">
        <f t="shared" si="712"/>
        <v>2519.9249546481387</v>
      </c>
      <c r="E129" s="136">
        <f t="shared" si="713"/>
        <v>-2438.7249546481389</v>
      </c>
      <c r="F129" s="136">
        <f t="shared" si="714"/>
        <v>-1805.5889538738968</v>
      </c>
      <c r="G129" s="136">
        <f t="shared" si="715"/>
        <v>-546.97364389648533</v>
      </c>
      <c r="H129" s="135">
        <f t="shared" si="716"/>
        <v>-1805.5889538738968</v>
      </c>
      <c r="I129" s="135">
        <f t="shared" si="717"/>
        <v>-546.97364389648533</v>
      </c>
      <c r="J129" s="137">
        <f t="shared" si="718"/>
        <v>1886.6191023809847</v>
      </c>
      <c r="K129" s="137">
        <f t="shared" si="719"/>
        <v>196.85332633336114</v>
      </c>
      <c r="L129" s="137">
        <f t="shared" si="720"/>
        <v>1856.6464992268932</v>
      </c>
      <c r="M129" s="25"/>
      <c r="N129" s="135">
        <f t="shared" si="721"/>
        <v>28.300000000000182</v>
      </c>
      <c r="O129" s="135">
        <f t="shared" si="722"/>
        <v>3.001966313430245E-2</v>
      </c>
      <c r="P129" s="135">
        <f t="shared" si="723"/>
        <v>1.7453292519943295E-2</v>
      </c>
      <c r="Q129" s="138">
        <f t="shared" si="724"/>
        <v>3.4717742706695365E-2</v>
      </c>
      <c r="R129" s="137">
        <f t="shared" si="725"/>
        <v>1.0001004555797002</v>
      </c>
      <c r="S129" s="135">
        <f t="shared" si="726"/>
        <v>1.0912973064878566</v>
      </c>
      <c r="T129" s="135">
        <f t="shared" si="727"/>
        <v>-25.184184922188521</v>
      </c>
      <c r="U129" s="135">
        <f t="shared" si="728"/>
        <v>-12.859838997977761</v>
      </c>
      <c r="V129" s="25"/>
      <c r="W129" s="134">
        <v>3313.4</v>
      </c>
      <c r="X129" s="134">
        <v>88.608999999999995</v>
      </c>
      <c r="Y129" s="135">
        <v>207.44200000000001</v>
      </c>
      <c r="Z129" s="135">
        <f t="shared" si="729"/>
        <v>2519.8535710402202</v>
      </c>
      <c r="AA129" s="135">
        <f t="shared" si="730"/>
        <v>-2438.6535710402204</v>
      </c>
      <c r="AB129" s="135">
        <f t="shared" si="731"/>
        <v>-1805.9507166349367</v>
      </c>
      <c r="AC129" s="135">
        <f t="shared" si="732"/>
        <v>-548.57788095569049</v>
      </c>
      <c r="AD129" s="135">
        <f t="shared" si="733"/>
        <v>-1805.9507166349367</v>
      </c>
      <c r="AE129" s="135">
        <f t="shared" si="734"/>
        <v>-548.57788095569049</v>
      </c>
      <c r="AF129" s="137">
        <f t="shared" si="735"/>
        <v>1887.4309742049052</v>
      </c>
      <c r="AG129" s="137">
        <f t="shared" si="736"/>
        <v>196.89674983855539</v>
      </c>
      <c r="AH129" s="137">
        <f t="shared" si="737"/>
        <v>1857.6989060476919</v>
      </c>
      <c r="AI129" s="25"/>
      <c r="AJ129" s="135">
        <f t="shared" si="738"/>
        <v>28.300000000000182</v>
      </c>
      <c r="AK129" s="135">
        <f t="shared" si="739"/>
        <v>3.0054569719342252E-2</v>
      </c>
      <c r="AL129" s="135">
        <f t="shared" si="740"/>
        <v>8.307767239492992E-3</v>
      </c>
      <c r="AM129" s="139">
        <f t="shared" si="741"/>
        <v>3.1179871313561147E-2</v>
      </c>
      <c r="AN129" s="134">
        <f t="shared" si="742"/>
        <v>1.0000810232415562</v>
      </c>
      <c r="AO129" s="139">
        <f t="shared" si="743"/>
        <v>1.112004413297051</v>
      </c>
      <c r="AP129" s="139">
        <f t="shared" si="744"/>
        <v>-25.149090034251582</v>
      </c>
      <c r="AQ129" s="139">
        <f t="shared" si="745"/>
        <v>-12.927174259720989</v>
      </c>
      <c r="AR129" s="134">
        <f t="shared" si="746"/>
        <v>0.58715101099036759</v>
      </c>
      <c r="AS129" s="25"/>
      <c r="AT129" s="135">
        <f t="shared" si="747"/>
        <v>1.6445208534410425</v>
      </c>
      <c r="AU129" s="135">
        <f t="shared" si="748"/>
        <v>7.1383607918505732E-2</v>
      </c>
      <c r="AV129" s="135">
        <f t="shared" si="749"/>
        <v>1.6460693961318635</v>
      </c>
      <c r="AX129" s="141">
        <v>-55</v>
      </c>
      <c r="AY129" s="141">
        <v>105</v>
      </c>
      <c r="AZ129" s="141">
        <v>160</v>
      </c>
      <c r="BA129" s="142">
        <v>2.7000000000000001E-3</v>
      </c>
      <c r="BB129" s="142">
        <v>2.8999999999999998E-3</v>
      </c>
      <c r="BC129" s="143">
        <v>0</v>
      </c>
      <c r="BD129" s="121"/>
      <c r="BE129" s="30" t="s">
        <v>98</v>
      </c>
    </row>
    <row r="130" spans="1:58" x14ac:dyDescent="0.3">
      <c r="A130" s="45">
        <v>3341.6</v>
      </c>
      <c r="B130" s="45">
        <v>90.31</v>
      </c>
      <c r="C130" s="20">
        <v>208.26</v>
      </c>
      <c r="D130" s="24">
        <f t="shared" ref="D130:D132" si="750">S130+D129</f>
        <v>2520.1808805397909</v>
      </c>
      <c r="E130" s="24">
        <f t="shared" ref="E130:E132" si="751">$BJ$3-D130</f>
        <v>-2438.9808805397911</v>
      </c>
      <c r="F130" s="24">
        <f t="shared" ref="F130:F132" si="752">T130+F129</f>
        <v>-1830.507924885535</v>
      </c>
      <c r="G130" s="24">
        <f t="shared" ref="G130:G132" si="753">U130+G129</f>
        <v>-560.17037022671343</v>
      </c>
      <c r="H130" s="20">
        <f t="shared" ref="H130:H132" si="754">H129+T130</f>
        <v>-1830.507924885535</v>
      </c>
      <c r="I130" s="20">
        <f t="shared" ref="I130:I132" si="755">I129+U130</f>
        <v>-560.17037022671343</v>
      </c>
      <c r="J130" s="21">
        <f t="shared" ref="J130:J132" si="756">SQRT(F130^2+G130^2)</f>
        <v>1914.3014670497123</v>
      </c>
      <c r="K130" s="21">
        <f t="shared" ref="K130:K132" si="757">IF(J130=0,0,IF(F130&lt;0,ATAN(G130/F130)*180/PI()+180,ATAN(G130/F130)*180/PI()))</f>
        <v>197.01511085447811</v>
      </c>
      <c r="L130" s="21">
        <f t="shared" ref="L130:L132" si="758">COS((K130-$BL$3)*PI()/180)*J130</f>
        <v>1884.8412477588972</v>
      </c>
      <c r="M130" s="133"/>
      <c r="N130" s="20">
        <f t="shared" ref="N130:N132" si="759">A130-A129</f>
        <v>28.199999999999818</v>
      </c>
      <c r="O130" s="20">
        <f t="shared" ref="O130:O132" si="760">RADIANS(B130-B129)</f>
        <v>2.8972465583105809E-2</v>
      </c>
      <c r="P130" s="20">
        <f t="shared" ref="P130:P132" si="761">RADIANS(C130-C129)</f>
        <v>1.2391837689159383E-2</v>
      </c>
      <c r="Q130" s="22">
        <f t="shared" ref="Q130:Q132" si="762">ACOS(COS(O130)-SIN(RADIANS(B129))*SIN(RADIANS(B130))*(1-COS(P130)))</f>
        <v>3.1510918929654963E-2</v>
      </c>
      <c r="R130" s="21">
        <f t="shared" ref="R130:R132" si="763">2/Q130*TAN(Q130/2)</f>
        <v>1.0000827530511907</v>
      </c>
      <c r="S130" s="20">
        <f t="shared" ref="S130:S132" si="764">(N130/2)*(COS(RADIANS(B129))+COS(RADIANS(B130)))*R130</f>
        <v>0.25592589165208013</v>
      </c>
      <c r="T130" s="20">
        <f t="shared" ref="T130:T132" si="765">(N130/2)*(SIN(RADIANS(B129))*COS(RADIANS(C129))+SIN(RADIANS(B130))*COS(RADIANS(C130)))*R130</f>
        <v>-24.918971011638241</v>
      </c>
      <c r="U130" s="20">
        <f t="shared" ref="U130:U132" si="766">(N130/2)*(SIN(RADIANS(B129))*SIN(RADIANS(C129))+SIN(RADIANS(B130))*SIN(RADIANS(C130)))*R130</f>
        <v>-13.196726330228078</v>
      </c>
      <c r="V130" s="133"/>
      <c r="W130" s="45">
        <v>3341.6</v>
      </c>
      <c r="X130" s="45">
        <v>90.266999999999996</v>
      </c>
      <c r="Y130" s="20">
        <v>208.08600000000001</v>
      </c>
      <c r="Z130" s="20">
        <f t="shared" ref="Z130:Z132" si="767">AO130+Z129</f>
        <v>2520.1301666269419</v>
      </c>
      <c r="AA130" s="20">
        <f t="shared" ref="AA130:AA132" si="768">$BJ$3-Z130</f>
        <v>-2438.9301666269421</v>
      </c>
      <c r="AB130" s="20">
        <f t="shared" ref="AB130:AB132" si="769">AP130+AB129</f>
        <v>-1830.9019460890991</v>
      </c>
      <c r="AC130" s="20">
        <f t="shared" ref="AC130:AC132" si="770">AQ130+AC129</f>
        <v>-561.71316859806586</v>
      </c>
      <c r="AD130" s="20">
        <f t="shared" ref="AD130:AD132" si="771">AD129+AP130</f>
        <v>-1830.9019460890991</v>
      </c>
      <c r="AE130" s="20">
        <f t="shared" ref="AE130:AE132" si="772">AE129+AQ130</f>
        <v>-561.71316859806586</v>
      </c>
      <c r="AF130" s="21">
        <f t="shared" ref="AF130:AF132" si="773">SQRT(AB130^2+AC130^2)</f>
        <v>1915.1301835565459</v>
      </c>
      <c r="AG130" s="21">
        <f t="shared" ref="AG130:AG132" si="774">IF(AF130=0,0,IF(AB130&lt;0,ATAN(AC130/AB130)*180/PI()+180,ATAN(AC130/AB130)*180/PI()))</f>
        <v>197.0557975614359</v>
      </c>
      <c r="AH130" s="21">
        <f t="shared" ref="AH130:AH132" si="775">COS((AG130-$BL$3)*PI()/180)*AF130</f>
        <v>1885.8944075981017</v>
      </c>
      <c r="AI130" s="133"/>
      <c r="AJ130" s="20">
        <f t="shared" ref="AJ130:AJ132" si="776">W130-W129</f>
        <v>28.199999999999818</v>
      </c>
      <c r="AK130" s="20">
        <f t="shared" ref="AK130:AK132" si="777">RADIANS(X130-X129)</f>
        <v>2.8937558998066007E-2</v>
      </c>
      <c r="AL130" s="20">
        <f t="shared" ref="AL130:AL132" si="778">RADIANS(Y130-Y129)</f>
        <v>1.1239920382843577E-2</v>
      </c>
      <c r="AM130" s="23">
        <f t="shared" ref="AM130:AM132" si="779">ACOS(COS(AK130)-SIN(RADIANS(X129))*SIN(RADIANS(X130))*(1-COS(AL130)))</f>
        <v>3.1043472075247491E-2</v>
      </c>
      <c r="AN130" s="45">
        <f t="shared" ref="AN130:AN132" si="780">2/AM130*TAN(AM130/2)</f>
        <v>1.0000803158365639</v>
      </c>
      <c r="AO130" s="23">
        <f t="shared" ref="AO130:AO132" si="781">(AJ130/2)*(COS(RADIANS(X129))+COS(RADIANS(X130)))*AN130</f>
        <v>0.27659558672172335</v>
      </c>
      <c r="AP130" s="23">
        <f t="shared" ref="AP130:AP132" si="782">(AJ130/2)*(SIN(RADIANS(X129))*COS(RADIANS(Y129))+SIN(RADIANS(X130))*COS(RADIANS(Y130)))*AN130</f>
        <v>-24.951229454162235</v>
      </c>
      <c r="AQ130" s="23">
        <f t="shared" ref="AQ130:AQ132" si="783">(AJ130/2)*(SIN(RADIANS(X129))*SIN(RADIANS(Y129))+SIN(RADIANS(X130))*SIN(RADIANS(Y130)))*AN130</f>
        <v>-13.13528764237541</v>
      </c>
      <c r="AR130" s="45">
        <f t="shared" ref="AR130:AR132" si="784">(10/AJ130)*2*(ASIN((SQRT((SIN((X129-X130)/2)^2+SIN(((Y129-Y130)/2)^2)*SIN(X129)*SIN(X130))))))</f>
        <v>0.62106271514080402</v>
      </c>
      <c r="AS130" s="133"/>
      <c r="AT130" s="20">
        <f t="shared" ref="AT130:AT132" si="785">SQRT((I130-AE130)^2+(H130-AD130)^2)</f>
        <v>1.5923189138818281</v>
      </c>
      <c r="AU130" s="20">
        <f t="shared" ref="AU130:AU132" si="786">D130-Z130</f>
        <v>5.0713912849005283E-2</v>
      </c>
      <c r="AV130" s="20">
        <f t="shared" ref="AV130:AV132" si="787">SQRT((I130-AE130)^2+(H130-AD130)^2+(D130-Z130)^2)</f>
        <v>1.5931263052445848</v>
      </c>
      <c r="AX130" s="141">
        <v>-55</v>
      </c>
      <c r="AY130" s="141">
        <v>105</v>
      </c>
      <c r="AZ130" s="141">
        <v>160</v>
      </c>
      <c r="BA130" s="142">
        <v>2.7000000000000001E-3</v>
      </c>
      <c r="BB130" s="142">
        <v>2.8999999999999998E-3</v>
      </c>
      <c r="BC130" s="143">
        <v>0</v>
      </c>
      <c r="BD130" s="121"/>
      <c r="BE130" s="30" t="s">
        <v>98</v>
      </c>
    </row>
    <row r="131" spans="1:58" x14ac:dyDescent="0.3">
      <c r="A131" s="45">
        <v>3369.9</v>
      </c>
      <c r="B131" s="45">
        <v>90.86</v>
      </c>
      <c r="C131" s="20">
        <v>207.79</v>
      </c>
      <c r="D131" s="24">
        <f t="shared" si="750"/>
        <v>2519.8919370651033</v>
      </c>
      <c r="E131" s="24">
        <f t="shared" si="751"/>
        <v>-2438.6919370651035</v>
      </c>
      <c r="F131" s="24">
        <f t="shared" si="752"/>
        <v>-1855.4880714919045</v>
      </c>
      <c r="G131" s="24">
        <f t="shared" si="753"/>
        <v>-573.46654060806259</v>
      </c>
      <c r="H131" s="20">
        <f t="shared" si="754"/>
        <v>-1855.4880714919045</v>
      </c>
      <c r="I131" s="20">
        <f t="shared" si="755"/>
        <v>-573.46654060806259</v>
      </c>
      <c r="J131" s="21">
        <f t="shared" si="756"/>
        <v>1942.0864699198451</v>
      </c>
      <c r="K131" s="21">
        <f t="shared" si="757"/>
        <v>197.1745519562229</v>
      </c>
      <c r="L131" s="21">
        <f t="shared" si="758"/>
        <v>1913.1357356399421</v>
      </c>
      <c r="M131" s="133"/>
      <c r="N131" s="20">
        <f t="shared" si="759"/>
        <v>28.300000000000182</v>
      </c>
      <c r="O131" s="20">
        <f t="shared" si="760"/>
        <v>9.5993108859687634E-3</v>
      </c>
      <c r="P131" s="20">
        <f t="shared" si="761"/>
        <v>-8.2030474843733294E-3</v>
      </c>
      <c r="Q131" s="22">
        <f t="shared" si="762"/>
        <v>1.2626528662799785E-2</v>
      </c>
      <c r="R131" s="21">
        <f t="shared" si="763"/>
        <v>1.0000132859806568</v>
      </c>
      <c r="S131" s="20">
        <f t="shared" si="764"/>
        <v>-0.28894347468751019</v>
      </c>
      <c r="T131" s="20">
        <f t="shared" si="765"/>
        <v>-24.980146606369622</v>
      </c>
      <c r="U131" s="20">
        <f t="shared" si="766"/>
        <v>-13.296170381349157</v>
      </c>
      <c r="V131" s="133"/>
      <c r="W131" s="45">
        <v>3369.9</v>
      </c>
      <c r="X131" s="45">
        <v>90.816999999999993</v>
      </c>
      <c r="Y131" s="20">
        <v>208.15199999999999</v>
      </c>
      <c r="Z131" s="20">
        <f t="shared" si="767"/>
        <v>2519.862462545203</v>
      </c>
      <c r="AA131" s="20">
        <f t="shared" si="768"/>
        <v>-2438.6624625452032</v>
      </c>
      <c r="AB131" s="20">
        <f t="shared" si="769"/>
        <v>-1855.8605011293746</v>
      </c>
      <c r="AC131" s="20">
        <f t="shared" si="770"/>
        <v>-575.05043317303466</v>
      </c>
      <c r="AD131" s="20">
        <f t="shared" si="771"/>
        <v>-1855.8605011293746</v>
      </c>
      <c r="AE131" s="20">
        <f t="shared" si="772"/>
        <v>-575.05043317303466</v>
      </c>
      <c r="AF131" s="21">
        <f t="shared" si="773"/>
        <v>1942.9104972552566</v>
      </c>
      <c r="AG131" s="21">
        <f t="shared" si="774"/>
        <v>197.21593462257871</v>
      </c>
      <c r="AH131" s="21">
        <f t="shared" si="775"/>
        <v>1914.1883784380741</v>
      </c>
      <c r="AI131" s="133"/>
      <c r="AJ131" s="20">
        <f t="shared" si="776"/>
        <v>28.300000000000182</v>
      </c>
      <c r="AK131" s="20">
        <f t="shared" si="777"/>
        <v>9.5993108859687634E-3</v>
      </c>
      <c r="AL131" s="20">
        <f t="shared" si="778"/>
        <v>1.1519173063158051E-3</v>
      </c>
      <c r="AM131" s="23">
        <f t="shared" si="779"/>
        <v>9.6681722180984586E-3</v>
      </c>
      <c r="AN131" s="45">
        <f t="shared" si="780"/>
        <v>1.0000077895356481</v>
      </c>
      <c r="AO131" s="23">
        <f t="shared" si="781"/>
        <v>-0.26770408173873023</v>
      </c>
      <c r="AP131" s="23">
        <f t="shared" si="782"/>
        <v>-24.958555040275435</v>
      </c>
      <c r="AQ131" s="23">
        <f t="shared" si="783"/>
        <v>-13.337264574968852</v>
      </c>
      <c r="AR131" s="45">
        <f t="shared" si="784"/>
        <v>0.19465850676904198</v>
      </c>
      <c r="AS131" s="133"/>
      <c r="AT131" s="20">
        <f t="shared" si="785"/>
        <v>1.6270892699049773</v>
      </c>
      <c r="AU131" s="20">
        <f t="shared" si="786"/>
        <v>2.9474519900304585E-2</v>
      </c>
      <c r="AV131" s="20">
        <f t="shared" si="787"/>
        <v>1.6273562116399918</v>
      </c>
      <c r="AX131" s="141">
        <v>-55</v>
      </c>
      <c r="AY131" s="141">
        <v>105</v>
      </c>
      <c r="AZ131" s="141">
        <v>160</v>
      </c>
      <c r="BA131" s="142">
        <v>2.7000000000000001E-3</v>
      </c>
      <c r="BB131" s="142">
        <v>2.8999999999999998E-3</v>
      </c>
      <c r="BC131" s="143">
        <v>0</v>
      </c>
      <c r="BD131" s="121"/>
      <c r="BE131" s="30" t="s">
        <v>98</v>
      </c>
    </row>
    <row r="132" spans="1:58" x14ac:dyDescent="0.3">
      <c r="A132" s="134">
        <v>3398.2</v>
      </c>
      <c r="B132" s="134">
        <v>90.06</v>
      </c>
      <c r="C132" s="135">
        <v>206.46</v>
      </c>
      <c r="D132" s="136">
        <f t="shared" si="750"/>
        <v>2519.6647241874534</v>
      </c>
      <c r="E132" s="136">
        <f t="shared" si="751"/>
        <v>-2438.4647241874536</v>
      </c>
      <c r="F132" s="136">
        <f t="shared" si="752"/>
        <v>-1880.6738928195475</v>
      </c>
      <c r="G132" s="136">
        <f t="shared" si="753"/>
        <v>-586.36862604068187</v>
      </c>
      <c r="H132" s="135">
        <f t="shared" si="754"/>
        <v>-1880.6738928195475</v>
      </c>
      <c r="I132" s="135">
        <f t="shared" si="755"/>
        <v>-586.36862604068187</v>
      </c>
      <c r="J132" s="137">
        <f t="shared" si="756"/>
        <v>1969.9650902332933</v>
      </c>
      <c r="K132" s="137">
        <f t="shared" si="757"/>
        <v>197.31677068900842</v>
      </c>
      <c r="L132" s="137">
        <f t="shared" si="758"/>
        <v>1941.4339495643142</v>
      </c>
      <c r="M132" s="25"/>
      <c r="N132" s="135">
        <f t="shared" si="759"/>
        <v>28.299999999999727</v>
      </c>
      <c r="O132" s="135">
        <f t="shared" si="760"/>
        <v>-1.3962634015954586E-2</v>
      </c>
      <c r="P132" s="135">
        <f t="shared" si="761"/>
        <v>-2.3212879051524304E-2</v>
      </c>
      <c r="Q132" s="138">
        <f t="shared" si="762"/>
        <v>2.7087809333460333E-2</v>
      </c>
      <c r="R132" s="137">
        <f t="shared" si="763"/>
        <v>1.0000611502714418</v>
      </c>
      <c r="S132" s="135">
        <f t="shared" si="764"/>
        <v>-0.22721287764987097</v>
      </c>
      <c r="T132" s="135">
        <f t="shared" si="765"/>
        <v>-25.185821327643051</v>
      </c>
      <c r="U132" s="135">
        <f t="shared" si="766"/>
        <v>-12.90208543261932</v>
      </c>
      <c r="V132" s="25"/>
      <c r="W132" s="134">
        <v>3398.2</v>
      </c>
      <c r="X132" s="134">
        <v>90.016999999999996</v>
      </c>
      <c r="Y132" s="135">
        <v>206.495</v>
      </c>
      <c r="Z132" s="135">
        <f t="shared" si="767"/>
        <v>2519.6564836304779</v>
      </c>
      <c r="AA132" s="135">
        <f t="shared" si="768"/>
        <v>-2438.456483630478</v>
      </c>
      <c r="AB132" s="135">
        <f t="shared" si="769"/>
        <v>-1881.0013062007256</v>
      </c>
      <c r="AC132" s="135">
        <f t="shared" si="770"/>
        <v>-588.03960818968699</v>
      </c>
      <c r="AD132" s="135">
        <f t="shared" si="771"/>
        <v>-1881.0013062007256</v>
      </c>
      <c r="AE132" s="135">
        <f t="shared" si="772"/>
        <v>-588.03960818968699</v>
      </c>
      <c r="AF132" s="137">
        <f t="shared" si="773"/>
        <v>1970.775607401491</v>
      </c>
      <c r="AG132" s="137">
        <f t="shared" si="774"/>
        <v>197.36031540618231</v>
      </c>
      <c r="AH132" s="137">
        <f t="shared" si="775"/>
        <v>1942.486157310447</v>
      </c>
      <c r="AI132" s="25"/>
      <c r="AJ132" s="135">
        <f t="shared" si="776"/>
        <v>28.299999999999727</v>
      </c>
      <c r="AK132" s="135">
        <f t="shared" si="777"/>
        <v>-1.3962634015954586E-2</v>
      </c>
      <c r="AL132" s="135">
        <f t="shared" si="778"/>
        <v>-2.8920105705545731E-2</v>
      </c>
      <c r="AM132" s="139">
        <f t="shared" si="779"/>
        <v>3.2113389239449175E-2</v>
      </c>
      <c r="AN132" s="134">
        <f t="shared" si="780"/>
        <v>1.0000859480109399</v>
      </c>
      <c r="AO132" s="139">
        <f t="shared" si="781"/>
        <v>-0.20597891472518481</v>
      </c>
      <c r="AP132" s="139">
        <f t="shared" si="782"/>
        <v>-25.140805071351011</v>
      </c>
      <c r="AQ132" s="139">
        <f t="shared" si="783"/>
        <v>-12.98917501665232</v>
      </c>
      <c r="AR132" s="134">
        <f t="shared" si="784"/>
        <v>0.41870494827536053</v>
      </c>
      <c r="AS132" s="25"/>
      <c r="AT132" s="135">
        <f t="shared" si="785"/>
        <v>1.7027568424376407</v>
      </c>
      <c r="AU132" s="135">
        <f t="shared" si="786"/>
        <v>8.2405569755792385E-3</v>
      </c>
      <c r="AV132" s="135">
        <f t="shared" si="787"/>
        <v>1.7027767825664855</v>
      </c>
      <c r="AX132" s="141">
        <v>-55</v>
      </c>
      <c r="AY132" s="141">
        <v>105</v>
      </c>
      <c r="AZ132" s="141">
        <v>160</v>
      </c>
      <c r="BA132" s="142">
        <v>2.7000000000000001E-3</v>
      </c>
      <c r="BB132" s="142">
        <v>2.8999999999999998E-3</v>
      </c>
      <c r="BC132" s="143">
        <v>0</v>
      </c>
      <c r="BD132" s="121"/>
      <c r="BE132" s="30" t="s">
        <v>98</v>
      </c>
    </row>
    <row r="133" spans="1:58" x14ac:dyDescent="0.3">
      <c r="A133" s="45">
        <v>3426.5</v>
      </c>
      <c r="B133" s="45">
        <v>90.12</v>
      </c>
      <c r="C133" s="20">
        <v>204.33</v>
      </c>
      <c r="D133" s="24">
        <f t="shared" ref="D133:D136" si="788">S133+D132</f>
        <v>2519.6202655513894</v>
      </c>
      <c r="E133" s="24">
        <f t="shared" ref="E133:E136" si="789">$BJ$3-D133</f>
        <v>-2438.4202655513895</v>
      </c>
      <c r="F133" s="24">
        <f t="shared" ref="F133:F136" si="790">T133+F132</f>
        <v>-1906.2378357886221</v>
      </c>
      <c r="G133" s="24">
        <f t="shared" ref="G133:G136" si="791">U133+G132</f>
        <v>-598.50454535160907</v>
      </c>
      <c r="H133" s="20">
        <f t="shared" ref="H133:H136" si="792">H132+T133</f>
        <v>-1906.2378357886221</v>
      </c>
      <c r="I133" s="20">
        <f t="shared" ref="I133:I136" si="793">I132+U133</f>
        <v>-598.50454535160907</v>
      </c>
      <c r="J133" s="21">
        <f t="shared" ref="J133:J136" si="794">SQRT(F133^2+G133^2)</f>
        <v>1997.9865808855241</v>
      </c>
      <c r="K133" s="21">
        <f t="shared" ref="K133:K136" si="795">IF(J133=0,0,IF(F133&lt;0,ATAN(G133/F133)*180/PI()+180,ATAN(G133/F133)*180/PI()))</f>
        <v>197.43080748179511</v>
      </c>
      <c r="L133" s="21">
        <f t="shared" ref="L133:L136" si="796">COS((K133-$BL$3)*PI()/180)*J133</f>
        <v>1969.7200473492596</v>
      </c>
      <c r="M133" s="133"/>
      <c r="N133" s="20">
        <f t="shared" ref="N133:N136" si="797">A133-A132</f>
        <v>28.300000000000182</v>
      </c>
      <c r="O133" s="20">
        <f t="shared" ref="O133:O136" si="798">RADIANS(B133-B132)</f>
        <v>1.0471975511966373E-3</v>
      </c>
      <c r="P133" s="20">
        <f t="shared" ref="P133:P136" si="799">RADIANS(C133-C132)</f>
        <v>-3.7175513067479141E-2</v>
      </c>
      <c r="Q133" s="22">
        <f t="shared" ref="Q133:Q136" si="800">ACOS(COS(O133)-SIN(RADIANS(B132))*SIN(RADIANS(B133))*(1-COS(P133)))</f>
        <v>3.7190211855502087E-2</v>
      </c>
      <c r="R133" s="21">
        <f t="shared" ref="R133:R136" si="801">2/Q133*TAN(Q133/2)</f>
        <v>1.000115275265373</v>
      </c>
      <c r="S133" s="20">
        <f t="shared" ref="S133:S136" si="802">(N133/2)*(COS(RADIANS(B132))+COS(RADIANS(B133)))*R133</f>
        <v>-4.4458636064278897E-2</v>
      </c>
      <c r="T133" s="20">
        <f t="shared" ref="T133:T136" si="803">(N133/2)*(SIN(RADIANS(B132))*COS(RADIANS(C132))+SIN(RADIANS(B133))*COS(RADIANS(C133)))*R133</f>
        <v>-25.563942969074635</v>
      </c>
      <c r="U133" s="20">
        <f t="shared" ref="U133:U136" si="804">(N133/2)*(SIN(RADIANS(B132))*SIN(RADIANS(C132))+SIN(RADIANS(B133))*SIN(RADIANS(C133)))*R133</f>
        <v>-12.135919310927147</v>
      </c>
      <c r="V133" s="133"/>
      <c r="W133" s="45">
        <v>3426.5</v>
      </c>
      <c r="X133" s="45">
        <v>90.078000000000003</v>
      </c>
      <c r="Y133" s="20">
        <v>203.77</v>
      </c>
      <c r="Z133" s="20">
        <f t="shared" ref="Z133:Z136" si="805">AO133+Z132</f>
        <v>2519.6330176223464</v>
      </c>
      <c r="AA133" s="20">
        <f t="shared" ref="AA133:AA136" si="806">$BJ$3-Z133</f>
        <v>-2438.4330176223466</v>
      </c>
      <c r="AB133" s="20">
        <f t="shared" ref="AB133:AB136" si="807">AP133+AB132</f>
        <v>-1906.6196647522333</v>
      </c>
      <c r="AC133" s="20">
        <f t="shared" ref="AC133:AC136" si="808">AQ133+AC132</f>
        <v>-600.05784950265547</v>
      </c>
      <c r="AD133" s="20">
        <f t="shared" ref="AD133:AD136" si="809">AD132+AP133</f>
        <v>-1906.6196647522333</v>
      </c>
      <c r="AE133" s="20">
        <f t="shared" ref="AE133:AE136" si="810">AE132+AQ133</f>
        <v>-600.05784950265547</v>
      </c>
      <c r="AF133" s="21">
        <f t="shared" ref="AF133:AF136" si="811">SQRT(AB133^2+AC133^2)</f>
        <v>1998.8166421084427</v>
      </c>
      <c r="AG133" s="21">
        <f t="shared" ref="AG133:AG136" si="812">IF(AF133=0,0,IF(AB133&lt;0,ATAN(AC133/AB133)*180/PI()+180,ATAN(AC133/AB133)*180/PI()))</f>
        <v>197.47000945249229</v>
      </c>
      <c r="AH133" s="21">
        <f t="shared" ref="AH133:AH136" si="813">COS((AG133-$BL$3)*PI()/180)*AF133</f>
        <v>1970.7671341517994</v>
      </c>
      <c r="AI133" s="133"/>
      <c r="AJ133" s="20">
        <f t="shared" ref="AJ133:AJ136" si="814">W133-W132</f>
        <v>28.300000000000182</v>
      </c>
      <c r="AK133" s="20">
        <f t="shared" ref="AK133:AK136" si="815">RADIANS(X133-X132)</f>
        <v>1.0646508437166641E-3</v>
      </c>
      <c r="AL133" s="20">
        <f t="shared" ref="AL133:AL136" si="816">RADIANS(Y133-Y132)</f>
        <v>-4.756022211684538E-2</v>
      </c>
      <c r="AM133" s="23">
        <f t="shared" ref="AM133:AM136" si="817">ACOS(COS(AK133)-SIN(RADIANS(X132))*SIN(RADIANS(X133))*(1-COS(AL133)))</f>
        <v>4.7572118311287603E-2</v>
      </c>
      <c r="AN133" s="45">
        <f t="shared" ref="AN133:AN136" si="818">2/AM133*TAN(AM133/2)</f>
        <v>1.0001886348935844</v>
      </c>
      <c r="AO133" s="23">
        <f t="shared" ref="AO133:AO136" si="819">(AJ133/2)*(COS(RADIANS(X132))+COS(RADIANS(X133)))*AN133</f>
        <v>-2.3466008131384504E-2</v>
      </c>
      <c r="AP133" s="23">
        <f t="shared" ref="AP133:AP136" si="820">(AJ133/2)*(SIN(RADIANS(X132))*COS(RADIANS(Y132))+SIN(RADIANS(X133))*COS(RADIANS(Y133)))*AN133</f>
        <v>-25.618358551507711</v>
      </c>
      <c r="AQ133" s="23">
        <f t="shared" ref="AQ133:AQ136" si="821">(AJ133/2)*(SIN(RADIANS(X132))*SIN(RADIANS(Y132))+SIN(RADIANS(X133))*SIN(RADIANS(Y133)))*AN133</f>
        <v>-12.018241312968494</v>
      </c>
      <c r="AR133" s="45">
        <f t="shared" ref="AR133:AR136" si="822">(10/AJ133)*2*(ASIN((SQRT((SIN((X132-X133)/2)^2+SIN(((Y132-Y133)/2)^2)*SIN(X132)*SIN(X133))))))</f>
        <v>0.72326888939173406</v>
      </c>
      <c r="AS133" s="133"/>
      <c r="AT133" s="20">
        <f t="shared" ref="AT133:AT136" si="823">SQRT((I133-AE133)^2+(H133-AD133)^2)</f>
        <v>1.5995459177874349</v>
      </c>
      <c r="AU133" s="20">
        <f t="shared" ref="AU133:AU136" si="824">D133-Z133</f>
        <v>-1.2752070957049E-2</v>
      </c>
      <c r="AV133" s="20">
        <f t="shared" ref="AV133:AV136" si="825">SQRT((I133-AE133)^2+(H133-AD133)^2+(D133-Z133)^2)</f>
        <v>1.5995967486914138</v>
      </c>
      <c r="AX133" s="141">
        <v>-55</v>
      </c>
      <c r="AY133" s="141">
        <v>105</v>
      </c>
      <c r="AZ133" s="141">
        <v>160</v>
      </c>
      <c r="BA133" s="142">
        <v>2.7000000000000001E-3</v>
      </c>
      <c r="BB133" s="142">
        <v>2.8999999999999998E-3</v>
      </c>
      <c r="BC133" s="143">
        <v>0</v>
      </c>
      <c r="BD133" s="121"/>
      <c r="BE133" s="30" t="s">
        <v>98</v>
      </c>
    </row>
    <row r="134" spans="1:58" x14ac:dyDescent="0.3">
      <c r="A134" s="45">
        <v>3454.7</v>
      </c>
      <c r="B134" s="45">
        <v>89.82</v>
      </c>
      <c r="C134" s="20">
        <v>204.46</v>
      </c>
      <c r="D134" s="24">
        <f t="shared" si="788"/>
        <v>2519.6350310256544</v>
      </c>
      <c r="E134" s="24">
        <f t="shared" si="789"/>
        <v>-2438.4350310256546</v>
      </c>
      <c r="F134" s="24">
        <f t="shared" si="790"/>
        <v>-1931.9200931916423</v>
      </c>
      <c r="G134" s="24">
        <f t="shared" si="791"/>
        <v>-610.15183167414216</v>
      </c>
      <c r="H134" s="20">
        <f t="shared" si="792"/>
        <v>-1931.9200931916423</v>
      </c>
      <c r="I134" s="20">
        <f t="shared" si="793"/>
        <v>-610.15183167414216</v>
      </c>
      <c r="J134" s="21">
        <f t="shared" si="794"/>
        <v>2025.9813681702294</v>
      </c>
      <c r="K134" s="21">
        <f t="shared" si="795"/>
        <v>197.5275047223748</v>
      </c>
      <c r="L134" s="21">
        <f t="shared" si="796"/>
        <v>1997.8890465490622</v>
      </c>
      <c r="M134" s="133"/>
      <c r="N134" s="20">
        <f t="shared" si="797"/>
        <v>28.199999999999818</v>
      </c>
      <c r="O134" s="20">
        <f t="shared" si="798"/>
        <v>-5.2359877559831867E-3</v>
      </c>
      <c r="P134" s="20">
        <f t="shared" si="799"/>
        <v>2.2689280275925493E-3</v>
      </c>
      <c r="Q134" s="22">
        <f t="shared" si="800"/>
        <v>5.7064515245979219E-3</v>
      </c>
      <c r="R134" s="21">
        <f t="shared" si="801"/>
        <v>1.0000027136412535</v>
      </c>
      <c r="S134" s="20">
        <f t="shared" si="802"/>
        <v>1.4765474264800743E-2</v>
      </c>
      <c r="T134" s="20">
        <f t="shared" si="803"/>
        <v>-25.68225740302033</v>
      </c>
      <c r="U134" s="20">
        <f t="shared" si="804"/>
        <v>-11.647286322533082</v>
      </c>
      <c r="V134" s="133"/>
      <c r="W134" s="45">
        <v>3454.7</v>
      </c>
      <c r="X134" s="45">
        <v>89.778999999999996</v>
      </c>
      <c r="Y134" s="20">
        <v>204.77699999999999</v>
      </c>
      <c r="Z134" s="20">
        <f t="shared" si="805"/>
        <v>2519.6682095528831</v>
      </c>
      <c r="AA134" s="20">
        <f t="shared" si="806"/>
        <v>-2438.4682095528833</v>
      </c>
      <c r="AB134" s="20">
        <f t="shared" si="807"/>
        <v>-1932.3262220026738</v>
      </c>
      <c r="AC134" s="20">
        <f t="shared" si="808"/>
        <v>-611.65049375858644</v>
      </c>
      <c r="AD134" s="20">
        <f t="shared" si="809"/>
        <v>-1932.3262220026738</v>
      </c>
      <c r="AE134" s="20">
        <f t="shared" si="810"/>
        <v>-611.65049375858644</v>
      </c>
      <c r="AF134" s="21">
        <f t="shared" si="811"/>
        <v>2026.8204051553876</v>
      </c>
      <c r="AG134" s="21">
        <f t="shared" si="812"/>
        <v>197.56444559256923</v>
      </c>
      <c r="AH134" s="21">
        <f t="shared" si="813"/>
        <v>1998.9328943156406</v>
      </c>
      <c r="AI134" s="133"/>
      <c r="AJ134" s="20">
        <f t="shared" si="814"/>
        <v>28.199999999999818</v>
      </c>
      <c r="AK134" s="20">
        <f t="shared" si="815"/>
        <v>-5.2185344634631606E-3</v>
      </c>
      <c r="AL134" s="20">
        <f t="shared" si="816"/>
        <v>1.757546556758249E-2</v>
      </c>
      <c r="AM134" s="23">
        <f t="shared" si="817"/>
        <v>1.8333818745355668E-2</v>
      </c>
      <c r="AN134" s="45">
        <f t="shared" si="818"/>
        <v>1.0000280116840365</v>
      </c>
      <c r="AO134" s="23">
        <f t="shared" si="819"/>
        <v>3.5191930536697613E-2</v>
      </c>
      <c r="AP134" s="23">
        <f t="shared" si="820"/>
        <v>-25.706557250440429</v>
      </c>
      <c r="AQ134" s="23">
        <f t="shared" si="821"/>
        <v>-11.592644255930965</v>
      </c>
      <c r="AR134" s="45">
        <f t="shared" si="822"/>
        <v>0.35526235349993063</v>
      </c>
      <c r="AS134" s="133"/>
      <c r="AT134" s="20">
        <f t="shared" si="823"/>
        <v>1.5527165402934118</v>
      </c>
      <c r="AU134" s="20">
        <f t="shared" si="824"/>
        <v>-3.3178527228756138E-2</v>
      </c>
      <c r="AV134" s="20">
        <f t="shared" si="825"/>
        <v>1.5530709800810172</v>
      </c>
      <c r="AX134" s="141">
        <v>-55</v>
      </c>
      <c r="AY134" s="141">
        <v>105</v>
      </c>
      <c r="AZ134" s="141">
        <v>160</v>
      </c>
      <c r="BA134" s="142">
        <v>2.7000000000000001E-3</v>
      </c>
      <c r="BB134" s="142">
        <v>2.8999999999999998E-3</v>
      </c>
      <c r="BC134" s="143">
        <v>0</v>
      </c>
      <c r="BD134" s="121"/>
      <c r="BE134" s="30" t="s">
        <v>98</v>
      </c>
    </row>
    <row r="135" spans="1:58" x14ac:dyDescent="0.3">
      <c r="A135" s="45">
        <v>3483</v>
      </c>
      <c r="B135" s="45">
        <v>90.49</v>
      </c>
      <c r="C135" s="20">
        <v>204.8</v>
      </c>
      <c r="D135" s="24">
        <f t="shared" si="788"/>
        <v>2519.5584724629398</v>
      </c>
      <c r="E135" s="24">
        <f t="shared" si="789"/>
        <v>-2438.35847246294</v>
      </c>
      <c r="F135" s="24">
        <f t="shared" si="790"/>
        <v>-1957.6450252693398</v>
      </c>
      <c r="G135" s="24">
        <f t="shared" si="791"/>
        <v>-621.94592053135159</v>
      </c>
      <c r="H135" s="20">
        <f t="shared" si="792"/>
        <v>-1957.6450252693398</v>
      </c>
      <c r="I135" s="20">
        <f t="shared" si="793"/>
        <v>-621.94592053135159</v>
      </c>
      <c r="J135" s="21">
        <f t="shared" si="794"/>
        <v>2054.0668862107154</v>
      </c>
      <c r="K135" s="21">
        <f t="shared" si="795"/>
        <v>197.62510820507453</v>
      </c>
      <c r="L135" s="21">
        <f t="shared" si="796"/>
        <v>2026.162871599425</v>
      </c>
      <c r="M135" s="133"/>
      <c r="N135" s="20">
        <f t="shared" si="797"/>
        <v>28.300000000000182</v>
      </c>
      <c r="O135" s="20">
        <f t="shared" si="798"/>
        <v>1.1693705988362038E-2</v>
      </c>
      <c r="P135" s="20">
        <f t="shared" si="799"/>
        <v>5.9341194567807797E-3</v>
      </c>
      <c r="Q135" s="22">
        <f t="shared" si="800"/>
        <v>1.3113194671156014E-2</v>
      </c>
      <c r="R135" s="21">
        <f t="shared" si="801"/>
        <v>1.0000143299026181</v>
      </c>
      <c r="S135" s="20">
        <f t="shared" si="802"/>
        <v>-7.6558562714428333E-2</v>
      </c>
      <c r="T135" s="20">
        <f t="shared" si="803"/>
        <v>-25.72493207769763</v>
      </c>
      <c r="U135" s="20">
        <f t="shared" si="804"/>
        <v>-11.794088857209392</v>
      </c>
      <c r="V135" s="133"/>
      <c r="W135" s="45">
        <v>3483</v>
      </c>
      <c r="X135" s="45">
        <v>90.447000000000003</v>
      </c>
      <c r="Y135" s="20">
        <v>204.45</v>
      </c>
      <c r="Z135" s="20">
        <f t="shared" si="805"/>
        <v>2519.6123958695271</v>
      </c>
      <c r="AA135" s="20">
        <f t="shared" si="806"/>
        <v>-2438.4123958695272</v>
      </c>
      <c r="AB135" s="20">
        <f t="shared" si="807"/>
        <v>-1958.0545963416105</v>
      </c>
      <c r="AC135" s="20">
        <f t="shared" si="808"/>
        <v>-623.43719783442953</v>
      </c>
      <c r="AD135" s="20">
        <f t="shared" si="809"/>
        <v>-1958.0545963416105</v>
      </c>
      <c r="AE135" s="20">
        <f t="shared" si="810"/>
        <v>-623.43719783442953</v>
      </c>
      <c r="AF135" s="21">
        <f t="shared" si="811"/>
        <v>2054.9091809367519</v>
      </c>
      <c r="AG135" s="21">
        <f t="shared" si="812"/>
        <v>197.66127894037444</v>
      </c>
      <c r="AH135" s="21">
        <f t="shared" si="813"/>
        <v>2027.2064224536509</v>
      </c>
      <c r="AI135" s="133"/>
      <c r="AJ135" s="20">
        <f t="shared" si="814"/>
        <v>28.300000000000182</v>
      </c>
      <c r="AK135" s="20">
        <f t="shared" si="815"/>
        <v>1.1658799403322232E-2</v>
      </c>
      <c r="AL135" s="20">
        <f t="shared" si="816"/>
        <v>-5.7072266540214257E-3</v>
      </c>
      <c r="AM135" s="23">
        <f t="shared" si="817"/>
        <v>1.2980737419334476E-2</v>
      </c>
      <c r="AN135" s="45">
        <f t="shared" si="818"/>
        <v>1.0000140418652672</v>
      </c>
      <c r="AO135" s="23">
        <f t="shared" si="819"/>
        <v>-5.5813683356274971E-2</v>
      </c>
      <c r="AP135" s="23">
        <f t="shared" si="820"/>
        <v>-25.728374338936561</v>
      </c>
      <c r="AQ135" s="23">
        <f t="shared" si="821"/>
        <v>-11.786704075843046</v>
      </c>
      <c r="AR135" s="45">
        <f t="shared" si="822"/>
        <v>0.25362210336360608</v>
      </c>
      <c r="AS135" s="133"/>
      <c r="AT135" s="20">
        <f t="shared" si="823"/>
        <v>1.5464981273562288</v>
      </c>
      <c r="AU135" s="20">
        <f t="shared" si="824"/>
        <v>-5.3923406587273348E-2</v>
      </c>
      <c r="AV135" s="20">
        <f t="shared" si="825"/>
        <v>1.5474379443758961</v>
      </c>
      <c r="AX135" s="141">
        <v>-55</v>
      </c>
      <c r="AY135" s="141">
        <v>105</v>
      </c>
      <c r="AZ135" s="141">
        <v>160</v>
      </c>
      <c r="BA135" s="142">
        <v>2.7000000000000001E-3</v>
      </c>
      <c r="BB135" s="142">
        <v>2.8999999999999998E-3</v>
      </c>
      <c r="BC135" s="143">
        <v>0</v>
      </c>
      <c r="BD135" s="121"/>
      <c r="BE135" s="30" t="s">
        <v>98</v>
      </c>
    </row>
    <row r="136" spans="1:58" x14ac:dyDescent="0.3">
      <c r="A136" s="134">
        <v>3511.3</v>
      </c>
      <c r="B136" s="134">
        <v>89.69</v>
      </c>
      <c r="C136" s="135">
        <v>206.22</v>
      </c>
      <c r="D136" s="136">
        <f t="shared" si="788"/>
        <v>2519.5140170307504</v>
      </c>
      <c r="E136" s="136">
        <f t="shared" si="789"/>
        <v>-2438.3140170307506</v>
      </c>
      <c r="F136" s="136">
        <f t="shared" si="790"/>
        <v>-1983.1851677192594</v>
      </c>
      <c r="G136" s="136">
        <f t="shared" si="791"/>
        <v>-634.13342002252318</v>
      </c>
      <c r="H136" s="135">
        <f t="shared" si="792"/>
        <v>-1983.1851677192594</v>
      </c>
      <c r="I136" s="135">
        <f t="shared" si="793"/>
        <v>-634.13342002252318</v>
      </c>
      <c r="J136" s="137">
        <f t="shared" si="794"/>
        <v>2082.1019676882133</v>
      </c>
      <c r="K136" s="137">
        <f t="shared" si="795"/>
        <v>197.73193839373783</v>
      </c>
      <c r="L136" s="137">
        <f t="shared" si="796"/>
        <v>2054.4512591329285</v>
      </c>
      <c r="M136" s="25"/>
      <c r="N136" s="135">
        <f t="shared" si="797"/>
        <v>28.300000000000182</v>
      </c>
      <c r="O136" s="135">
        <f t="shared" si="798"/>
        <v>-1.3962634015954586E-2</v>
      </c>
      <c r="P136" s="135">
        <f t="shared" si="799"/>
        <v>2.4783675378319263E-2</v>
      </c>
      <c r="Q136" s="138">
        <f t="shared" si="800"/>
        <v>2.8445987751474666E-2</v>
      </c>
      <c r="R136" s="137">
        <f t="shared" si="801"/>
        <v>1.0000674366417341</v>
      </c>
      <c r="S136" s="135">
        <f t="shared" si="802"/>
        <v>-4.4455432189536279E-2</v>
      </c>
      <c r="T136" s="135">
        <f t="shared" si="803"/>
        <v>-25.54014244991949</v>
      </c>
      <c r="U136" s="135">
        <f t="shared" si="804"/>
        <v>-12.187499491171577</v>
      </c>
      <c r="V136" s="25"/>
      <c r="W136" s="134">
        <v>3511.3</v>
      </c>
      <c r="X136" s="134">
        <v>89.647000000000006</v>
      </c>
      <c r="Y136" s="135">
        <v>205.59899999999999</v>
      </c>
      <c r="Z136" s="135">
        <f t="shared" si="805"/>
        <v>2519.5891806583031</v>
      </c>
      <c r="AA136" s="135">
        <f t="shared" si="806"/>
        <v>-2438.3891806583033</v>
      </c>
      <c r="AB136" s="135">
        <f t="shared" si="807"/>
        <v>-1983.6973428626836</v>
      </c>
      <c r="AC136" s="135">
        <f t="shared" si="808"/>
        <v>-635.4079606107432</v>
      </c>
      <c r="AD136" s="135">
        <f t="shared" si="809"/>
        <v>-1983.6973428626836</v>
      </c>
      <c r="AE136" s="135">
        <f t="shared" si="810"/>
        <v>-635.4079606107432</v>
      </c>
      <c r="AF136" s="137">
        <f t="shared" si="811"/>
        <v>2082.9782582849912</v>
      </c>
      <c r="AG136" s="137">
        <f t="shared" si="812"/>
        <v>197.76104042695687</v>
      </c>
      <c r="AH136" s="137">
        <f t="shared" si="813"/>
        <v>2055.4874998038827</v>
      </c>
      <c r="AI136" s="25"/>
      <c r="AJ136" s="135">
        <f t="shared" si="814"/>
        <v>28.300000000000182</v>
      </c>
      <c r="AK136" s="135">
        <f t="shared" si="815"/>
        <v>-1.3962634015954586E-2</v>
      </c>
      <c r="AL136" s="135">
        <f t="shared" si="816"/>
        <v>2.0053833105414861E-2</v>
      </c>
      <c r="AM136" s="139">
        <f t="shared" si="817"/>
        <v>2.443572316617848E-2</v>
      </c>
      <c r="AN136" s="134">
        <f t="shared" si="818"/>
        <v>1.0000497616851831</v>
      </c>
      <c r="AO136" s="139">
        <f t="shared" si="819"/>
        <v>-2.3215211223849654E-2</v>
      </c>
      <c r="AP136" s="139">
        <f t="shared" si="820"/>
        <v>-25.642746521073089</v>
      </c>
      <c r="AQ136" s="139">
        <f t="shared" si="821"/>
        <v>-11.970762776313679</v>
      </c>
      <c r="AR136" s="134">
        <f t="shared" si="822"/>
        <v>0.44657775008892608</v>
      </c>
      <c r="AS136" s="25"/>
      <c r="AT136" s="135">
        <f t="shared" si="823"/>
        <v>1.3736000467974063</v>
      </c>
      <c r="AU136" s="135">
        <f t="shared" si="824"/>
        <v>-7.5163627552683465E-2</v>
      </c>
      <c r="AV136" s="135">
        <f t="shared" si="825"/>
        <v>1.3756549928920097</v>
      </c>
      <c r="AX136" s="141">
        <v>-55</v>
      </c>
      <c r="AY136" s="141">
        <v>105</v>
      </c>
      <c r="AZ136" s="141">
        <v>160</v>
      </c>
      <c r="BA136" s="142">
        <v>2.7000000000000001E-3</v>
      </c>
      <c r="BB136" s="142">
        <v>2.8999999999999998E-3</v>
      </c>
      <c r="BC136" s="143">
        <v>0</v>
      </c>
      <c r="BD136" s="121"/>
      <c r="BE136" s="30" t="s">
        <v>98</v>
      </c>
    </row>
    <row r="137" spans="1:58" x14ac:dyDescent="0.3">
      <c r="A137" s="45">
        <v>3539.5</v>
      </c>
      <c r="B137" s="45">
        <v>89.75</v>
      </c>
      <c r="C137" s="20">
        <v>207.25</v>
      </c>
      <c r="D137" s="24">
        <f t="shared" ref="D137:D140" si="826">S137+D136</f>
        <v>2519.6518313850279</v>
      </c>
      <c r="E137" s="24">
        <f t="shared" ref="E137:E140" si="827">$BJ$3-D137</f>
        <v>-2438.4518313850281</v>
      </c>
      <c r="F137" s="24">
        <f t="shared" ref="F137:F140" si="828">T137+F136</f>
        <v>-2008.3698547011795</v>
      </c>
      <c r="G137" s="24">
        <f t="shared" ref="G137:G140" si="829">U137+G136</f>
        <v>-646.81928067580418</v>
      </c>
      <c r="H137" s="20">
        <f t="shared" ref="H137:H140" si="830">H136+T137</f>
        <v>-2008.3698547011795</v>
      </c>
      <c r="I137" s="20">
        <f t="shared" ref="I137:I140" si="831">I136+U137</f>
        <v>-646.81928067580418</v>
      </c>
      <c r="J137" s="21">
        <f t="shared" ref="J137:J140" si="832">SQRT(F137^2+G137^2)</f>
        <v>2109.9584486729595</v>
      </c>
      <c r="K137" s="21">
        <f t="shared" ref="K137:K140" si="833">IF(J137=0,0,IF(F137&lt;0,ATAN(G137/F137)*180/PI()+180,ATAN(G137/F137)*180/PI()))</f>
        <v>197.85176854295122</v>
      </c>
      <c r="L137" s="21">
        <f t="shared" ref="L137:L140" si="834">COS((K137-$BL$3)*PI()/180)*J137</f>
        <v>2082.6500301671635</v>
      </c>
      <c r="M137" s="133"/>
      <c r="N137" s="20">
        <f t="shared" ref="N137:N140" si="835">A137-A136</f>
        <v>28.199999999999818</v>
      </c>
      <c r="O137" s="20">
        <f t="shared" ref="O137:O140" si="836">RADIANS(B137-B136)</f>
        <v>1.0471975511966373E-3</v>
      </c>
      <c r="P137" s="20">
        <f t="shared" ref="P137:P140" si="837">RADIANS(C137-C136)</f>
        <v>1.7976891295541614E-2</v>
      </c>
      <c r="Q137" s="22">
        <f t="shared" ref="Q137:Q140" si="838">ACOS(COS(O137)-SIN(RADIANS(B136))*SIN(RADIANS(B137))*(1-COS(P137)))</f>
        <v>1.8007151239639141E-2</v>
      </c>
      <c r="R137" s="21">
        <f t="shared" ref="R137:R140" si="839">2/Q137*TAN(Q137/2)</f>
        <v>1.0000270223342005</v>
      </c>
      <c r="S137" s="20">
        <f t="shared" ref="S137:S140" si="840">(N137/2)*(COS(RADIANS(B136))+COS(RADIANS(B137)))*R137</f>
        <v>0.13781435427761682</v>
      </c>
      <c r="T137" s="20">
        <f t="shared" ref="T137:T140" si="841">(N137/2)*(SIN(RADIANS(B136))*COS(RADIANS(C136))+SIN(RADIANS(B137))*COS(RADIANS(C137)))*R137</f>
        <v>-25.184686981920134</v>
      </c>
      <c r="U137" s="20">
        <f t="shared" ref="U137:U140" si="842">(N137/2)*(SIN(RADIANS(B136))*SIN(RADIANS(C136))+SIN(RADIANS(B137))*SIN(RADIANS(C137)))*R137</f>
        <v>-12.685860653280976</v>
      </c>
      <c r="V137" s="133"/>
      <c r="W137" s="45">
        <v>3539.5</v>
      </c>
      <c r="X137" s="45">
        <v>89.706999999999994</v>
      </c>
      <c r="Y137" s="20">
        <v>206.75</v>
      </c>
      <c r="Z137" s="20">
        <f t="shared" ref="Z137:Z140" si="843">AO137+Z136</f>
        <v>2519.7481602155535</v>
      </c>
      <c r="AA137" s="20">
        <f t="shared" ref="AA137:AA140" si="844">$BJ$3-Z137</f>
        <v>-2438.5481602155537</v>
      </c>
      <c r="AB137" s="20">
        <f t="shared" ref="AB137:AB140" si="845">AP137+AB136</f>
        <v>-2009.0047383219105</v>
      </c>
      <c r="AC137" s="20">
        <f t="shared" ref="AC137:AC140" si="846">AQ137+AC136</f>
        <v>-647.84675658778735</v>
      </c>
      <c r="AD137" s="20">
        <f t="shared" ref="AD137:AD140" si="847">AD136+AP137</f>
        <v>-2009.0047383219105</v>
      </c>
      <c r="AE137" s="20">
        <f t="shared" ref="AE137:AE140" si="848">AE136+AQ137</f>
        <v>-647.84675658778735</v>
      </c>
      <c r="AF137" s="21">
        <f t="shared" ref="AF137:AF140" si="849">SQRT(AB137^2+AC137^2)</f>
        <v>2110.8778881359299</v>
      </c>
      <c r="AG137" s="21">
        <f t="shared" ref="AG137:AG140" si="850">IF(AF137=0,0,IF(AB137&lt;0,ATAN(AC137/AB137)*180/PI()+180,ATAN(AC137/AB137)*180/PI()))</f>
        <v>197.87303187575438</v>
      </c>
      <c r="AH137" s="21">
        <f t="shared" ref="AH137:AH140" si="851">COS((AG137-$BL$3)*PI()/180)*AF137</f>
        <v>2083.6830547271343</v>
      </c>
      <c r="AI137" s="133"/>
      <c r="AJ137" s="20">
        <f t="shared" ref="AJ137:AJ140" si="852">W137-W136</f>
        <v>28.199999999999818</v>
      </c>
      <c r="AK137" s="20">
        <f t="shared" ref="AK137:AK140" si="853">RADIANS(X137-X136)</f>
        <v>1.0471975511963895E-3</v>
      </c>
      <c r="AL137" s="20">
        <f t="shared" ref="AL137:AL140" si="854">RADIANS(Y137-Y136)</f>
        <v>2.0088739690454917E-2</v>
      </c>
      <c r="AM137" s="23">
        <f t="shared" ref="AM137:AM140" si="855">ACOS(COS(AK137)-SIN(RADIANS(X136))*SIN(RADIANS(X137))*(1-COS(AL137)))</f>
        <v>2.0115695927678923E-2</v>
      </c>
      <c r="AN137" s="45">
        <f t="shared" ref="AN137:AN140" si="856">2/AM137*TAN(AM137/2)</f>
        <v>1.0000337214663981</v>
      </c>
      <c r="AO137" s="23">
        <f t="shared" ref="AO137:AO140" si="857">(AJ137/2)*(COS(RADIANS(X136))+COS(RADIANS(X137)))*AN137</f>
        <v>0.15897955725035709</v>
      </c>
      <c r="AP137" s="23">
        <f t="shared" ref="AP137:AP140" si="858">(AJ137/2)*(SIN(RADIANS(X136))*COS(RADIANS(Y136))+SIN(RADIANS(X137))*COS(RADIANS(Y137)))*AN137</f>
        <v>-25.307395459226907</v>
      </c>
      <c r="AQ137" s="23">
        <f t="shared" ref="AQ137:AQ140" si="859">(AJ137/2)*(SIN(RADIANS(X136))*SIN(RADIANS(Y136))+SIN(RADIANS(X137))*SIN(RADIANS(Y137)))*AN137</f>
        <v>-12.43879597704413</v>
      </c>
      <c r="AR137" s="45">
        <f t="shared" ref="AR137:AR140" si="860">(10/AJ137)*2*(ASIN((SQRT((SIN((X136-X137)/2)^2+SIN(((Y136-Y137)/2)^2)*SIN(X136)*SIN(X137))))))</f>
        <v>0.42590235244513647</v>
      </c>
      <c r="AS137" s="133"/>
      <c r="AT137" s="20">
        <f t="shared" ref="AT137:AT140" si="861">SQRT((I137-AE137)^2+(H137-AD137)^2)</f>
        <v>1.207801292257193</v>
      </c>
      <c r="AU137" s="20">
        <f t="shared" ref="AU137:AU140" si="862">D137-Z137</f>
        <v>-9.6328830525635567E-2</v>
      </c>
      <c r="AV137" s="20">
        <f t="shared" ref="AV137:AV140" si="863">SQRT((I137-AE137)^2+(H137-AD137)^2+(D137-Z137)^2)</f>
        <v>1.2116365813099992</v>
      </c>
      <c r="AX137" s="141">
        <v>-55</v>
      </c>
      <c r="AY137" s="141">
        <v>60</v>
      </c>
      <c r="AZ137" s="141">
        <v>155</v>
      </c>
      <c r="BA137" s="142">
        <v>2.3999999999999998E-3</v>
      </c>
      <c r="BB137" s="142">
        <v>2.0999999999999999E-3</v>
      </c>
      <c r="BC137" s="143">
        <v>0</v>
      </c>
      <c r="BD137" s="121"/>
      <c r="BE137" s="30" t="s">
        <v>98</v>
      </c>
    </row>
    <row r="138" spans="1:58" x14ac:dyDescent="0.3">
      <c r="A138" s="45">
        <v>3567.8</v>
      </c>
      <c r="B138" s="45">
        <v>89.32</v>
      </c>
      <c r="C138" s="20">
        <v>208.82</v>
      </c>
      <c r="D138" s="24">
        <f t="shared" si="826"/>
        <v>2519.8815192986913</v>
      </c>
      <c r="E138" s="24">
        <f t="shared" si="827"/>
        <v>-2438.6815192986915</v>
      </c>
      <c r="F138" s="24">
        <f t="shared" si="828"/>
        <v>-2033.3474936725715</v>
      </c>
      <c r="G138" s="24">
        <f t="shared" si="829"/>
        <v>-660.11969150834489</v>
      </c>
      <c r="H138" s="20">
        <f t="shared" si="830"/>
        <v>-2033.3474936725715</v>
      </c>
      <c r="I138" s="20">
        <f t="shared" si="831"/>
        <v>-660.11969150834489</v>
      </c>
      <c r="J138" s="21">
        <f t="shared" si="832"/>
        <v>2137.8166519001579</v>
      </c>
      <c r="K138" s="21">
        <f t="shared" si="833"/>
        <v>197.98585447755036</v>
      </c>
      <c r="L138" s="21">
        <f t="shared" si="834"/>
        <v>2110.9442157189633</v>
      </c>
      <c r="M138" s="133"/>
      <c r="N138" s="20">
        <f t="shared" si="835"/>
        <v>28.300000000000182</v>
      </c>
      <c r="O138" s="20">
        <f t="shared" si="836"/>
        <v>-7.5049157835757364E-3</v>
      </c>
      <c r="P138" s="20">
        <f t="shared" si="837"/>
        <v>2.7401669256310855E-2</v>
      </c>
      <c r="Q138" s="22">
        <f t="shared" si="838"/>
        <v>2.8409897160836861E-2</v>
      </c>
      <c r="R138" s="21">
        <f t="shared" si="839"/>
        <v>1.0000672656172203</v>
      </c>
      <c r="S138" s="20">
        <f t="shared" si="840"/>
        <v>0.22968791366356053</v>
      </c>
      <c r="T138" s="20">
        <f t="shared" si="841"/>
        <v>-24.977638971391933</v>
      </c>
      <c r="U138" s="20">
        <f t="shared" si="842"/>
        <v>-13.300410832540663</v>
      </c>
      <c r="V138" s="133"/>
      <c r="W138" s="45">
        <v>3567.8</v>
      </c>
      <c r="X138" s="45">
        <v>89.277000000000001</v>
      </c>
      <c r="Y138" s="20">
        <v>208.28299999999999</v>
      </c>
      <c r="Z138" s="20">
        <f t="shared" si="843"/>
        <v>2519.9990868222935</v>
      </c>
      <c r="AA138" s="20">
        <f t="shared" si="844"/>
        <v>-2438.7990868222937</v>
      </c>
      <c r="AB138" s="20">
        <f t="shared" si="845"/>
        <v>-2034.101592382819</v>
      </c>
      <c r="AC138" s="20">
        <f t="shared" si="846"/>
        <v>-660.92052498094665</v>
      </c>
      <c r="AD138" s="20">
        <f t="shared" si="847"/>
        <v>-2034.101592382819</v>
      </c>
      <c r="AE138" s="20">
        <f t="shared" si="848"/>
        <v>-660.92052498094665</v>
      </c>
      <c r="AF138" s="21">
        <f t="shared" si="849"/>
        <v>2138.7812483925068</v>
      </c>
      <c r="AG138" s="21">
        <f t="shared" si="850"/>
        <v>198.00002174475094</v>
      </c>
      <c r="AH138" s="21">
        <f t="shared" si="851"/>
        <v>2111.980210653458</v>
      </c>
      <c r="AI138" s="133"/>
      <c r="AJ138" s="20">
        <f t="shared" si="852"/>
        <v>28.300000000000182</v>
      </c>
      <c r="AK138" s="20">
        <f t="shared" si="853"/>
        <v>-7.5049157835754884E-3</v>
      </c>
      <c r="AL138" s="20">
        <f t="shared" si="854"/>
        <v>2.6755897433072846E-2</v>
      </c>
      <c r="AM138" s="23">
        <f t="shared" si="855"/>
        <v>2.7787446267987237E-2</v>
      </c>
      <c r="AN138" s="45">
        <f t="shared" si="856"/>
        <v>1.0000643501495925</v>
      </c>
      <c r="AO138" s="23">
        <f t="shared" si="857"/>
        <v>0.25092660673988482</v>
      </c>
      <c r="AP138" s="23">
        <f t="shared" si="858"/>
        <v>-25.09685406090848</v>
      </c>
      <c r="AQ138" s="23">
        <f t="shared" si="859"/>
        <v>-13.073768393159273</v>
      </c>
      <c r="AR138" s="45">
        <f t="shared" si="860"/>
        <v>0.60721585400925748</v>
      </c>
      <c r="AS138" s="133"/>
      <c r="AT138" s="20">
        <f t="shared" si="861"/>
        <v>1.0999995980164412</v>
      </c>
      <c r="AU138" s="20">
        <f t="shared" si="862"/>
        <v>-0.11756752360224709</v>
      </c>
      <c r="AV138" s="20">
        <f t="shared" si="863"/>
        <v>1.1062645426127953</v>
      </c>
      <c r="AX138" s="141">
        <v>-55</v>
      </c>
      <c r="AY138" s="141">
        <v>60</v>
      </c>
      <c r="AZ138" s="141">
        <v>155</v>
      </c>
      <c r="BA138" s="142">
        <v>2.3999999999999998E-3</v>
      </c>
      <c r="BB138" s="142">
        <v>2.0999999999999999E-3</v>
      </c>
      <c r="BC138" s="143">
        <v>0</v>
      </c>
      <c r="BD138" s="121"/>
      <c r="BE138" s="30" t="s">
        <v>98</v>
      </c>
    </row>
    <row r="139" spans="1:58" x14ac:dyDescent="0.3">
      <c r="A139" s="45">
        <v>3595.9</v>
      </c>
      <c r="B139" s="45">
        <v>90</v>
      </c>
      <c r="C139" s="20">
        <v>208.87</v>
      </c>
      <c r="D139" s="24">
        <f t="shared" si="826"/>
        <v>2520.0482661087335</v>
      </c>
      <c r="E139" s="24">
        <f t="shared" si="827"/>
        <v>-2438.8482661087337</v>
      </c>
      <c r="F139" s="24">
        <f t="shared" si="828"/>
        <v>-2057.9604928247886</v>
      </c>
      <c r="G139" s="24">
        <f t="shared" si="829"/>
        <v>-673.6759870859654</v>
      </c>
      <c r="H139" s="20">
        <f t="shared" si="830"/>
        <v>-2057.9604928247886</v>
      </c>
      <c r="I139" s="20">
        <f t="shared" si="831"/>
        <v>-673.6759870859654</v>
      </c>
      <c r="J139" s="21">
        <f t="shared" si="832"/>
        <v>2165.4192955646945</v>
      </c>
      <c r="K139" s="21">
        <f t="shared" si="833"/>
        <v>198.12592510498055</v>
      </c>
      <c r="L139" s="21">
        <f t="shared" si="834"/>
        <v>2139.0302237421715</v>
      </c>
      <c r="M139" s="133"/>
      <c r="N139" s="20">
        <f t="shared" si="835"/>
        <v>28.099999999999909</v>
      </c>
      <c r="O139" s="20">
        <f t="shared" si="836"/>
        <v>1.1868238913561559E-2</v>
      </c>
      <c r="P139" s="20">
        <f t="shared" si="837"/>
        <v>8.726646259973632E-4</v>
      </c>
      <c r="Q139" s="22">
        <f t="shared" si="838"/>
        <v>1.1900277421243555E-2</v>
      </c>
      <c r="R139" s="21">
        <f t="shared" si="839"/>
        <v>1.000011801550688</v>
      </c>
      <c r="S139" s="20">
        <f t="shared" si="840"/>
        <v>0.16674681004215855</v>
      </c>
      <c r="T139" s="20">
        <f t="shared" si="841"/>
        <v>-24.612999152217061</v>
      </c>
      <c r="U139" s="20">
        <f t="shared" si="842"/>
        <v>-13.556295577620546</v>
      </c>
      <c r="V139" s="133"/>
      <c r="W139" s="45">
        <v>3595.9</v>
      </c>
      <c r="X139" s="45">
        <v>89.956999999999994</v>
      </c>
      <c r="Y139" s="20">
        <v>208.69300000000001</v>
      </c>
      <c r="Z139" s="20">
        <f t="shared" si="843"/>
        <v>2520.1869226925915</v>
      </c>
      <c r="AA139" s="20">
        <f t="shared" si="844"/>
        <v>-2438.9869226925916</v>
      </c>
      <c r="AB139" s="20">
        <f t="shared" si="845"/>
        <v>-2058.79840956931</v>
      </c>
      <c r="AC139" s="20">
        <f t="shared" si="846"/>
        <v>-674.32311059049994</v>
      </c>
      <c r="AD139" s="20">
        <f t="shared" si="847"/>
        <v>-2058.79840956931</v>
      </c>
      <c r="AE139" s="20">
        <f t="shared" si="848"/>
        <v>-674.32311059049994</v>
      </c>
      <c r="AF139" s="21">
        <f t="shared" si="849"/>
        <v>2166.4169840364452</v>
      </c>
      <c r="AG139" s="21">
        <f t="shared" si="850"/>
        <v>198.13529612618214</v>
      </c>
      <c r="AH139" s="21">
        <f t="shared" si="851"/>
        <v>2140.0708738632275</v>
      </c>
      <c r="AI139" s="133"/>
      <c r="AJ139" s="20">
        <f t="shared" si="852"/>
        <v>28.099999999999909</v>
      </c>
      <c r="AK139" s="20">
        <f t="shared" si="853"/>
        <v>1.1868238913561311E-2</v>
      </c>
      <c r="AL139" s="20">
        <f t="shared" si="854"/>
        <v>7.155849933177188E-3</v>
      </c>
      <c r="AM139" s="23">
        <f t="shared" si="855"/>
        <v>1.3858513412022377E-2</v>
      </c>
      <c r="AN139" s="45">
        <f t="shared" si="856"/>
        <v>1.0000160051735587</v>
      </c>
      <c r="AO139" s="23">
        <f t="shared" si="857"/>
        <v>0.18783587029782048</v>
      </c>
      <c r="AP139" s="23">
        <f t="shared" si="858"/>
        <v>-24.696817186490875</v>
      </c>
      <c r="AQ139" s="23">
        <f t="shared" si="859"/>
        <v>-13.402585609553284</v>
      </c>
      <c r="AR139" s="45">
        <f t="shared" si="860"/>
        <v>0.28133648654219412</v>
      </c>
      <c r="AS139" s="133"/>
      <c r="AT139" s="20">
        <f t="shared" si="861"/>
        <v>1.0587130399076095</v>
      </c>
      <c r="AU139" s="20">
        <f t="shared" si="862"/>
        <v>-0.13865658385793722</v>
      </c>
      <c r="AV139" s="20">
        <f t="shared" si="863"/>
        <v>1.067754161367477</v>
      </c>
      <c r="AX139" s="141">
        <v>-55</v>
      </c>
      <c r="AY139" s="141">
        <v>60</v>
      </c>
      <c r="AZ139" s="141">
        <v>155</v>
      </c>
      <c r="BA139" s="142">
        <v>2.3999999999999998E-3</v>
      </c>
      <c r="BB139" s="142">
        <v>2.0999999999999999E-3</v>
      </c>
      <c r="BC139" s="143">
        <v>0</v>
      </c>
      <c r="BD139" s="121"/>
      <c r="BE139" s="30" t="s">
        <v>98</v>
      </c>
    </row>
    <row r="140" spans="1:58" x14ac:dyDescent="0.3">
      <c r="A140" s="134">
        <v>3624.2</v>
      </c>
      <c r="B140" s="134">
        <v>89.2</v>
      </c>
      <c r="C140" s="135">
        <v>208.05</v>
      </c>
      <c r="D140" s="136">
        <f t="shared" si="826"/>
        <v>2520.2458375424476</v>
      </c>
      <c r="E140" s="136">
        <f t="shared" si="827"/>
        <v>-2439.0458375424478</v>
      </c>
      <c r="F140" s="136">
        <f t="shared" si="828"/>
        <v>-2082.8394128848613</v>
      </c>
      <c r="G140" s="136">
        <f t="shared" si="829"/>
        <v>-687.16166918859551</v>
      </c>
      <c r="H140" s="135">
        <f t="shared" si="830"/>
        <v>-2082.8394128848613</v>
      </c>
      <c r="I140" s="135">
        <f t="shared" si="831"/>
        <v>-687.16166918859551</v>
      </c>
      <c r="J140" s="137">
        <f t="shared" si="832"/>
        <v>2193.2649587928522</v>
      </c>
      <c r="K140" s="137">
        <f t="shared" si="833"/>
        <v>198.25854024454739</v>
      </c>
      <c r="L140" s="137">
        <f t="shared" si="834"/>
        <v>2167.3208545692828</v>
      </c>
      <c r="M140" s="25"/>
      <c r="N140" s="135">
        <f t="shared" si="835"/>
        <v>28.299999999999727</v>
      </c>
      <c r="O140" s="135">
        <f t="shared" si="836"/>
        <v>-1.3962634015954586E-2</v>
      </c>
      <c r="P140" s="135">
        <f t="shared" si="837"/>
        <v>-1.4311699866353384E-2</v>
      </c>
      <c r="Q140" s="138">
        <f t="shared" si="838"/>
        <v>1.9994163919166974E-2</v>
      </c>
      <c r="R140" s="137">
        <f t="shared" si="839"/>
        <v>1.0000333152144005</v>
      </c>
      <c r="S140" s="135">
        <f t="shared" si="840"/>
        <v>0.19757143371430136</v>
      </c>
      <c r="T140" s="135">
        <f t="shared" si="841"/>
        <v>-24.878920060072705</v>
      </c>
      <c r="U140" s="135">
        <f t="shared" si="842"/>
        <v>-13.485682102630156</v>
      </c>
      <c r="V140" s="25"/>
      <c r="W140" s="134">
        <v>3624.2</v>
      </c>
      <c r="X140" s="134">
        <v>89.156999999999996</v>
      </c>
      <c r="Y140" s="135">
        <v>207.66</v>
      </c>
      <c r="Z140" s="135">
        <f t="shared" si="843"/>
        <v>2520.4057348449405</v>
      </c>
      <c r="AA140" s="135">
        <f t="shared" si="844"/>
        <v>-2439.2057348449407</v>
      </c>
      <c r="AB140" s="135">
        <f t="shared" si="845"/>
        <v>-2083.7434875231861</v>
      </c>
      <c r="AC140" s="135">
        <f t="shared" si="846"/>
        <v>-687.68538971985618</v>
      </c>
      <c r="AD140" s="135">
        <f t="shared" si="847"/>
        <v>-2083.7434875231861</v>
      </c>
      <c r="AE140" s="135">
        <f t="shared" si="848"/>
        <v>-687.68538971985618</v>
      </c>
      <c r="AF140" s="137">
        <f t="shared" si="849"/>
        <v>2194.2876103714029</v>
      </c>
      <c r="AG140" s="137">
        <f t="shared" si="850"/>
        <v>198.26413070880716</v>
      </c>
      <c r="AH140" s="137">
        <f t="shared" si="851"/>
        <v>2168.3642325650576</v>
      </c>
      <c r="AI140" s="25"/>
      <c r="AJ140" s="135">
        <f t="shared" si="852"/>
        <v>28.299999999999727</v>
      </c>
      <c r="AK140" s="135">
        <f t="shared" si="853"/>
        <v>-1.3962634015954586E-2</v>
      </c>
      <c r="AL140" s="135">
        <f t="shared" si="854"/>
        <v>-1.8029251173101696E-2</v>
      </c>
      <c r="AM140" s="139">
        <f t="shared" si="855"/>
        <v>2.2803164973223433E-2</v>
      </c>
      <c r="AN140" s="134">
        <f t="shared" si="856"/>
        <v>1.0000433342810491</v>
      </c>
      <c r="AO140" s="139">
        <f t="shared" si="857"/>
        <v>0.21881215234923718</v>
      </c>
      <c r="AP140" s="139">
        <f t="shared" si="858"/>
        <v>-24.945077953876297</v>
      </c>
      <c r="AQ140" s="139">
        <f t="shared" si="859"/>
        <v>-13.362279129356185</v>
      </c>
      <c r="AR140" s="134">
        <f t="shared" si="860"/>
        <v>0.46588642959567206</v>
      </c>
      <c r="AS140" s="25"/>
      <c r="AT140" s="135">
        <f t="shared" si="861"/>
        <v>1.0448129720318713</v>
      </c>
      <c r="AU140" s="135">
        <f t="shared" si="862"/>
        <v>-0.15989730249293643</v>
      </c>
      <c r="AV140" s="135">
        <f t="shared" si="863"/>
        <v>1.0569774329996784</v>
      </c>
      <c r="AX140" s="141">
        <v>-55</v>
      </c>
      <c r="AY140" s="141">
        <v>60</v>
      </c>
      <c r="AZ140" s="141">
        <v>155</v>
      </c>
      <c r="BA140" s="142">
        <v>2.3999999999999998E-3</v>
      </c>
      <c r="BB140" s="142">
        <v>2.0999999999999999E-3</v>
      </c>
      <c r="BC140" s="143">
        <v>0</v>
      </c>
      <c r="BD140" s="121"/>
      <c r="BE140" s="30" t="s">
        <v>98</v>
      </c>
    </row>
    <row r="141" spans="1:58" x14ac:dyDescent="0.3">
      <c r="A141" s="45">
        <v>3652.5</v>
      </c>
      <c r="B141" s="45">
        <v>89.75</v>
      </c>
      <c r="C141" s="20">
        <v>207.44</v>
      </c>
      <c r="D141" s="24">
        <f t="shared" ref="D141:D142" si="864">S141+D140</f>
        <v>2520.5051476609924</v>
      </c>
      <c r="E141" s="24">
        <f t="shared" ref="E141:E142" si="865">$BJ$3-D141</f>
        <v>-2439.3051476609926</v>
      </c>
      <c r="F141" s="24">
        <f t="shared" ref="F141:F142" si="866">T141+F140</f>
        <v>-2107.8844500131431</v>
      </c>
      <c r="G141" s="24">
        <f t="shared" ref="G141:G142" si="867">U141+G140</f>
        <v>-700.33570271637132</v>
      </c>
      <c r="H141" s="20">
        <f t="shared" ref="H141:H142" si="868">H140+T141</f>
        <v>-2107.8844500131431</v>
      </c>
      <c r="I141" s="20">
        <f t="shared" ref="I141:I142" si="869">I140+U141</f>
        <v>-700.33570271637132</v>
      </c>
      <c r="J141" s="21">
        <f t="shared" ref="J141:J142" si="870">SQRT(F141^2+G141^2)</f>
        <v>2221.1814313798059</v>
      </c>
      <c r="K141" s="21">
        <f t="shared" ref="K141:K142" si="871">IF(J141=0,0,IF(F141&lt;0,ATAN(G141/F141)*180/PI()+180,ATAN(G141/F141)*180/PI()))</f>
        <v>198.3788492854373</v>
      </c>
      <c r="L141" s="21">
        <f t="shared" ref="L141:L142" si="872">COS((K141-$BL$3)*PI()/180)*J141</f>
        <v>2195.6175182738061</v>
      </c>
      <c r="M141" s="133"/>
      <c r="N141" s="20">
        <f t="shared" ref="N141:N142" si="873">A141-A140</f>
        <v>28.300000000000182</v>
      </c>
      <c r="O141" s="20">
        <f t="shared" ref="O141:O142" si="874">RADIANS(B141-B140)</f>
        <v>9.5993108859687634E-3</v>
      </c>
      <c r="P141" s="20">
        <f t="shared" ref="P141:P142" si="875">RADIANS(C141-C140)</f>
        <v>-1.0646508437165648E-2</v>
      </c>
      <c r="Q141" s="22">
        <f t="shared" ref="Q141:Q142" si="876">ACOS(COS(O141)-SIN(RADIANS(B140))*SIN(RADIANS(B141))*(1-COS(P141)))</f>
        <v>1.4334731399538114E-2</v>
      </c>
      <c r="R141" s="21">
        <f t="shared" ref="R141:R142" si="877">2/Q141*TAN(Q141/2)</f>
        <v>1.0000171240622311</v>
      </c>
      <c r="S141" s="20">
        <f t="shared" ref="S141:S142" si="878">(N141/2)*(COS(RADIANS(B140))+COS(RADIANS(B141)))*R141</f>
        <v>0.25931011854464253</v>
      </c>
      <c r="T141" s="20">
        <f t="shared" ref="T141:T142" si="879">(N141/2)*(SIN(RADIANS(B140))*COS(RADIANS(C140))+SIN(RADIANS(B141))*COS(RADIANS(C141)))*R141</f>
        <v>-25.045037128281841</v>
      </c>
      <c r="U141" s="20">
        <f t="shared" ref="U141:U142" si="880">(N141/2)*(SIN(RADIANS(B140))*SIN(RADIANS(C140))+SIN(RADIANS(B141))*SIN(RADIANS(C141)))*R141</f>
        <v>-13.17403352777581</v>
      </c>
      <c r="V141" s="133"/>
      <c r="W141" s="45">
        <v>3652.5</v>
      </c>
      <c r="X141" s="45">
        <v>89.706999999999994</v>
      </c>
      <c r="Y141" s="20">
        <v>207.07599999999999</v>
      </c>
      <c r="Z141" s="20">
        <f t="shared" ref="Z141:Z142" si="881">AO141+Z140</f>
        <v>2520.6862828064736</v>
      </c>
      <c r="AA141" s="20">
        <f t="shared" ref="AA141:AA142" si="882">$BJ$3-Z141</f>
        <v>-2439.4862828064738</v>
      </c>
      <c r="AB141" s="20">
        <f t="shared" ref="AB141:AB142" si="883">AP141+AB140</f>
        <v>-2108.8744956811493</v>
      </c>
      <c r="AC141" s="20">
        <f t="shared" ref="AC141:AC142" si="884">AQ141+AC140</f>
        <v>-700.69425742084343</v>
      </c>
      <c r="AD141" s="20">
        <f t="shared" ref="AD141:AD142" si="885">AD140+AP141</f>
        <v>-2108.8744956811493</v>
      </c>
      <c r="AE141" s="20">
        <f t="shared" ref="AE141:AE142" si="886">AE140+AQ141</f>
        <v>-700.69425742084343</v>
      </c>
      <c r="AF141" s="21">
        <f t="shared" ref="AF141:AF142" si="887">SQRT(AB141^2+AC141^2)</f>
        <v>2222.2340292860627</v>
      </c>
      <c r="AG141" s="21">
        <f t="shared" ref="AG141:AG142" si="888">IF(AF141=0,0,IF(AB141&lt;0,ATAN(AC141/AB141)*180/PI()+180,ATAN(AC141/AB141)*180/PI()))</f>
        <v>198.37957393018249</v>
      </c>
      <c r="AH141" s="21">
        <f t="shared" ref="AH141:AH142" si="889">COS((AG141-$BL$3)*PI()/180)*AF141</f>
        <v>2196.6622533245109</v>
      </c>
      <c r="AI141" s="133"/>
      <c r="AJ141" s="20">
        <f t="shared" ref="AJ141:AJ142" si="890">W141-W140</f>
        <v>28.300000000000182</v>
      </c>
      <c r="AK141" s="20">
        <f t="shared" ref="AK141:AK142" si="891">RADIANS(X141-X140)</f>
        <v>9.5993108859687634E-3</v>
      </c>
      <c r="AL141" s="20">
        <f t="shared" ref="AL141:AL142" si="892">RADIANS(Y141-Y140)</f>
        <v>-1.019272283164694E-2</v>
      </c>
      <c r="AM141" s="23">
        <f t="shared" ref="AM141:AM142" si="893">ACOS(COS(AK141)-SIN(RADIANS(X140))*SIN(RADIANS(X141))*(1-COS(AL141)))</f>
        <v>1.4000977122282432E-2</v>
      </c>
      <c r="AN141" s="45">
        <f t="shared" ref="AN141:AN142" si="894">2/AM141*TAN(AM141/2)</f>
        <v>1.0000163359335941</v>
      </c>
      <c r="AO141" s="23">
        <f t="shared" ref="AO141:AO142" si="895">(AJ141/2)*(COS(RADIANS(X140))+COS(RADIANS(X141)))*AN141</f>
        <v>0.28054796153304812</v>
      </c>
      <c r="AP141" s="23">
        <f t="shared" ref="AP141:AP142" si="896">(AJ141/2)*(SIN(RADIANS(X140))*COS(RADIANS(Y140))+SIN(RADIANS(X141))*COS(RADIANS(Y141)))*AN141</f>
        <v>-25.131008157962949</v>
      </c>
      <c r="AQ141" s="23">
        <f t="shared" ref="AQ141:AQ142" si="897">(AJ141/2)*(SIN(RADIANS(X140))*SIN(RADIANS(Y140))+SIN(RADIANS(X141))*SIN(RADIANS(Y141)))*AN141</f>
        <v>-13.008867700987254</v>
      </c>
      <c r="AR141" s="45">
        <f t="shared" ref="AR141:AR142" si="898">(10/AJ141)*2*(ASIN((SQRT((SIN((X140-X141)/2)^2+SIN(((Y140-Y141)/2)^2)*SIN(X140)*SIN(X141))))))</f>
        <v>0.28274970402177096</v>
      </c>
      <c r="AS141" s="133"/>
      <c r="AT141" s="20">
        <f t="shared" ref="AT141:AT142" si="899">SQRT((I141-AE141)^2+(H141-AD141)^2)</f>
        <v>1.052972887037835</v>
      </c>
      <c r="AU141" s="20">
        <f t="shared" ref="AU141:AU142" si="900">D141-Z141</f>
        <v>-0.18113514548122112</v>
      </c>
      <c r="AV141" s="20">
        <f t="shared" ref="AV141:AV142" si="901">SQRT((I141-AE141)^2+(H141-AD141)^2+(D141-Z141)^2)</f>
        <v>1.0684389742822451</v>
      </c>
      <c r="AX141" s="141">
        <v>-40</v>
      </c>
      <c r="AY141" s="141">
        <v>55</v>
      </c>
      <c r="AZ141" s="141">
        <v>145</v>
      </c>
      <c r="BA141" s="142">
        <v>2.2799999999999999E-3</v>
      </c>
      <c r="BB141" s="142">
        <v>1.9E-3</v>
      </c>
      <c r="BC141" s="143">
        <v>0</v>
      </c>
      <c r="BD141" s="121"/>
      <c r="BE141" s="30" t="s">
        <v>98</v>
      </c>
    </row>
    <row r="142" spans="1:58" x14ac:dyDescent="0.3">
      <c r="A142" s="134">
        <v>3680.8</v>
      </c>
      <c r="B142" s="134">
        <v>90.43</v>
      </c>
      <c r="C142" s="135">
        <v>205.83</v>
      </c>
      <c r="D142" s="136">
        <f t="shared" si="864"/>
        <v>2520.4606914788628</v>
      </c>
      <c r="E142" s="136">
        <f t="shared" si="865"/>
        <v>-2439.260691478863</v>
      </c>
      <c r="F142" s="136">
        <f t="shared" si="866"/>
        <v>-2133.180255983621</v>
      </c>
      <c r="G142" s="136">
        <f t="shared" si="867"/>
        <v>-713.02223602366735</v>
      </c>
      <c r="H142" s="135">
        <f t="shared" si="868"/>
        <v>-2133.180255983621</v>
      </c>
      <c r="I142" s="135">
        <f t="shared" si="869"/>
        <v>-713.02223602366735</v>
      </c>
      <c r="J142" s="137">
        <f t="shared" si="870"/>
        <v>2249.1906796851476</v>
      </c>
      <c r="K142" s="137">
        <f t="shared" si="871"/>
        <v>198.4823675640595</v>
      </c>
      <c r="L142" s="137">
        <f t="shared" si="872"/>
        <v>2223.9155327331387</v>
      </c>
      <c r="M142" s="25"/>
      <c r="N142" s="135">
        <f t="shared" si="873"/>
        <v>28.300000000000182</v>
      </c>
      <c r="O142" s="135">
        <f t="shared" si="874"/>
        <v>1.1868238913561559E-2</v>
      </c>
      <c r="P142" s="135">
        <f t="shared" si="875"/>
        <v>-2.8099800957108449E-2</v>
      </c>
      <c r="Q142" s="138">
        <f t="shared" si="876"/>
        <v>3.0503158720270651E-2</v>
      </c>
      <c r="R142" s="137">
        <f t="shared" si="877"/>
        <v>1.0000775441060354</v>
      </c>
      <c r="S142" s="135">
        <f t="shared" si="878"/>
        <v>-4.4456182129357445E-2</v>
      </c>
      <c r="T142" s="135">
        <f t="shared" si="879"/>
        <v>-25.295805970477776</v>
      </c>
      <c r="U142" s="135">
        <f t="shared" si="880"/>
        <v>-12.686533307296086</v>
      </c>
      <c r="V142" s="25"/>
      <c r="W142" s="134">
        <v>3680.8</v>
      </c>
      <c r="X142" s="134">
        <v>90.387</v>
      </c>
      <c r="Y142" s="135">
        <v>205.99199999999999</v>
      </c>
      <c r="Z142" s="135">
        <f t="shared" si="881"/>
        <v>2520.6630676284599</v>
      </c>
      <c r="AA142" s="135">
        <f t="shared" si="882"/>
        <v>-2439.4630676284601</v>
      </c>
      <c r="AB142" s="135">
        <f t="shared" si="883"/>
        <v>-2134.1931050996868</v>
      </c>
      <c r="AC142" s="135">
        <f t="shared" si="884"/>
        <v>-713.33641660541696</v>
      </c>
      <c r="AD142" s="135">
        <f t="shared" si="885"/>
        <v>-2134.1931050996868</v>
      </c>
      <c r="AE142" s="135">
        <f t="shared" si="886"/>
        <v>-713.33641660541696</v>
      </c>
      <c r="AF142" s="137">
        <f t="shared" si="887"/>
        <v>2250.2508867036363</v>
      </c>
      <c r="AG142" s="137">
        <f t="shared" si="888"/>
        <v>198.48177912328592</v>
      </c>
      <c r="AH142" s="137">
        <f t="shared" si="889"/>
        <v>2224.960370714708</v>
      </c>
      <c r="AI142" s="25"/>
      <c r="AJ142" s="135">
        <f t="shared" si="890"/>
        <v>28.300000000000182</v>
      </c>
      <c r="AK142" s="135">
        <f t="shared" si="891"/>
        <v>1.1868238913561559E-2</v>
      </c>
      <c r="AL142" s="135">
        <f t="shared" si="892"/>
        <v>-1.891936909161859E-2</v>
      </c>
      <c r="AM142" s="139">
        <f t="shared" si="893"/>
        <v>2.2333678141423396E-2</v>
      </c>
      <c r="AN142" s="134">
        <f t="shared" si="894"/>
        <v>1.0000415681716703</v>
      </c>
      <c r="AO142" s="139">
        <f t="shared" si="895"/>
        <v>-2.3215178013627703E-2</v>
      </c>
      <c r="AP142" s="139">
        <f t="shared" si="896"/>
        <v>-25.318609418537587</v>
      </c>
      <c r="AQ142" s="139">
        <f t="shared" si="897"/>
        <v>-12.642159184573565</v>
      </c>
      <c r="AR142" s="134">
        <f t="shared" si="898"/>
        <v>0.40899460214647931</v>
      </c>
      <c r="AS142" s="25"/>
      <c r="AT142" s="135">
        <f t="shared" si="899"/>
        <v>1.0604587544378206</v>
      </c>
      <c r="AU142" s="135">
        <f t="shared" si="900"/>
        <v>-0.20237614959705752</v>
      </c>
      <c r="AV142" s="135">
        <f t="shared" si="901"/>
        <v>1.0795966264256036</v>
      </c>
      <c r="AX142" s="141">
        <v>-40</v>
      </c>
      <c r="AY142" s="141">
        <v>55</v>
      </c>
      <c r="AZ142" s="141">
        <v>145</v>
      </c>
      <c r="BA142" s="142">
        <v>2.2799999999999999E-3</v>
      </c>
      <c r="BB142" s="142">
        <v>1.9E-3</v>
      </c>
      <c r="BC142" s="143">
        <v>0</v>
      </c>
      <c r="BD142" s="121"/>
      <c r="BE142" s="30" t="s">
        <v>98</v>
      </c>
    </row>
    <row r="143" spans="1:58" x14ac:dyDescent="0.3">
      <c r="A143" s="147">
        <v>3709.1</v>
      </c>
      <c r="B143" s="45">
        <v>89.94</v>
      </c>
      <c r="C143" s="20">
        <v>203.43</v>
      </c>
      <c r="D143" s="24">
        <f t="shared" ref="D143:D146" si="902">S143+D142</f>
        <v>2520.36930184017</v>
      </c>
      <c r="E143" s="24">
        <f t="shared" ref="E143:E146" si="903">$BJ$3-D143</f>
        <v>-2439.1693018401702</v>
      </c>
      <c r="F143" s="24">
        <f t="shared" ref="F143:F146" si="904">T143+F142</f>
        <v>-2158.9033761775136</v>
      </c>
      <c r="G143" s="24">
        <f t="shared" ref="G143:G146" si="905">U143+G142</f>
        <v>-724.81548664573666</v>
      </c>
      <c r="H143" s="20">
        <f t="shared" ref="H143:H146" si="906">H142+T143</f>
        <v>-2158.9033761775136</v>
      </c>
      <c r="I143" s="20">
        <f t="shared" ref="I143:I146" si="907">I142+U143</f>
        <v>-724.81548664573666</v>
      </c>
      <c r="J143" s="21">
        <f t="shared" ref="J143:J146" si="908">SQRT(F143^2+G143^2)</f>
        <v>2277.3276613944167</v>
      </c>
      <c r="K143" s="21">
        <f t="shared" ref="K143:K146" si="909">IF(J143=0,0,IF(F143&lt;0,ATAN(G143/F143)*180/PI()+180,ATAN(G143/F143)*180/PI()))</f>
        <v>198.55861035866124</v>
      </c>
      <c r="L143" s="21">
        <f t="shared" ref="L143:L146" si="910">COS((K143-$BL$3)*PI()/180)*J143</f>
        <v>2252.1873629400689</v>
      </c>
      <c r="M143" s="133"/>
      <c r="N143" s="20">
        <f t="shared" ref="N143:N146" si="911">A143-A142</f>
        <v>28.299999999999727</v>
      </c>
      <c r="O143" s="20">
        <f t="shared" ref="O143:O146" si="912">RADIANS(B143-B142)</f>
        <v>-8.5521133347723731E-3</v>
      </c>
      <c r="P143" s="20">
        <f t="shared" ref="P143:P146" si="913">RADIANS(C143-C142)</f>
        <v>-4.1887902047864009E-2</v>
      </c>
      <c r="Q143" s="22">
        <f t="shared" ref="Q143:Q146" si="914">ACOS(COS(O143)-SIN(RADIANS(B142))*SIN(RADIANS(B143))*(1-COS(P143)))</f>
        <v>4.2751678220121159E-2</v>
      </c>
      <c r="R143" s="21">
        <f t="shared" ref="R143:R146" si="915">2/Q143*TAN(Q143/2)</f>
        <v>1.0001523366752789</v>
      </c>
      <c r="S143" s="20">
        <f t="shared" ref="S143:S146" si="916">(N143/2)*(COS(RADIANS(B142))+COS(RADIANS(B143)))*R143</f>
        <v>-9.1389638692956229E-2</v>
      </c>
      <c r="T143" s="20">
        <f t="shared" ref="T143:T146" si="917">(N143/2)*(SIN(RADIANS(B142))*COS(RADIANS(C142))+SIN(RADIANS(B143))*COS(RADIANS(C143)))*R143</f>
        <v>-25.72312019389274</v>
      </c>
      <c r="U143" s="20">
        <f t="shared" ref="U143:U146" si="918">(N143/2)*(SIN(RADIANS(B142))*SIN(RADIANS(C142))+SIN(RADIANS(B143))*SIN(RADIANS(C143)))*R143</f>
        <v>-11.793250622069298</v>
      </c>
      <c r="V143" s="133"/>
      <c r="W143" s="147">
        <v>3709.1</v>
      </c>
      <c r="X143" s="45">
        <v>89.899000000000001</v>
      </c>
      <c r="Y143" s="20">
        <v>203.36500000000001</v>
      </c>
      <c r="Z143" s="20">
        <f t="shared" ref="Z143:Z146" si="919">AO143+Z142</f>
        <v>2520.5924238097518</v>
      </c>
      <c r="AA143" s="20">
        <f t="shared" ref="AA143:AA146" si="920">$BJ$3-Z143</f>
        <v>-2439.392423809752</v>
      </c>
      <c r="AB143" s="20">
        <f t="shared" ref="AB143:AB146" si="921">AP143+AB142</f>
        <v>-2159.9059149079239</v>
      </c>
      <c r="AC143" s="20">
        <f t="shared" ref="AC143:AC146" si="922">AQ143+AC142</f>
        <v>-725.15129235753272</v>
      </c>
      <c r="AD143" s="20">
        <f t="shared" ref="AD143:AD146" si="923">AD142+AP143</f>
        <v>-2159.9059149079239</v>
      </c>
      <c r="AE143" s="20">
        <f t="shared" ref="AE143:AE146" si="924">AE142+AQ143</f>
        <v>-725.15129235753272</v>
      </c>
      <c r="AF143" s="21">
        <f t="shared" ref="AF143:AF146" si="925">SQRT(AB143^2+AC143^2)</f>
        <v>2278.3849451008132</v>
      </c>
      <c r="AG143" s="21">
        <f t="shared" ref="AG143:AG146" si="926">IF(AF143=0,0,IF(AB143&lt;0,ATAN(AC143/AB143)*180/PI()+180,ATAN(AC143/AB143)*180/PI()))</f>
        <v>198.55859176835952</v>
      </c>
      <c r="AH143" s="21">
        <f t="shared" ref="AH143:AH146" si="927">COS((AG143-$BL$3)*PI()/180)*AF143</f>
        <v>2253.2328653427639</v>
      </c>
      <c r="AI143" s="133"/>
      <c r="AJ143" s="20">
        <f t="shared" ref="AJ143:AJ146" si="928">W143-W142</f>
        <v>28.299999999999727</v>
      </c>
      <c r="AK143" s="20">
        <f t="shared" ref="AK143:AK146" si="929">RADIANS(X143-X142)</f>
        <v>-8.5172067497323208E-3</v>
      </c>
      <c r="AL143" s="20">
        <f t="shared" ref="AL143:AL146" si="930">RADIANS(Y143-Y142)</f>
        <v>-4.5849799449890705E-2</v>
      </c>
      <c r="AM143" s="23">
        <f t="shared" ref="AM143:AM146" si="931">ACOS(COS(AK143)-SIN(RADIANS(X142))*SIN(RADIANS(X143))*(1-COS(AL143)))</f>
        <v>4.663390520131605E-2</v>
      </c>
      <c r="AN143" s="45">
        <f t="shared" ref="AN143:AN146" si="932">2/AM143*TAN(AM143/2)</f>
        <v>1.0001812661799681</v>
      </c>
      <c r="AO143" s="23">
        <f t="shared" ref="AO143:AO146" si="933">(AJ143/2)*(COS(RADIANS(X142))+COS(RADIANS(X143)))*AN143</f>
        <v>-7.0643818708052461E-2</v>
      </c>
      <c r="AP143" s="23">
        <f t="shared" ref="AP143:AP146" si="934">(AJ143/2)*(SIN(RADIANS(X142))*COS(RADIANS(Y142))+SIN(RADIANS(X143))*COS(RADIANS(Y143)))*AN143</f>
        <v>-25.712809808237221</v>
      </c>
      <c r="AQ143" s="23">
        <f t="shared" ref="AQ143:AQ146" si="935">(AJ143/2)*(SIN(RADIANS(X142))*SIN(RADIANS(Y142))+SIN(RADIANS(X143))*SIN(RADIANS(Y143)))*AN143</f>
        <v>-11.814875752115752</v>
      </c>
      <c r="AR143" s="45">
        <f t="shared" ref="AR143:AR146" si="936">(10/AJ143)*2*(ASIN((SQRT((SIN((X142-X143)/2)^2+SIN(((Y142-Y143)/2)^2)*SIN(X142)*SIN(X143))))))</f>
        <v>0.6751854389555968</v>
      </c>
      <c r="AS143" s="133"/>
      <c r="AT143" s="20">
        <f t="shared" ref="AT143:AT146" si="937">SQRT((I143-AE143)^2+(H143-AD143)^2)</f>
        <v>1.0572839647170098</v>
      </c>
      <c r="AU143" s="20">
        <f t="shared" ref="AU143:AU146" si="938">D143-Z143</f>
        <v>-0.2231219695818254</v>
      </c>
      <c r="AV143" s="20">
        <f t="shared" ref="AV143:AV146" si="939">SQRT((I143-AE143)^2+(H143-AD143)^2+(D143-Z143)^2)</f>
        <v>1.080570587864482</v>
      </c>
      <c r="AX143" s="141">
        <v>-40</v>
      </c>
      <c r="AY143" s="141">
        <v>55</v>
      </c>
      <c r="AZ143" s="141">
        <v>145</v>
      </c>
      <c r="BA143" s="142">
        <v>2.2799999999999999E-3</v>
      </c>
      <c r="BB143" s="142">
        <v>1.9E-3</v>
      </c>
      <c r="BC143" s="143">
        <v>0</v>
      </c>
      <c r="BD143" s="121"/>
      <c r="BE143" s="30" t="s">
        <v>98</v>
      </c>
      <c r="BF143" s="145"/>
    </row>
    <row r="144" spans="1:58" x14ac:dyDescent="0.3">
      <c r="A144" s="45">
        <v>3737.4</v>
      </c>
      <c r="B144" s="45">
        <v>90.98</v>
      </c>
      <c r="C144" s="20">
        <v>204.99</v>
      </c>
      <c r="D144" s="24">
        <f t="shared" si="902"/>
        <v>2520.1420864020802</v>
      </c>
      <c r="E144" s="24">
        <f t="shared" si="903"/>
        <v>-2438.9420864020803</v>
      </c>
      <c r="F144" s="24">
        <f t="shared" si="904"/>
        <v>-2184.7123783953143</v>
      </c>
      <c r="G144" s="24">
        <f t="shared" si="905"/>
        <v>-736.41989612104351</v>
      </c>
      <c r="H144" s="20">
        <f t="shared" si="906"/>
        <v>-2184.7123783953143</v>
      </c>
      <c r="I144" s="20">
        <f t="shared" si="907"/>
        <v>-736.41989612104351</v>
      </c>
      <c r="J144" s="21">
        <f t="shared" si="908"/>
        <v>2305.4896312316478</v>
      </c>
      <c r="K144" s="21">
        <f t="shared" si="909"/>
        <v>198.62786301846205</v>
      </c>
      <c r="L144" s="21">
        <f t="shared" si="910"/>
        <v>2280.4496931398539</v>
      </c>
      <c r="M144" s="133"/>
      <c r="N144" s="20">
        <f t="shared" si="911"/>
        <v>28.300000000000182</v>
      </c>
      <c r="O144" s="20">
        <f t="shared" si="912"/>
        <v>1.8151424220741137E-2</v>
      </c>
      <c r="P144" s="20">
        <f t="shared" si="913"/>
        <v>2.7227136331111582E-2</v>
      </c>
      <c r="Q144" s="22">
        <f t="shared" si="914"/>
        <v>3.2721904166576499E-2</v>
      </c>
      <c r="R144" s="21">
        <f t="shared" si="915"/>
        <v>1.0000892364724572</v>
      </c>
      <c r="S144" s="20">
        <f t="shared" si="916"/>
        <v>-0.22721543808992717</v>
      </c>
      <c r="T144" s="20">
        <f t="shared" si="917"/>
        <v>-25.809002217800884</v>
      </c>
      <c r="U144" s="20">
        <f t="shared" si="918"/>
        <v>-11.604409475306833</v>
      </c>
      <c r="V144" s="133"/>
      <c r="W144" s="45">
        <v>3737.4</v>
      </c>
      <c r="X144" s="45">
        <v>90.936000000000007</v>
      </c>
      <c r="Y144" s="20">
        <v>205.13800000000001</v>
      </c>
      <c r="Z144" s="20">
        <f t="shared" si="919"/>
        <v>2520.3861969787667</v>
      </c>
      <c r="AA144" s="20">
        <f t="shared" si="920"/>
        <v>-2439.1861969787669</v>
      </c>
      <c r="AB144" s="20">
        <f t="shared" si="921"/>
        <v>-2185.7064215858309</v>
      </c>
      <c r="AC144" s="20">
        <f t="shared" si="922"/>
        <v>-736.77435402387243</v>
      </c>
      <c r="AD144" s="20">
        <f t="shared" si="923"/>
        <v>-2185.7064215858309</v>
      </c>
      <c r="AE144" s="20">
        <f t="shared" si="924"/>
        <v>-736.77435402387243</v>
      </c>
      <c r="AF144" s="21">
        <f t="shared" si="925"/>
        <v>2306.5448207457043</v>
      </c>
      <c r="AG144" s="21">
        <f t="shared" si="926"/>
        <v>198.62831937701336</v>
      </c>
      <c r="AH144" s="21">
        <f t="shared" si="927"/>
        <v>2281.4961224677754</v>
      </c>
      <c r="AI144" s="133"/>
      <c r="AJ144" s="20">
        <f t="shared" si="928"/>
        <v>28.300000000000182</v>
      </c>
      <c r="AK144" s="20">
        <f t="shared" si="929"/>
        <v>1.8099064343181304E-2</v>
      </c>
      <c r="AL144" s="20">
        <f t="shared" si="930"/>
        <v>3.0944687637859396E-2</v>
      </c>
      <c r="AM144" s="23">
        <f t="shared" si="931"/>
        <v>3.5847912529608728E-2</v>
      </c>
      <c r="AN144" s="45">
        <f t="shared" si="932"/>
        <v>1.0001071031662856</v>
      </c>
      <c r="AO144" s="23">
        <f t="shared" si="933"/>
        <v>-0.20622683098493283</v>
      </c>
      <c r="AP144" s="23">
        <f t="shared" si="934"/>
        <v>-25.800506677906721</v>
      </c>
      <c r="AQ144" s="23">
        <f t="shared" si="935"/>
        <v>-11.623061666339719</v>
      </c>
      <c r="AR144" s="45">
        <f t="shared" si="936"/>
        <v>0.45298962689690564</v>
      </c>
      <c r="AS144" s="133"/>
      <c r="AT144" s="20">
        <f t="shared" si="937"/>
        <v>1.0553493589755962</v>
      </c>
      <c r="AU144" s="20">
        <f t="shared" si="938"/>
        <v>-0.24411057668658032</v>
      </c>
      <c r="AV144" s="20">
        <f t="shared" si="939"/>
        <v>1.0832138492192835</v>
      </c>
      <c r="AX144" s="146">
        <v>-60</v>
      </c>
      <c r="AY144" s="141">
        <v>65</v>
      </c>
      <c r="AZ144" s="141">
        <v>125</v>
      </c>
      <c r="BA144" s="142">
        <v>2.8E-3</v>
      </c>
      <c r="BB144" s="142">
        <v>2.5000000000000001E-3</v>
      </c>
      <c r="BC144" s="143">
        <v>0</v>
      </c>
      <c r="BD144" s="121"/>
      <c r="BE144" s="30" t="s">
        <v>109</v>
      </c>
      <c r="BF144" s="145" t="s">
        <v>142</v>
      </c>
    </row>
    <row r="145" spans="1:57" x14ac:dyDescent="0.3">
      <c r="A145" s="45">
        <v>3765.7</v>
      </c>
      <c r="B145" s="45">
        <v>89.82</v>
      </c>
      <c r="C145" s="20">
        <v>204.64</v>
      </c>
      <c r="D145" s="24">
        <f t="shared" si="902"/>
        <v>2519.9445194955597</v>
      </c>
      <c r="E145" s="24">
        <f t="shared" si="903"/>
        <v>-2438.7445194955599</v>
      </c>
      <c r="F145" s="24">
        <f t="shared" si="904"/>
        <v>-2210.3982704272676</v>
      </c>
      <c r="G145" s="24">
        <f t="shared" si="905"/>
        <v>-748.29659900532056</v>
      </c>
      <c r="H145" s="20">
        <f t="shared" si="906"/>
        <v>-2210.3982704272676</v>
      </c>
      <c r="I145" s="20">
        <f t="shared" si="907"/>
        <v>-748.29659900532056</v>
      </c>
      <c r="J145" s="21">
        <f t="shared" si="908"/>
        <v>2333.6255727924276</v>
      </c>
      <c r="K145" s="21">
        <f t="shared" si="909"/>
        <v>198.70274566717362</v>
      </c>
      <c r="L145" s="21">
        <f t="shared" si="910"/>
        <v>2308.7263667610437</v>
      </c>
      <c r="M145" s="133"/>
      <c r="N145" s="20">
        <f t="shared" si="911"/>
        <v>28.299999999999727</v>
      </c>
      <c r="O145" s="20">
        <f t="shared" si="912"/>
        <v>-2.024581932313441E-2</v>
      </c>
      <c r="P145" s="20">
        <f t="shared" si="913"/>
        <v>-6.1086523819805505E-3</v>
      </c>
      <c r="Q145" s="22">
        <f t="shared" si="914"/>
        <v>2.1147239548967134E-2</v>
      </c>
      <c r="R145" s="21">
        <f t="shared" si="915"/>
        <v>1.0000372688117285</v>
      </c>
      <c r="S145" s="20">
        <f t="shared" si="916"/>
        <v>-0.1975669065203399</v>
      </c>
      <c r="T145" s="20">
        <f t="shared" si="917"/>
        <v>-25.685892031953305</v>
      </c>
      <c r="U145" s="20">
        <f t="shared" si="918"/>
        <v>-11.876702884277041</v>
      </c>
      <c r="V145" s="133"/>
      <c r="W145" s="45">
        <v>3765.7</v>
      </c>
      <c r="X145" s="45">
        <v>89.774000000000001</v>
      </c>
      <c r="Y145" s="20">
        <v>204.46600000000001</v>
      </c>
      <c r="Z145" s="20">
        <f t="shared" si="919"/>
        <v>2520.2108545923788</v>
      </c>
      <c r="AA145" s="20">
        <f t="shared" si="920"/>
        <v>-2439.010854592379</v>
      </c>
      <c r="AB145" s="20">
        <f t="shared" si="921"/>
        <v>-2211.3950336224111</v>
      </c>
      <c r="AC145" s="20">
        <f t="shared" si="922"/>
        <v>-748.64523588235681</v>
      </c>
      <c r="AD145" s="20">
        <f t="shared" si="923"/>
        <v>-2211.3950336224111</v>
      </c>
      <c r="AE145" s="20">
        <f t="shared" si="924"/>
        <v>-748.64523588235681</v>
      </c>
      <c r="AF145" s="21">
        <f t="shared" si="925"/>
        <v>2334.6814951807055</v>
      </c>
      <c r="AG145" s="21">
        <f t="shared" si="926"/>
        <v>198.70300596546883</v>
      </c>
      <c r="AH145" s="21">
        <f t="shared" si="927"/>
        <v>2309.7725679746359</v>
      </c>
      <c r="AI145" s="133"/>
      <c r="AJ145" s="20">
        <f t="shared" si="928"/>
        <v>28.299999999999727</v>
      </c>
      <c r="AK145" s="20">
        <f t="shared" si="929"/>
        <v>-2.0280725908174216E-2</v>
      </c>
      <c r="AL145" s="20">
        <f t="shared" si="930"/>
        <v>-1.1728612573401843E-2</v>
      </c>
      <c r="AM145" s="23">
        <f t="shared" si="931"/>
        <v>2.3427722894671765E-2</v>
      </c>
      <c r="AN145" s="45">
        <f t="shared" si="932"/>
        <v>1.000045740693853</v>
      </c>
      <c r="AO145" s="23">
        <f t="shared" si="933"/>
        <v>-0.17534238638773478</v>
      </c>
      <c r="AP145" s="23">
        <f t="shared" si="934"/>
        <v>-25.688612036580469</v>
      </c>
      <c r="AQ145" s="23">
        <f t="shared" si="935"/>
        <v>-11.870881858484394</v>
      </c>
      <c r="AR145" s="45">
        <f t="shared" si="936"/>
        <v>0.42476039809759464</v>
      </c>
      <c r="AS145" s="133"/>
      <c r="AT145" s="20">
        <f t="shared" si="937"/>
        <v>1.0559756338203963</v>
      </c>
      <c r="AU145" s="20">
        <f t="shared" si="938"/>
        <v>-0.26633509681914802</v>
      </c>
      <c r="AV145" s="20">
        <f t="shared" si="939"/>
        <v>1.0890449591362392</v>
      </c>
      <c r="AX145" s="146">
        <v>-60</v>
      </c>
      <c r="AY145" s="141">
        <v>65</v>
      </c>
      <c r="AZ145" s="141">
        <v>125</v>
      </c>
      <c r="BA145" s="142">
        <v>2.8E-3</v>
      </c>
      <c r="BB145" s="142">
        <v>2.5000000000000001E-3</v>
      </c>
      <c r="BC145" s="143">
        <v>0</v>
      </c>
      <c r="BD145" s="121"/>
      <c r="BE145" s="30" t="s">
        <v>98</v>
      </c>
    </row>
    <row r="146" spans="1:57" x14ac:dyDescent="0.3">
      <c r="A146" s="134">
        <v>3794</v>
      </c>
      <c r="B146" s="134">
        <v>89.88</v>
      </c>
      <c r="C146" s="135">
        <v>205.2</v>
      </c>
      <c r="D146" s="136">
        <f t="shared" si="902"/>
        <v>2520.0186092240888</v>
      </c>
      <c r="E146" s="136">
        <f t="shared" si="903"/>
        <v>-2438.818609224089</v>
      </c>
      <c r="F146" s="136">
        <f t="shared" si="904"/>
        <v>-2236.0632638762213</v>
      </c>
      <c r="G146" s="136">
        <f t="shared" si="905"/>
        <v>-760.22078338971323</v>
      </c>
      <c r="H146" s="135">
        <f t="shared" si="906"/>
        <v>-2236.0632638762213</v>
      </c>
      <c r="I146" s="135">
        <f t="shared" si="907"/>
        <v>-760.22078338971323</v>
      </c>
      <c r="J146" s="137">
        <f t="shared" si="908"/>
        <v>2361.7609022833894</v>
      </c>
      <c r="K146" s="137">
        <f t="shared" si="909"/>
        <v>198.77709780017017</v>
      </c>
      <c r="L146" s="137">
        <f t="shared" si="910"/>
        <v>2337.0060480736997</v>
      </c>
      <c r="M146" s="25"/>
      <c r="N146" s="135">
        <f t="shared" si="911"/>
        <v>28.300000000000182</v>
      </c>
      <c r="O146" s="135">
        <f t="shared" si="912"/>
        <v>1.0471975511966373E-3</v>
      </c>
      <c r="P146" s="135">
        <f t="shared" si="913"/>
        <v>9.7738438111682844E-3</v>
      </c>
      <c r="Q146" s="138">
        <f t="shared" si="914"/>
        <v>9.8297498484893886E-3</v>
      </c>
      <c r="R146" s="137">
        <f t="shared" si="915"/>
        <v>1.0000080520763093</v>
      </c>
      <c r="S146" s="135">
        <f t="shared" si="916"/>
        <v>7.4089728529298071E-2</v>
      </c>
      <c r="T146" s="135">
        <f t="shared" si="917"/>
        <v>-25.664993448953521</v>
      </c>
      <c r="U146" s="135">
        <f t="shared" si="918"/>
        <v>-11.924184384392726</v>
      </c>
      <c r="V146" s="25"/>
      <c r="W146" s="134">
        <v>3794</v>
      </c>
      <c r="X146" s="134">
        <v>89.834000000000003</v>
      </c>
      <c r="Y146" s="135">
        <v>205.43899999999999</v>
      </c>
      <c r="Z146" s="135">
        <f t="shared" si="919"/>
        <v>2520.3076666487113</v>
      </c>
      <c r="AA146" s="135">
        <f t="shared" si="920"/>
        <v>-2439.1076666487115</v>
      </c>
      <c r="AB146" s="135">
        <f t="shared" si="921"/>
        <v>-2237.0529906701927</v>
      </c>
      <c r="AC146" s="135">
        <f t="shared" si="922"/>
        <v>-760.58385168927759</v>
      </c>
      <c r="AD146" s="135">
        <f t="shared" si="923"/>
        <v>-2237.0529906701927</v>
      </c>
      <c r="AE146" s="135">
        <f t="shared" si="924"/>
        <v>-760.58385168927759</v>
      </c>
      <c r="AF146" s="137">
        <f t="shared" si="925"/>
        <v>2362.8148210380241</v>
      </c>
      <c r="AG146" s="137">
        <f t="shared" si="926"/>
        <v>198.77770801571808</v>
      </c>
      <c r="AH146" s="137">
        <f t="shared" si="927"/>
        <v>2338.0525539505315</v>
      </c>
      <c r="AI146" s="25"/>
      <c r="AJ146" s="135">
        <f t="shared" si="928"/>
        <v>28.300000000000182</v>
      </c>
      <c r="AK146" s="135">
        <f t="shared" si="929"/>
        <v>1.0471975511966373E-3</v>
      </c>
      <c r="AL146" s="135">
        <f t="shared" si="930"/>
        <v>1.698205362190456E-2</v>
      </c>
      <c r="AM146" s="139">
        <f t="shared" si="931"/>
        <v>1.7014210728416579E-2</v>
      </c>
      <c r="AN146" s="134">
        <f t="shared" si="932"/>
        <v>1.0000241243122516</v>
      </c>
      <c r="AO146" s="139">
        <f t="shared" si="933"/>
        <v>9.6812056332630403E-2</v>
      </c>
      <c r="AP146" s="139">
        <f t="shared" si="934"/>
        <v>-25.657957047781473</v>
      </c>
      <c r="AQ146" s="139">
        <f t="shared" si="935"/>
        <v>-11.938615806920813</v>
      </c>
      <c r="AR146" s="134">
        <f t="shared" si="936"/>
        <v>0.34387072626610077</v>
      </c>
      <c r="AS146" s="25"/>
      <c r="AT146" s="135">
        <f t="shared" si="937"/>
        <v>1.0542190080118239</v>
      </c>
      <c r="AU146" s="135">
        <f t="shared" si="938"/>
        <v>-0.28905742462256967</v>
      </c>
      <c r="AV146" s="135">
        <f t="shared" si="939"/>
        <v>1.0931294120930362</v>
      </c>
      <c r="AX146" s="146">
        <v>-60</v>
      </c>
      <c r="AY146" s="141">
        <v>65</v>
      </c>
      <c r="AZ146" s="141">
        <v>125</v>
      </c>
      <c r="BA146" s="142">
        <v>2.8E-3</v>
      </c>
      <c r="BB146" s="142">
        <v>2.5000000000000001E-3</v>
      </c>
      <c r="BC146" s="143">
        <v>0</v>
      </c>
      <c r="BD146" s="121"/>
      <c r="BE146" s="30" t="s">
        <v>98</v>
      </c>
    </row>
    <row r="147" spans="1:57" x14ac:dyDescent="0.3">
      <c r="A147" s="45">
        <v>3822.2</v>
      </c>
      <c r="B147" s="45">
        <v>90.06</v>
      </c>
      <c r="C147" s="20">
        <v>207.57</v>
      </c>
      <c r="D147" s="24">
        <f t="shared" ref="D147:D150" si="940">S147+D146</f>
        <v>2520.0333768084924</v>
      </c>
      <c r="E147" s="24">
        <f t="shared" ref="E147:E150" si="941">$BJ$3-D147</f>
        <v>-2438.8333768084926</v>
      </c>
      <c r="F147" s="24">
        <f t="shared" ref="F147:F150" si="942">T147+F146</f>
        <v>-2261.3238022501828</v>
      </c>
      <c r="G147" s="24">
        <f t="shared" ref="G147:G150" si="943">U147+G146</f>
        <v>-772.75198234444815</v>
      </c>
      <c r="H147" s="20">
        <f t="shared" ref="H147:H150" si="944">H146+T147</f>
        <v>-2261.3238022501828</v>
      </c>
      <c r="I147" s="20">
        <f t="shared" ref="I147:I150" si="945">I146+U147</f>
        <v>-772.75198234444815</v>
      </c>
      <c r="J147" s="21">
        <f t="shared" ref="J147:J150" si="946">SQRT(F147^2+G147^2)</f>
        <v>2389.7135738076431</v>
      </c>
      <c r="K147" s="21">
        <f t="shared" ref="K147:K150" si="947">IF(J147=0,0,IF(F147&lt;0,ATAN(G147/F147)*180/PI()+180,ATAN(G147/F147)*180/PI()))</f>
        <v>198.86660547244364</v>
      </c>
      <c r="L147" s="21">
        <f t="shared" ref="L147:L150" si="948">COS((K147-$BL$3)*PI()/180)*J147</f>
        <v>2365.2019477609833</v>
      </c>
      <c r="M147" s="133"/>
      <c r="N147" s="20">
        <f t="shared" ref="N147:N150" si="949">A147-A146</f>
        <v>28.199999999999818</v>
      </c>
      <c r="O147" s="20">
        <f t="shared" ref="O147:O150" si="950">RADIANS(B147-B146)</f>
        <v>3.1415926535899121E-3</v>
      </c>
      <c r="P147" s="20">
        <f t="shared" ref="P147:P150" si="951">RADIANS(C147-C146)</f>
        <v>4.1364303272265687E-2</v>
      </c>
      <c r="Q147" s="22">
        <f t="shared" ref="Q147:Q150" si="952">ACOS(COS(O147)-SIN(RADIANS(B146))*SIN(RADIANS(B147))*(1-COS(P147)))</f>
        <v>4.1483410095666917E-2</v>
      </c>
      <c r="R147" s="21">
        <f t="shared" ref="R147:R150" si="953">2/Q147*TAN(Q147/2)</f>
        <v>1.0001434307921033</v>
      </c>
      <c r="S147" s="20">
        <f t="shared" ref="S147:S150" si="954">(N147/2)*(COS(RADIANS(B146))+COS(RADIANS(B147)))*R147</f>
        <v>1.476758440358366E-2</v>
      </c>
      <c r="T147" s="20">
        <f t="shared" ref="T147:T150" si="955">(N147/2)*(SIN(RADIANS(B146))*COS(RADIANS(C146))+SIN(RADIANS(B147))*COS(RADIANS(C147)))*R147</f>
        <v>-25.260538373961285</v>
      </c>
      <c r="U147" s="20">
        <f t="shared" ref="U147:U150" si="956">(N147/2)*(SIN(RADIANS(B146))*SIN(RADIANS(C146))+SIN(RADIANS(B147))*SIN(RADIANS(C147)))*R147</f>
        <v>-12.531198954734903</v>
      </c>
      <c r="V147" s="133"/>
      <c r="W147" s="45">
        <v>3822.2</v>
      </c>
      <c r="X147" s="45">
        <v>90.016000000000005</v>
      </c>
      <c r="Y147" s="20">
        <v>207.12100000000001</v>
      </c>
      <c r="Z147" s="20">
        <f t="shared" ref="Z147:Z150" si="957">AO147+Z146</f>
        <v>2520.3445829875741</v>
      </c>
      <c r="AA147" s="20">
        <f t="shared" ref="AA147:AA150" si="958">$BJ$3-Z147</f>
        <v>-2439.1445829875743</v>
      </c>
      <c r="AB147" s="20">
        <f t="shared" ref="AB147:AB150" si="959">AP147+AB146</f>
        <v>-2262.3373272889885</v>
      </c>
      <c r="AC147" s="20">
        <f t="shared" ref="AC147:AC150" si="960">AQ147+AC146</f>
        <v>-773.0691702901928</v>
      </c>
      <c r="AD147" s="20">
        <f t="shared" ref="AD147:AD150" si="961">AD146+AP147</f>
        <v>-2262.3373272889885</v>
      </c>
      <c r="AE147" s="20">
        <f t="shared" ref="AE147:AE150" si="962">AE146+AQ147</f>
        <v>-773.0691702901928</v>
      </c>
      <c r="AF147" s="21">
        <f t="shared" ref="AF147:AF150" si="963">SQRT(AB147^2+AC147^2)</f>
        <v>2390.7752141299798</v>
      </c>
      <c r="AG147" s="21">
        <f t="shared" ref="AG147:AG150" si="964">IF(AF147=0,0,IF(AB147&lt;0,ATAN(AC147/AB147)*180/PI()+180,ATAN(AC147/AB147)*180/PI()))</f>
        <v>198.86594420173876</v>
      </c>
      <c r="AH147" s="21">
        <f t="shared" ref="AH147:AH150" si="965">COS((AG147-$BL$3)*PI()/180)*AF147</f>
        <v>2366.2487566198274</v>
      </c>
      <c r="AI147" s="133"/>
      <c r="AJ147" s="20">
        <f t="shared" ref="AJ147:AJ150" si="966">W147-W146</f>
        <v>28.199999999999818</v>
      </c>
      <c r="AK147" s="20">
        <f t="shared" ref="AK147:AK150" si="967">RADIANS(X147-X146)</f>
        <v>3.1764992386297173E-3</v>
      </c>
      <c r="AL147" s="20">
        <f t="shared" ref="AL147:AL150" si="968">RADIANS(Y147-Y146)</f>
        <v>2.9356438018544907E-2</v>
      </c>
      <c r="AM147" s="23">
        <f t="shared" ref="AM147:AM150" si="969">ACOS(COS(AK147)-SIN(RADIANS(X146))*SIN(RADIANS(X147))*(1-COS(AL147)))</f>
        <v>2.9527756418641804E-2</v>
      </c>
      <c r="AN147" s="45">
        <f t="shared" ref="AN147:AN150" si="970">2/AM147*TAN(AM147/2)</f>
        <v>1.0000726637020638</v>
      </c>
      <c r="AO147" s="23">
        <f t="shared" ref="AO147:AO150" si="971">(AJ147/2)*(COS(RADIANS(X146))+COS(RADIANS(X147)))*AN147</f>
        <v>3.6916338862770279E-2</v>
      </c>
      <c r="AP147" s="23">
        <f t="shared" ref="AP147:AP150" si="972">(AJ147/2)*(SIN(RADIANS(X146))*COS(RADIANS(Y146))+SIN(RADIANS(X147))*COS(RADIANS(Y147)))*AN147</f>
        <v>-25.284336618795798</v>
      </c>
      <c r="AQ147" s="23">
        <f t="shared" ref="AQ147:AQ150" si="973">(AJ147/2)*(SIN(RADIANS(X146))*SIN(RADIANS(Y146))+SIN(RADIANS(X147))*SIN(RADIANS(Y147)))*AN147</f>
        <v>-12.485318600915205</v>
      </c>
      <c r="AR147" s="45">
        <f t="shared" ref="AR147:AR150" si="974">(10/AJ147)*2*(ASIN((SQRT((SIN((X146-X147)/2)^2+SIN(((Y146-Y147)/2)^2)*SIN(X146)*SIN(X147))))))</f>
        <v>0.59890475028433576</v>
      </c>
      <c r="AS147" s="133"/>
      <c r="AT147" s="20">
        <f t="shared" ref="AT147:AT150" si="975">SQRT((I147-AE147)^2+(H147-AD147)^2)</f>
        <v>1.0619986804190611</v>
      </c>
      <c r="AU147" s="20">
        <f t="shared" ref="AU147:AU150" si="976">D147-Z147</f>
        <v>-0.31120617908163695</v>
      </c>
      <c r="AV147" s="20">
        <f t="shared" ref="AV147:AV150" si="977">SQRT((I147-AE147)^2+(H147-AD147)^2+(D147-Z147)^2)</f>
        <v>1.1066573467475915</v>
      </c>
      <c r="AX147" s="146">
        <v>-60</v>
      </c>
      <c r="AY147" s="141">
        <v>65</v>
      </c>
      <c r="AZ147" s="141">
        <v>125</v>
      </c>
      <c r="BA147" s="142">
        <v>2.8E-3</v>
      </c>
      <c r="BB147" s="142">
        <v>2.5000000000000001E-3</v>
      </c>
      <c r="BC147" s="143">
        <v>0</v>
      </c>
      <c r="BD147" s="121"/>
      <c r="BE147" s="30" t="s">
        <v>98</v>
      </c>
    </row>
    <row r="148" spans="1:57" x14ac:dyDescent="0.3">
      <c r="A148" s="45">
        <v>3850.5</v>
      </c>
      <c r="B148" s="45">
        <v>90.06</v>
      </c>
      <c r="C148" s="20">
        <v>208.77</v>
      </c>
      <c r="D148" s="24">
        <f t="shared" si="940"/>
        <v>2520.0037400398583</v>
      </c>
      <c r="E148" s="24">
        <f t="shared" si="941"/>
        <v>-2438.8037400398584</v>
      </c>
      <c r="F148" s="24">
        <f t="shared" si="942"/>
        <v>-2286.2712190575066</v>
      </c>
      <c r="G148" s="24">
        <f t="shared" si="943"/>
        <v>-786.11185663121933</v>
      </c>
      <c r="H148" s="20">
        <f t="shared" si="944"/>
        <v>-2286.2712190575066</v>
      </c>
      <c r="I148" s="20">
        <f t="shared" si="945"/>
        <v>-786.11185663121933</v>
      </c>
      <c r="J148" s="21">
        <f t="shared" si="946"/>
        <v>2417.6451224749426</v>
      </c>
      <c r="K148" s="21">
        <f t="shared" si="947"/>
        <v>198.97502744869635</v>
      </c>
      <c r="L148" s="21">
        <f t="shared" si="948"/>
        <v>2393.4962941454487</v>
      </c>
      <c r="M148" s="133"/>
      <c r="N148" s="20">
        <f t="shared" si="949"/>
        <v>28.300000000000182</v>
      </c>
      <c r="O148" s="20">
        <f t="shared" si="950"/>
        <v>0</v>
      </c>
      <c r="P148" s="20">
        <f t="shared" si="951"/>
        <v>2.0943951023932251E-2</v>
      </c>
      <c r="Q148" s="22">
        <f t="shared" si="952"/>
        <v>2.0943939539706413E-2</v>
      </c>
      <c r="R148" s="21">
        <f t="shared" si="953"/>
        <v>1.0000365556537965</v>
      </c>
      <c r="S148" s="20">
        <f t="shared" si="954"/>
        <v>-2.9636768634189528E-2</v>
      </c>
      <c r="T148" s="20">
        <f t="shared" si="955"/>
        <v>-24.947416807323886</v>
      </c>
      <c r="U148" s="20">
        <f t="shared" si="956"/>
        <v>-13.359874286771214</v>
      </c>
      <c r="V148" s="133"/>
      <c r="W148" s="45">
        <v>3850.5</v>
      </c>
      <c r="X148" s="45">
        <v>90.013999999999996</v>
      </c>
      <c r="Y148" s="20">
        <v>208.8</v>
      </c>
      <c r="Z148" s="20">
        <f t="shared" si="957"/>
        <v>2520.3371735347509</v>
      </c>
      <c r="AA148" s="20">
        <f t="shared" si="958"/>
        <v>-2439.1371735347511</v>
      </c>
      <c r="AB148" s="20">
        <f t="shared" si="959"/>
        <v>-2287.3330024589777</v>
      </c>
      <c r="AC148" s="20">
        <f t="shared" si="960"/>
        <v>-786.33751069774735</v>
      </c>
      <c r="AD148" s="20">
        <f t="shared" si="961"/>
        <v>-2287.3330024589777</v>
      </c>
      <c r="AE148" s="20">
        <f t="shared" si="962"/>
        <v>-786.33751069774735</v>
      </c>
      <c r="AF148" s="21">
        <f t="shared" si="963"/>
        <v>2418.7225853471355</v>
      </c>
      <c r="AG148" s="21">
        <f t="shared" si="964"/>
        <v>198.97190405247875</v>
      </c>
      <c r="AH148" s="21">
        <f t="shared" si="965"/>
        <v>2394.5444015413868</v>
      </c>
      <c r="AI148" s="133"/>
      <c r="AJ148" s="20">
        <f t="shared" si="966"/>
        <v>28.300000000000182</v>
      </c>
      <c r="AK148" s="20">
        <f t="shared" si="967"/>
        <v>-3.4906585040053262E-5</v>
      </c>
      <c r="AL148" s="20">
        <f t="shared" si="968"/>
        <v>2.9304078140984829E-2</v>
      </c>
      <c r="AM148" s="23">
        <f t="shared" si="969"/>
        <v>2.9304097925291428E-2</v>
      </c>
      <c r="AN148" s="45">
        <f t="shared" si="970"/>
        <v>1.0000715669919475</v>
      </c>
      <c r="AO148" s="23">
        <f t="shared" si="971"/>
        <v>-7.4094528232584861E-3</v>
      </c>
      <c r="AP148" s="23">
        <f t="shared" si="972"/>
        <v>-24.99567516998912</v>
      </c>
      <c r="AQ148" s="23">
        <f t="shared" si="973"/>
        <v>-13.268340407554533</v>
      </c>
      <c r="AR148" s="45">
        <f t="shared" si="974"/>
        <v>0.56205642155231428</v>
      </c>
      <c r="AS148" s="133"/>
      <c r="AT148" s="20">
        <f t="shared" si="975"/>
        <v>1.0854970056983666</v>
      </c>
      <c r="AU148" s="20">
        <f t="shared" si="976"/>
        <v>-0.33343349489268803</v>
      </c>
      <c r="AV148" s="20">
        <f t="shared" si="977"/>
        <v>1.1355534531216362</v>
      </c>
      <c r="AX148" s="146">
        <v>-60</v>
      </c>
      <c r="AY148" s="141">
        <v>65</v>
      </c>
      <c r="AZ148" s="141">
        <v>125</v>
      </c>
      <c r="BA148" s="142">
        <v>2.8E-3</v>
      </c>
      <c r="BB148" s="142">
        <v>2.5000000000000001E-3</v>
      </c>
      <c r="BC148" s="143">
        <v>0</v>
      </c>
      <c r="BD148" s="121"/>
      <c r="BE148" s="30" t="s">
        <v>98</v>
      </c>
    </row>
    <row r="149" spans="1:57" x14ac:dyDescent="0.3">
      <c r="A149" s="45">
        <v>3878.8</v>
      </c>
      <c r="B149" s="45">
        <v>90.06</v>
      </c>
      <c r="C149" s="20">
        <v>208.82</v>
      </c>
      <c r="D149" s="24">
        <f t="shared" si="940"/>
        <v>2519.9741043526951</v>
      </c>
      <c r="E149" s="24">
        <f t="shared" si="941"/>
        <v>-2438.7741043526953</v>
      </c>
      <c r="F149" s="24">
        <f t="shared" si="942"/>
        <v>-2311.0718733814524</v>
      </c>
      <c r="G149" s="24">
        <f t="shared" si="943"/>
        <v>-799.74331348675037</v>
      </c>
      <c r="H149" s="20">
        <f t="shared" si="944"/>
        <v>-2311.0718733814524</v>
      </c>
      <c r="I149" s="20">
        <f t="shared" si="945"/>
        <v>-799.74331348675037</v>
      </c>
      <c r="J149" s="21">
        <f t="shared" si="946"/>
        <v>2445.5352320916627</v>
      </c>
      <c r="K149" s="21">
        <f t="shared" si="947"/>
        <v>199.08810971637246</v>
      </c>
      <c r="L149" s="21">
        <f t="shared" si="948"/>
        <v>2421.7836010146771</v>
      </c>
      <c r="M149" s="133"/>
      <c r="N149" s="20">
        <f t="shared" si="949"/>
        <v>28.300000000000182</v>
      </c>
      <c r="O149" s="20">
        <f t="shared" si="950"/>
        <v>0</v>
      </c>
      <c r="P149" s="20">
        <f t="shared" si="951"/>
        <v>8.7266462599686718E-4</v>
      </c>
      <c r="Q149" s="22">
        <f t="shared" si="952"/>
        <v>8.726641475205188E-4</v>
      </c>
      <c r="R149" s="21">
        <f t="shared" si="953"/>
        <v>1.0000000634618977</v>
      </c>
      <c r="S149" s="20">
        <f t="shared" si="954"/>
        <v>-2.9635687163075155E-2</v>
      </c>
      <c r="T149" s="20">
        <f t="shared" si="955"/>
        <v>-24.800654323945924</v>
      </c>
      <c r="U149" s="20">
        <f t="shared" si="956"/>
        <v>-13.63145685553107</v>
      </c>
      <c r="V149" s="133"/>
      <c r="W149" s="45">
        <v>3878.8</v>
      </c>
      <c r="X149" s="45">
        <v>90.015000000000001</v>
      </c>
      <c r="Y149" s="20">
        <v>209.04</v>
      </c>
      <c r="Z149" s="20">
        <f t="shared" si="957"/>
        <v>2520.3300115657698</v>
      </c>
      <c r="AA149" s="20">
        <f t="shared" si="958"/>
        <v>-2439.13001156577</v>
      </c>
      <c r="AB149" s="20">
        <f t="shared" si="959"/>
        <v>-2312.1038540249965</v>
      </c>
      <c r="AC149" s="20">
        <f t="shared" si="960"/>
        <v>-800.02303919863823</v>
      </c>
      <c r="AD149" s="20">
        <f t="shared" si="961"/>
        <v>-2312.1038540249965</v>
      </c>
      <c r="AE149" s="20">
        <f t="shared" si="962"/>
        <v>-800.02303919863823</v>
      </c>
      <c r="AF149" s="21">
        <f t="shared" si="963"/>
        <v>2446.6019486311761</v>
      </c>
      <c r="AG149" s="21">
        <f t="shared" si="964"/>
        <v>199.08639701132387</v>
      </c>
      <c r="AH149" s="21">
        <f t="shared" si="965"/>
        <v>2422.8297881352119</v>
      </c>
      <c r="AI149" s="133"/>
      <c r="AJ149" s="20">
        <f t="shared" si="966"/>
        <v>28.300000000000182</v>
      </c>
      <c r="AK149" s="20">
        <f t="shared" si="967"/>
        <v>1.7453292520026631E-5</v>
      </c>
      <c r="AL149" s="20">
        <f t="shared" si="968"/>
        <v>4.188790204786054E-3</v>
      </c>
      <c r="AM149" s="23">
        <f t="shared" si="969"/>
        <v>4.1888264314748902E-3</v>
      </c>
      <c r="AN149" s="45">
        <f t="shared" si="970"/>
        <v>1.0000014621914717</v>
      </c>
      <c r="AO149" s="23">
        <f t="shared" si="971"/>
        <v>-7.1619689809902616E-3</v>
      </c>
      <c r="AP149" s="23">
        <f t="shared" si="972"/>
        <v>-24.770851566018617</v>
      </c>
      <c r="AQ149" s="23">
        <f t="shared" si="973"/>
        <v>-13.685528500890834</v>
      </c>
      <c r="AR149" s="45">
        <f t="shared" si="974"/>
        <v>7.5399511717176515E-2</v>
      </c>
      <c r="AS149" s="133"/>
      <c r="AT149" s="20">
        <f t="shared" si="975"/>
        <v>1.0692195857450757</v>
      </c>
      <c r="AU149" s="20">
        <f t="shared" si="976"/>
        <v>-0.3559072130747154</v>
      </c>
      <c r="AV149" s="20">
        <f t="shared" si="977"/>
        <v>1.1268986054031136</v>
      </c>
      <c r="AX149" s="146">
        <v>-60</v>
      </c>
      <c r="AY149" s="141">
        <v>65</v>
      </c>
      <c r="AZ149" s="141">
        <v>125</v>
      </c>
      <c r="BA149" s="142">
        <v>2.8E-3</v>
      </c>
      <c r="BB149" s="142">
        <v>2.5000000000000001E-3</v>
      </c>
      <c r="BC149" s="143">
        <v>0</v>
      </c>
      <c r="BD149" s="121"/>
      <c r="BE149" s="30" t="s">
        <v>98</v>
      </c>
    </row>
    <row r="150" spans="1:57" x14ac:dyDescent="0.3">
      <c r="A150" s="134">
        <v>3907.1</v>
      </c>
      <c r="B150" s="134">
        <v>90.12</v>
      </c>
      <c r="C150" s="135">
        <v>209.66</v>
      </c>
      <c r="D150" s="136">
        <f t="shared" si="940"/>
        <v>2519.9296500407145</v>
      </c>
      <c r="E150" s="136">
        <f t="shared" si="941"/>
        <v>-2438.7296500407147</v>
      </c>
      <c r="F150" s="136">
        <f t="shared" si="942"/>
        <v>-2335.7656707794845</v>
      </c>
      <c r="G150" s="136">
        <f t="shared" si="943"/>
        <v>-813.56684327061623</v>
      </c>
      <c r="H150" s="135">
        <f t="shared" si="944"/>
        <v>-2335.7656707794845</v>
      </c>
      <c r="I150" s="135">
        <f t="shared" si="945"/>
        <v>-813.56684327061623</v>
      </c>
      <c r="J150" s="137">
        <f t="shared" si="946"/>
        <v>2473.3969105789006</v>
      </c>
      <c r="K150" s="137">
        <f t="shared" si="947"/>
        <v>199.203657230201</v>
      </c>
      <c r="L150" s="137">
        <f t="shared" si="948"/>
        <v>2450.0632036478137</v>
      </c>
      <c r="M150" s="25"/>
      <c r="N150" s="135">
        <f t="shared" si="949"/>
        <v>28.299999999999727</v>
      </c>
      <c r="O150" s="135">
        <f t="shared" si="950"/>
        <v>1.0471975511966373E-3</v>
      </c>
      <c r="P150" s="135">
        <f t="shared" si="951"/>
        <v>1.4660765716752427E-2</v>
      </c>
      <c r="Q150" s="138">
        <f t="shared" si="952"/>
        <v>1.4698099337079995E-2</v>
      </c>
      <c r="R150" s="137">
        <f t="shared" si="953"/>
        <v>1.0000180032326083</v>
      </c>
      <c r="S150" s="135">
        <f t="shared" si="954"/>
        <v>-4.4454311980834132E-2</v>
      </c>
      <c r="T150" s="135">
        <f t="shared" si="955"/>
        <v>-24.693797398032149</v>
      </c>
      <c r="U150" s="135">
        <f t="shared" si="956"/>
        <v>-13.823529783865879</v>
      </c>
      <c r="V150" s="25"/>
      <c r="W150" s="134">
        <v>3907.1</v>
      </c>
      <c r="X150" s="134">
        <v>90.073999999999998</v>
      </c>
      <c r="Y150" s="135">
        <v>209.19300000000001</v>
      </c>
      <c r="Z150" s="135">
        <f t="shared" si="957"/>
        <v>2520.3080317519548</v>
      </c>
      <c r="AA150" s="135">
        <f t="shared" si="958"/>
        <v>-2439.108031751955</v>
      </c>
      <c r="AB150" s="135">
        <f t="shared" si="959"/>
        <v>-2336.8276274804743</v>
      </c>
      <c r="AC150" s="135">
        <f t="shared" si="960"/>
        <v>-813.79344210942702</v>
      </c>
      <c r="AD150" s="135">
        <f t="shared" si="961"/>
        <v>-2336.8276274804743</v>
      </c>
      <c r="AE150" s="135">
        <f t="shared" si="962"/>
        <v>-813.79344210942702</v>
      </c>
      <c r="AF150" s="137">
        <f t="shared" si="963"/>
        <v>2474.4743132585418</v>
      </c>
      <c r="AG150" s="137">
        <f t="shared" si="964"/>
        <v>199.2005240175836</v>
      </c>
      <c r="AH150" s="137">
        <f t="shared" si="965"/>
        <v>2451.1118954373446</v>
      </c>
      <c r="AI150" s="25"/>
      <c r="AJ150" s="135">
        <f t="shared" si="966"/>
        <v>28.299999999999727</v>
      </c>
      <c r="AK150" s="135">
        <f t="shared" si="967"/>
        <v>1.0297442586766107E-3</v>
      </c>
      <c r="AL150" s="135">
        <f t="shared" si="968"/>
        <v>2.6703537555516736E-3</v>
      </c>
      <c r="AM150" s="139">
        <f t="shared" si="969"/>
        <v>2.8620198263962227E-3</v>
      </c>
      <c r="AN150" s="134">
        <f t="shared" si="970"/>
        <v>1.0000006825970162</v>
      </c>
      <c r="AO150" s="139">
        <f t="shared" si="971"/>
        <v>-2.1979813815212669E-2</v>
      </c>
      <c r="AP150" s="139">
        <f t="shared" si="972"/>
        <v>-24.723773455477655</v>
      </c>
      <c r="AQ150" s="139">
        <f t="shared" si="973"/>
        <v>-13.770402910788791</v>
      </c>
      <c r="AR150" s="134">
        <f t="shared" si="974"/>
        <v>5.1625740670356426E-2</v>
      </c>
      <c r="AS150" s="25"/>
      <c r="AT150" s="135">
        <f t="shared" si="975"/>
        <v>1.0858632826132764</v>
      </c>
      <c r="AU150" s="135">
        <f t="shared" si="976"/>
        <v>-0.3783817112403085</v>
      </c>
      <c r="AV150" s="135">
        <f t="shared" si="977"/>
        <v>1.1499007730794968</v>
      </c>
      <c r="AX150" s="146">
        <v>-60</v>
      </c>
      <c r="AY150" s="141">
        <v>65</v>
      </c>
      <c r="AZ150" s="141">
        <v>125</v>
      </c>
      <c r="BA150" s="142">
        <v>2.8E-3</v>
      </c>
      <c r="BB150" s="142">
        <v>2.5000000000000001E-3</v>
      </c>
      <c r="BC150" s="143">
        <v>0</v>
      </c>
      <c r="BD150" s="121"/>
      <c r="BE150" s="30" t="s">
        <v>98</v>
      </c>
    </row>
    <row r="151" spans="1:57" x14ac:dyDescent="0.3">
      <c r="A151" s="45">
        <v>3935.4</v>
      </c>
      <c r="B151" s="45">
        <v>89.69</v>
      </c>
      <c r="C151" s="20">
        <v>206.87</v>
      </c>
      <c r="D151" s="24">
        <f t="shared" ref="D151:D154" si="978">S151+D150</f>
        <v>2519.976582360111</v>
      </c>
      <c r="E151" s="24">
        <f t="shared" ref="E151:E154" si="979">$BJ$3-D151</f>
        <v>-2438.7765823601112</v>
      </c>
      <c r="F151" s="24">
        <f t="shared" ref="F151:F154" si="980">T151+F150</f>
        <v>-2360.6888136859598</v>
      </c>
      <c r="G151" s="24">
        <f t="shared" ref="G151:G154" si="981">U151+G150</f>
        <v>-826.96694573989021</v>
      </c>
      <c r="H151" s="20">
        <f t="shared" ref="H151:H154" si="982">H150+T151</f>
        <v>-2360.6888136859598</v>
      </c>
      <c r="I151" s="20">
        <f t="shared" ref="I151:I154" si="983">I150+U151</f>
        <v>-826.96694573989021</v>
      </c>
      <c r="J151" s="21">
        <f t="shared" ref="J151:J154" si="984">SQRT(F151^2+G151^2)</f>
        <v>2501.3448391632023</v>
      </c>
      <c r="K151" s="21">
        <f t="shared" ref="K151:K154" si="985">IF(J151=0,0,IF(F151&lt;0,ATAN(G151/F151)*180/PI()+180,ATAN(G151/F151)*180/PI()))</f>
        <v>199.30573934033242</v>
      </c>
      <c r="L151" s="21">
        <f t="shared" ref="L151:L154" si="986">COS((K151-$BL$3)*PI()/180)*J151</f>
        <v>2478.3542504782527</v>
      </c>
      <c r="M151" s="133"/>
      <c r="N151" s="20">
        <f t="shared" ref="N151:N154" si="987">A151-A150</f>
        <v>28.300000000000182</v>
      </c>
      <c r="O151" s="20">
        <f t="shared" ref="O151:O154" si="988">RADIANS(B151-B150)</f>
        <v>-7.5049157835757364E-3</v>
      </c>
      <c r="P151" s="20">
        <f t="shared" ref="P151:P154" si="989">RADIANS(C151-C150)</f>
        <v>-4.8694686130641658E-2</v>
      </c>
      <c r="Q151" s="22">
        <f t="shared" ref="Q151:Q154" si="990">ACOS(COS(O151)-SIN(RADIANS(B150))*SIN(RADIANS(B151))*(1-COS(P151)))</f>
        <v>4.9269448629745138E-2</v>
      </c>
      <c r="R151" s="21">
        <f t="shared" ref="R151:R154" si="991">2/Q151*TAN(Q151/2)</f>
        <v>1.0002023389981902</v>
      </c>
      <c r="S151" s="20">
        <f t="shared" ref="S151:S154" si="992">(N151/2)*(COS(RADIANS(B150))+COS(RADIANS(B151)))*R151</f>
        <v>4.6932319396623262E-2</v>
      </c>
      <c r="T151" s="20">
        <f t="shared" ref="T151:T154" si="993">(N151/2)*(SIN(RADIANS(B150))*COS(RADIANS(C150))+SIN(RADIANS(B151))*COS(RADIANS(C151)))*R151</f>
        <v>-24.923142906475498</v>
      </c>
      <c r="U151" s="20">
        <f t="shared" ref="U151:U154" si="994">(N151/2)*(SIN(RADIANS(B150))*SIN(RADIANS(C150))+SIN(RADIANS(B151))*SIN(RADIANS(C151)))*R151</f>
        <v>-13.400102469274007</v>
      </c>
      <c r="V151" s="133"/>
      <c r="W151" s="45">
        <v>3935.4</v>
      </c>
      <c r="X151" s="45">
        <v>89.644000000000005</v>
      </c>
      <c r="Y151" s="20">
        <v>207.12</v>
      </c>
      <c r="Z151" s="20">
        <f t="shared" ref="Z151:Z154" si="995">AO151+Z150</f>
        <v>2520.3776829895232</v>
      </c>
      <c r="AA151" s="20">
        <f t="shared" ref="AA151:AA154" si="996">$BJ$3-Z151</f>
        <v>-2439.1776829895234</v>
      </c>
      <c r="AB151" s="20">
        <f t="shared" ref="AB151:AB154" si="997">AP151+AB150</f>
        <v>-2361.7771639167886</v>
      </c>
      <c r="AC151" s="20">
        <f t="shared" ref="AC151:AC154" si="998">AQ151+AC150</f>
        <v>-827.14689334138984</v>
      </c>
      <c r="AD151" s="20">
        <f t="shared" ref="AD151:AD154" si="999">AD150+AP151</f>
        <v>-2361.7771639167886</v>
      </c>
      <c r="AE151" s="20">
        <f t="shared" ref="AE151:AE154" si="1000">AE150+AQ151</f>
        <v>-827.14689334138984</v>
      </c>
      <c r="AF151" s="21">
        <f t="shared" ref="AF151:AF154" si="1001">SQRT(AB151^2+AC151^2)</f>
        <v>2502.4314886052607</v>
      </c>
      <c r="AG151" s="21">
        <f t="shared" ref="AG151:AG154" si="1002">IF(AF151=0,0,IF(AB151&lt;0,ATAN(AC151/AB151)*180/PI()+180,ATAN(AC151/AB151)*180/PI()))</f>
        <v>199.3013893314172</v>
      </c>
      <c r="AH151" s="21">
        <f t="shared" ref="AH151:AH154" si="1003">COS((AG151-$BL$3)*PI()/180)*AF151</f>
        <v>2479.4052050858063</v>
      </c>
      <c r="AI151" s="133"/>
      <c r="AJ151" s="20">
        <f t="shared" ref="AJ151:AJ154" si="1004">W151-W150</f>
        <v>28.300000000000182</v>
      </c>
      <c r="AK151" s="20">
        <f t="shared" ref="AK151:AK154" si="1005">RADIANS(X151-X150)</f>
        <v>-7.5049157835754884E-3</v>
      </c>
      <c r="AL151" s="20">
        <f t="shared" ref="AL151:AL154" si="1006">RADIANS(Y151-Y150)</f>
        <v>-3.6180675393842579E-2</v>
      </c>
      <c r="AM151" s="23">
        <f t="shared" ref="AM151:AM154" si="1007">ACOS(COS(AK151)-SIN(RADIANS(X150))*SIN(RADIANS(X151))*(1-COS(AL151)))</f>
        <v>3.6950655744508287E-2</v>
      </c>
      <c r="AN151" s="45">
        <f t="shared" ref="AN151:AN154" si="1008">2/AM151*TAN(AM151/2)</f>
        <v>1.0001137947836694</v>
      </c>
      <c r="AO151" s="23">
        <f t="shared" ref="AO151:AO154" si="1009">(AJ151/2)*(COS(RADIANS(X150))+COS(RADIANS(X151)))*AN151</f>
        <v>6.9651237568465169E-2</v>
      </c>
      <c r="AP151" s="23">
        <f t="shared" ref="AP151:AP154" si="1010">(AJ151/2)*(SIN(RADIANS(X150))*COS(RADIANS(Y150))+SIN(RADIANS(X151))*COS(RADIANS(Y151)))*AN151</f>
        <v>-24.94953643631446</v>
      </c>
      <c r="AQ151" s="23">
        <f t="shared" ref="AQ151:AQ154" si="1011">(AJ151/2)*(SIN(RADIANS(X150))*SIN(RADIANS(Y150))+SIN(RADIANS(X151))*SIN(RADIANS(Y151)))*AN151</f>
        <v>-13.353451231962852</v>
      </c>
      <c r="AR151" s="45">
        <f t="shared" ref="AR151:AR154" si="1012">(10/AJ151)*2*(ASIN((SQRT((SIN((X150-X151)/2)^2+SIN(((Y150-Y151)/2)^2)*SIN(X150)*SIN(X151))))))</f>
        <v>0.77879154569052522</v>
      </c>
      <c r="AS151" s="133"/>
      <c r="AT151" s="20">
        <f t="shared" ref="AT151:AT154" si="1013">SQRT((I151-AE151)^2+(H151-AD151)^2)</f>
        <v>1.103126177837628</v>
      </c>
      <c r="AU151" s="20">
        <f t="shared" ref="AU151:AU154" si="1014">D151-Z151</f>
        <v>-0.40110062941221258</v>
      </c>
      <c r="AV151" s="20">
        <f t="shared" ref="AV151:AV154" si="1015">SQRT((I151-AE151)^2+(H151-AD151)^2+(D151-Z151)^2)</f>
        <v>1.1737840854030726</v>
      </c>
      <c r="AX151" s="146">
        <v>-60</v>
      </c>
      <c r="AY151" s="141">
        <v>65</v>
      </c>
      <c r="AZ151" s="141">
        <v>125</v>
      </c>
      <c r="BA151" s="142">
        <v>2.8E-3</v>
      </c>
      <c r="BB151" s="142">
        <v>2.5000000000000001E-3</v>
      </c>
      <c r="BC151" s="143">
        <v>0</v>
      </c>
      <c r="BD151" s="121"/>
      <c r="BE151" s="30" t="s">
        <v>98</v>
      </c>
    </row>
    <row r="152" spans="1:57" x14ac:dyDescent="0.3">
      <c r="A152" s="45">
        <v>3963.6</v>
      </c>
      <c r="B152" s="45">
        <v>89.63</v>
      </c>
      <c r="C152" s="20">
        <v>206.12</v>
      </c>
      <c r="D152" s="24">
        <f t="shared" si="978"/>
        <v>2520.1439259284348</v>
      </c>
      <c r="E152" s="24">
        <f t="shared" si="979"/>
        <v>-2438.943925928435</v>
      </c>
      <c r="F152" s="24">
        <f t="shared" si="980"/>
        <v>-2385.9264346700834</v>
      </c>
      <c r="G152" s="24">
        <f t="shared" si="981"/>
        <v>-839.54721027605046</v>
      </c>
      <c r="H152" s="20">
        <f t="shared" si="982"/>
        <v>-2385.9264346700834</v>
      </c>
      <c r="I152" s="20">
        <f t="shared" si="983"/>
        <v>-839.54721027605046</v>
      </c>
      <c r="J152" s="21">
        <f t="shared" si="984"/>
        <v>2529.3249039891643</v>
      </c>
      <c r="K152" s="21">
        <f t="shared" si="985"/>
        <v>199.38568188221311</v>
      </c>
      <c r="L152" s="21">
        <f t="shared" si="986"/>
        <v>2506.552081496282</v>
      </c>
      <c r="M152" s="133"/>
      <c r="N152" s="20">
        <f t="shared" si="987"/>
        <v>28.199999999999818</v>
      </c>
      <c r="O152" s="20">
        <f t="shared" si="988"/>
        <v>-1.0471975511966373E-3</v>
      </c>
      <c r="P152" s="20">
        <f t="shared" si="989"/>
        <v>-1.3089969389957472E-2</v>
      </c>
      <c r="Q152" s="22">
        <f t="shared" si="990"/>
        <v>1.3131560146502075E-2</v>
      </c>
      <c r="R152" s="21">
        <f t="shared" si="991"/>
        <v>1.0000143700704514</v>
      </c>
      <c r="S152" s="20">
        <f t="shared" si="992"/>
        <v>0.16734356832361405</v>
      </c>
      <c r="T152" s="20">
        <f t="shared" si="993"/>
        <v>-25.237620984123563</v>
      </c>
      <c r="U152" s="20">
        <f t="shared" si="994"/>
        <v>-12.580264536160236</v>
      </c>
      <c r="V152" s="133"/>
      <c r="W152" s="45">
        <v>3963.6</v>
      </c>
      <c r="X152" s="45">
        <v>89.584000000000003</v>
      </c>
      <c r="Y152" s="20">
        <v>205.637</v>
      </c>
      <c r="Z152" s="20">
        <f t="shared" si="995"/>
        <v>2520.5676747300549</v>
      </c>
      <c r="AA152" s="20">
        <f t="shared" si="996"/>
        <v>-2439.3676747300551</v>
      </c>
      <c r="AB152" s="20">
        <f t="shared" si="997"/>
        <v>-2387.0396585700682</v>
      </c>
      <c r="AC152" s="20">
        <f t="shared" si="998"/>
        <v>-839.67549263791875</v>
      </c>
      <c r="AD152" s="20">
        <f t="shared" si="999"/>
        <v>-2387.0396585700682</v>
      </c>
      <c r="AE152" s="20">
        <f t="shared" si="1000"/>
        <v>-839.67549263791875</v>
      </c>
      <c r="AF152" s="21">
        <f t="shared" si="1001"/>
        <v>2530.4176067445942</v>
      </c>
      <c r="AG152" s="21">
        <f t="shared" si="1002"/>
        <v>199.38005519171494</v>
      </c>
      <c r="AH152" s="21">
        <f t="shared" si="1003"/>
        <v>2507.601663135802</v>
      </c>
      <c r="AI152" s="133"/>
      <c r="AJ152" s="20">
        <f t="shared" si="1004"/>
        <v>28.199999999999818</v>
      </c>
      <c r="AK152" s="20">
        <f t="shared" si="1005"/>
        <v>-1.0471975511966373E-3</v>
      </c>
      <c r="AL152" s="20">
        <f t="shared" si="1006"/>
        <v>-2.5883232807075978E-2</v>
      </c>
      <c r="AM152" s="23">
        <f t="shared" si="1007"/>
        <v>2.5903820071438988E-2</v>
      </c>
      <c r="AN152" s="45">
        <f t="shared" si="1008"/>
        <v>1.000055921076876</v>
      </c>
      <c r="AO152" s="23">
        <f t="shared" si="1009"/>
        <v>0.18999174053160053</v>
      </c>
      <c r="AP152" s="23">
        <f t="shared" si="1010"/>
        <v>-25.262494653279468</v>
      </c>
      <c r="AQ152" s="23">
        <f t="shared" si="1011"/>
        <v>-12.528599296528922</v>
      </c>
      <c r="AR152" s="45">
        <f t="shared" si="1012"/>
        <v>0.57102570343653836</v>
      </c>
      <c r="AS152" s="133"/>
      <c r="AT152" s="20">
        <f t="shared" si="1013"/>
        <v>1.1205908333838925</v>
      </c>
      <c r="AU152" s="20">
        <f t="shared" si="1014"/>
        <v>-0.42374880162014961</v>
      </c>
      <c r="AV152" s="20">
        <f t="shared" si="1015"/>
        <v>1.1980345832815176</v>
      </c>
      <c r="AX152" s="146">
        <v>-60</v>
      </c>
      <c r="AY152" s="141">
        <v>65</v>
      </c>
      <c r="AZ152" s="141">
        <v>125</v>
      </c>
      <c r="BA152" s="142">
        <v>2.8E-3</v>
      </c>
      <c r="BB152" s="142">
        <v>2.5000000000000001E-3</v>
      </c>
      <c r="BC152" s="143">
        <v>0</v>
      </c>
      <c r="BD152" s="121"/>
      <c r="BE152" s="30" t="s">
        <v>98</v>
      </c>
    </row>
    <row r="153" spans="1:57" x14ac:dyDescent="0.3">
      <c r="A153" s="45">
        <v>3991.8</v>
      </c>
      <c r="B153" s="45">
        <v>88.89</v>
      </c>
      <c r="C153" s="20">
        <v>205.36</v>
      </c>
      <c r="D153" s="24">
        <f t="shared" si="978"/>
        <v>2520.5081339190378</v>
      </c>
      <c r="E153" s="24">
        <f t="shared" si="979"/>
        <v>-2439.308133919038</v>
      </c>
      <c r="F153" s="24">
        <f t="shared" si="980"/>
        <v>-2411.3257747283683</v>
      </c>
      <c r="G153" s="24">
        <f t="shared" si="981"/>
        <v>-851.79295096828082</v>
      </c>
      <c r="H153" s="20">
        <f t="shared" si="982"/>
        <v>-2411.3257747283683</v>
      </c>
      <c r="I153" s="20">
        <f t="shared" si="983"/>
        <v>-851.79295096828082</v>
      </c>
      <c r="J153" s="21">
        <f t="shared" si="984"/>
        <v>2557.3508212970346</v>
      </c>
      <c r="K153" s="21">
        <f t="shared" si="985"/>
        <v>199.45560116224206</v>
      </c>
      <c r="L153" s="21">
        <f t="shared" si="986"/>
        <v>2534.7416159386307</v>
      </c>
      <c r="M153" s="133"/>
      <c r="N153" s="20">
        <f t="shared" si="987"/>
        <v>28.200000000000273</v>
      </c>
      <c r="O153" s="20">
        <f t="shared" si="988"/>
        <v>-1.291543646475795E-2</v>
      </c>
      <c r="P153" s="20">
        <f t="shared" si="989"/>
        <v>-1.3264502315156745E-2</v>
      </c>
      <c r="Q153" s="22">
        <f t="shared" si="990"/>
        <v>1.8512798974466671E-2</v>
      </c>
      <c r="R153" s="21">
        <f t="shared" si="991"/>
        <v>1.0000285612893525</v>
      </c>
      <c r="S153" s="20">
        <f t="shared" si="992"/>
        <v>0.36420799060326364</v>
      </c>
      <c r="T153" s="20">
        <f t="shared" si="993"/>
        <v>-25.39934005828502</v>
      </c>
      <c r="U153" s="20">
        <f t="shared" si="994"/>
        <v>-12.245740692230376</v>
      </c>
      <c r="V153" s="133"/>
      <c r="W153" s="45">
        <v>3991.8</v>
      </c>
      <c r="X153" s="45">
        <v>88.843999999999994</v>
      </c>
      <c r="Y153" s="20">
        <v>204.84899999999999</v>
      </c>
      <c r="Z153" s="20">
        <f t="shared" si="995"/>
        <v>2520.9545217236096</v>
      </c>
      <c r="AA153" s="20">
        <f t="shared" si="996"/>
        <v>-2439.7545217236097</v>
      </c>
      <c r="AB153" s="20">
        <f t="shared" si="997"/>
        <v>-2412.5439773854209</v>
      </c>
      <c r="AC153" s="20">
        <f t="shared" si="998"/>
        <v>-851.70032047817983</v>
      </c>
      <c r="AD153" s="20">
        <f t="shared" si="999"/>
        <v>-2412.5439773854209</v>
      </c>
      <c r="AE153" s="20">
        <f t="shared" si="1000"/>
        <v>-851.70032047817983</v>
      </c>
      <c r="AF153" s="21">
        <f t="shared" si="1001"/>
        <v>2558.4686589288722</v>
      </c>
      <c r="AG153" s="21">
        <f t="shared" si="1002"/>
        <v>199.44455850073504</v>
      </c>
      <c r="AH153" s="21">
        <f t="shared" si="1003"/>
        <v>2535.7841006279973</v>
      </c>
      <c r="AI153" s="133"/>
      <c r="AJ153" s="20">
        <f t="shared" si="1004"/>
        <v>28.200000000000273</v>
      </c>
      <c r="AK153" s="20">
        <f t="shared" si="1005"/>
        <v>-1.2915436464758198E-2</v>
      </c>
      <c r="AL153" s="20">
        <f t="shared" si="1006"/>
        <v>-1.3753194505715508E-2</v>
      </c>
      <c r="AM153" s="23">
        <f t="shared" si="1007"/>
        <v>1.8865858927030521E-2</v>
      </c>
      <c r="AN153" s="45">
        <f t="shared" si="1008"/>
        <v>1.0000296611084551</v>
      </c>
      <c r="AO153" s="23">
        <f t="shared" si="1009"/>
        <v>0.38684699355440244</v>
      </c>
      <c r="AP153" s="23">
        <f t="shared" si="1010"/>
        <v>-25.504318815352732</v>
      </c>
      <c r="AQ153" s="23">
        <f t="shared" si="1011"/>
        <v>-12.024827840261114</v>
      </c>
      <c r="AR153" s="45">
        <f t="shared" si="1012"/>
        <v>0.37112788745395126</v>
      </c>
      <c r="AS153" s="133"/>
      <c r="AT153" s="20">
        <f t="shared" si="1013"/>
        <v>1.2217193300207987</v>
      </c>
      <c r="AU153" s="20">
        <f t="shared" si="1014"/>
        <v>-0.44638780457171379</v>
      </c>
      <c r="AV153" s="20">
        <f t="shared" si="1015"/>
        <v>1.3007152622372138</v>
      </c>
      <c r="AX153" s="146">
        <v>-60</v>
      </c>
      <c r="AY153" s="141">
        <v>65</v>
      </c>
      <c r="AZ153" s="141">
        <v>125</v>
      </c>
      <c r="BA153" s="142">
        <v>2.8E-3</v>
      </c>
      <c r="BB153" s="142">
        <v>2.5000000000000001E-3</v>
      </c>
      <c r="BC153" s="143">
        <v>0</v>
      </c>
      <c r="BD153" s="121"/>
      <c r="BE153" s="30" t="s">
        <v>98</v>
      </c>
    </row>
    <row r="154" spans="1:57" x14ac:dyDescent="0.3">
      <c r="A154" s="134">
        <v>4020.1</v>
      </c>
      <c r="B154" s="134">
        <v>88.28</v>
      </c>
      <c r="C154" s="135">
        <v>206.26</v>
      </c>
      <c r="D154" s="136">
        <f t="shared" si="978"/>
        <v>2521.2069823083666</v>
      </c>
      <c r="E154" s="136">
        <f t="shared" si="979"/>
        <v>-2440.0069823083668</v>
      </c>
      <c r="F154" s="136">
        <f t="shared" si="980"/>
        <v>-2436.7945071801059</v>
      </c>
      <c r="G154" s="136">
        <f t="shared" si="981"/>
        <v>-864.11046922994615</v>
      </c>
      <c r="H154" s="135">
        <f t="shared" si="982"/>
        <v>-2436.7945071801059</v>
      </c>
      <c r="I154" s="135">
        <f t="shared" si="983"/>
        <v>-864.11046922994615</v>
      </c>
      <c r="J154" s="137">
        <f t="shared" si="984"/>
        <v>2585.4698554142792</v>
      </c>
      <c r="K154" s="137">
        <f t="shared" si="985"/>
        <v>199.52498972047735</v>
      </c>
      <c r="L154" s="137">
        <f t="shared" si="986"/>
        <v>2563.0256110087034</v>
      </c>
      <c r="M154" s="25"/>
      <c r="N154" s="135">
        <f t="shared" si="987"/>
        <v>28.299999999999727</v>
      </c>
      <c r="O154" s="135">
        <f t="shared" si="988"/>
        <v>-1.06465084371654E-2</v>
      </c>
      <c r="P154" s="135">
        <f t="shared" si="989"/>
        <v>1.5707963267948568E-2</v>
      </c>
      <c r="Q154" s="138">
        <f t="shared" si="990"/>
        <v>1.897196500211229E-2</v>
      </c>
      <c r="R154" s="137">
        <f t="shared" si="991"/>
        <v>1.000029995700989</v>
      </c>
      <c r="S154" s="135">
        <f t="shared" si="992"/>
        <v>0.69884838932894999</v>
      </c>
      <c r="T154" s="135">
        <f t="shared" si="993"/>
        <v>-25.468732451737562</v>
      </c>
      <c r="U154" s="135">
        <f t="shared" si="994"/>
        <v>-12.317518261665375</v>
      </c>
      <c r="V154" s="25"/>
      <c r="W154" s="134">
        <v>4020.1</v>
      </c>
      <c r="X154" s="134">
        <v>88.233999999999995</v>
      </c>
      <c r="Y154" s="135">
        <v>205.75800000000001</v>
      </c>
      <c r="Z154" s="135">
        <f t="shared" si="995"/>
        <v>2521.6760843099237</v>
      </c>
      <c r="AA154" s="135">
        <f t="shared" si="996"/>
        <v>-2440.4760843099239</v>
      </c>
      <c r="AB154" s="135">
        <f t="shared" si="997"/>
        <v>-2438.1200810267701</v>
      </c>
      <c r="AC154" s="135">
        <f t="shared" si="998"/>
        <v>-863.79196708842323</v>
      </c>
      <c r="AD154" s="135">
        <f t="shared" si="999"/>
        <v>-2438.1200810267701</v>
      </c>
      <c r="AE154" s="135">
        <f t="shared" si="1000"/>
        <v>-863.79196708842323</v>
      </c>
      <c r="AF154" s="137">
        <f t="shared" si="1001"/>
        <v>2586.6128608495846</v>
      </c>
      <c r="AG154" s="137">
        <f t="shared" si="1002"/>
        <v>199.50852678986675</v>
      </c>
      <c r="AH154" s="137">
        <f t="shared" si="1003"/>
        <v>2564.0608714875157</v>
      </c>
      <c r="AI154" s="25"/>
      <c r="AJ154" s="135">
        <f t="shared" si="1004"/>
        <v>28.299999999999727</v>
      </c>
      <c r="AK154" s="135">
        <f t="shared" si="1005"/>
        <v>-1.06465084371654E-2</v>
      </c>
      <c r="AL154" s="135">
        <f t="shared" si="1006"/>
        <v>1.586504290062881E-2</v>
      </c>
      <c r="AM154" s="139">
        <f t="shared" si="1007"/>
        <v>1.9101877432299963E-2</v>
      </c>
      <c r="AN154" s="134">
        <f t="shared" si="1008"/>
        <v>1.0000304079196498</v>
      </c>
      <c r="AO154" s="139">
        <f t="shared" si="1009"/>
        <v>0.72156258631391945</v>
      </c>
      <c r="AP154" s="139">
        <f t="shared" si="1010"/>
        <v>-25.576103641349292</v>
      </c>
      <c r="AQ154" s="139">
        <f t="shared" si="1011"/>
        <v>-12.091646610243371</v>
      </c>
      <c r="AR154" s="134">
        <f t="shared" si="1012"/>
        <v>0.26301533042971748</v>
      </c>
      <c r="AS154" s="25"/>
      <c r="AT154" s="135">
        <f t="shared" si="1013"/>
        <v>1.3633010075235363</v>
      </c>
      <c r="AU154" s="135">
        <f t="shared" si="1014"/>
        <v>-0.46910200155707571</v>
      </c>
      <c r="AV154" s="135">
        <f t="shared" si="1015"/>
        <v>1.4417511314299509</v>
      </c>
      <c r="AX154" s="146">
        <v>-60</v>
      </c>
      <c r="AY154" s="141">
        <v>65</v>
      </c>
      <c r="AZ154" s="141">
        <v>125</v>
      </c>
      <c r="BA154" s="142">
        <v>2.8E-3</v>
      </c>
      <c r="BB154" s="142">
        <v>2.5000000000000001E-3</v>
      </c>
      <c r="BC154" s="143">
        <v>0</v>
      </c>
      <c r="BD154" s="121"/>
      <c r="BE154" s="30" t="s">
        <v>98</v>
      </c>
    </row>
    <row r="155" spans="1:57" x14ac:dyDescent="0.3">
      <c r="A155" s="45">
        <v>4048.4</v>
      </c>
      <c r="B155" s="45">
        <v>88.28</v>
      </c>
      <c r="C155" s="20">
        <v>207.65</v>
      </c>
      <c r="D155" s="24">
        <f t="shared" ref="D155:D158" si="1016">S155+D154</f>
        <v>2522.0564528061959</v>
      </c>
      <c r="E155" s="24">
        <f t="shared" ref="E155:E158" si="1017">$BJ$3-D155</f>
        <v>-2440.8564528061961</v>
      </c>
      <c r="F155" s="24">
        <f t="shared" ref="F155:F158" si="1018">T155+F154</f>
        <v>-2462.0080898040701</v>
      </c>
      <c r="G155" s="24">
        <f t="shared" ref="G155:G158" si="1019">U155+G154</f>
        <v>-876.93249741941668</v>
      </c>
      <c r="H155" s="20">
        <f t="shared" ref="H155:H158" si="1020">H154+T155</f>
        <v>-2462.0080898040701</v>
      </c>
      <c r="I155" s="20">
        <f t="shared" ref="I155:I158" si="1021">I154+U155</f>
        <v>-876.93249741941668</v>
      </c>
      <c r="J155" s="21">
        <f t="shared" ref="J155:J158" si="1022">SQRT(F155^2+G155^2)</f>
        <v>2613.5214633308337</v>
      </c>
      <c r="K155" s="21">
        <f t="shared" ref="K155:K158" si="1023">IF(J155=0,0,IF(F155&lt;0,ATAN(G155/F155)*180/PI()+180,ATAN(G155/F155)*180/PI()))</f>
        <v>199.60518072192301</v>
      </c>
      <c r="L155" s="21">
        <f t="shared" ref="L155:L158" si="1024">COS((K155-$BL$3)*PI()/180)*J155</f>
        <v>2591.3120980175318</v>
      </c>
      <c r="M155" s="133"/>
      <c r="N155" s="20">
        <f t="shared" ref="N155:N158" si="1025">A155-A154</f>
        <v>28.300000000000182</v>
      </c>
      <c r="O155" s="20">
        <f t="shared" ref="O155:O158" si="1026">RADIANS(B155-B154)</f>
        <v>0</v>
      </c>
      <c r="P155" s="20">
        <f t="shared" ref="P155:P158" si="1027">RADIANS(C155-C154)</f>
        <v>2.4260076602721437E-2</v>
      </c>
      <c r="Q155" s="22">
        <f t="shared" ref="Q155:Q158" si="1028">ACOS(COS(O155)-SIN(RADIANS(B154))*SIN(RADIANS(B155))*(1-COS(P155)))</f>
        <v>2.4249145537822203E-2</v>
      </c>
      <c r="R155" s="21">
        <f t="shared" ref="R155:R158" si="1029">2/Q155*TAN(Q155/2)</f>
        <v>1.0000490046365207</v>
      </c>
      <c r="S155" s="20">
        <f t="shared" ref="S155:S158" si="1030">(N155/2)*(COS(RADIANS(B154))+COS(RADIANS(B155)))*R155</f>
        <v>0.84947049782913353</v>
      </c>
      <c r="T155" s="20">
        <f t="shared" ref="T155:T158" si="1031">(N155/2)*(SIN(RADIANS(B154))*COS(RADIANS(C154))+SIN(RADIANS(B155))*COS(RADIANS(C155)))*R155</f>
        <v>-25.213582623963944</v>
      </c>
      <c r="U155" s="20">
        <f t="shared" ref="U155:U158" si="1032">(N155/2)*(SIN(RADIANS(B154))*SIN(RADIANS(C154))+SIN(RADIANS(B155))*SIN(RADIANS(C155)))*R155</f>
        <v>-12.822028189470544</v>
      </c>
      <c r="V155" s="133"/>
      <c r="W155" s="45">
        <v>4048.4</v>
      </c>
      <c r="X155" s="45">
        <v>88.234999999999999</v>
      </c>
      <c r="Y155" s="20">
        <v>207.12700000000001</v>
      </c>
      <c r="Z155" s="20">
        <f t="shared" ref="Z155:Z158" si="1033">AO155+Z154</f>
        <v>2522.5480179614337</v>
      </c>
      <c r="AA155" s="20">
        <f t="shared" ref="AA155:AA158" si="1034">$BJ$3-Z155</f>
        <v>-2441.3480179614339</v>
      </c>
      <c r="AB155" s="20">
        <f t="shared" ref="AB155:AB158" si="1035">AP155+AB154</f>
        <v>-2463.4467507062068</v>
      </c>
      <c r="AC155" s="20">
        <f t="shared" ref="AC155:AC158" si="1036">AQ155+AC154</f>
        <v>-876.38765956825659</v>
      </c>
      <c r="AD155" s="20">
        <f t="shared" ref="AD155:AD158" si="1037">AD154+AP155</f>
        <v>-2463.4467507062068</v>
      </c>
      <c r="AE155" s="20">
        <f t="shared" ref="AE155:AE158" si="1038">AE154+AQ155</f>
        <v>-876.38765956825659</v>
      </c>
      <c r="AF155" s="21">
        <f t="shared" ref="AF155:AF158" si="1039">SQRT(AB155^2+AC155^2)</f>
        <v>2614.6940974822455</v>
      </c>
      <c r="AG155" s="21">
        <f t="shared" ref="AG155:AG158" si="1040">IF(AF155=0,0,IF(AB155&lt;0,ATAN(AC155/AB155)*180/PI()+180,ATAN(AC155/AB155)*180/PI()))</f>
        <v>199.58335591200321</v>
      </c>
      <c r="AH155" s="21">
        <f t="shared" ref="AH155:AH158" si="1041">COS((AG155-$BL$3)*PI()/180)*AF155</f>
        <v>2592.345012276227</v>
      </c>
      <c r="AI155" s="133"/>
      <c r="AJ155" s="20">
        <f t="shared" ref="AJ155:AJ158" si="1042">W155-W154</f>
        <v>28.300000000000182</v>
      </c>
      <c r="AK155" s="20">
        <f t="shared" ref="AK155:AK158" si="1043">RADIANS(X155-X154)</f>
        <v>1.7453292520026631E-5</v>
      </c>
      <c r="AL155" s="20">
        <f t="shared" ref="AL155:AL158" si="1044">RADIANS(Y155-Y154)</f>
        <v>2.3893557459802369E-2</v>
      </c>
      <c r="AM155" s="23">
        <f t="shared" ref="AM155:AM158" si="1045">ACOS(COS(AK155)-SIN(RADIANS(X154))*SIN(RADIANS(X155))*(1-COS(AL155)))</f>
        <v>2.3882220853939762E-2</v>
      </c>
      <c r="AN155" s="45">
        <f t="shared" ref="AN155:AN158" si="1046">2/AM155*TAN(AM155/2)</f>
        <v>1.0000475327504916</v>
      </c>
      <c r="AO155" s="23">
        <f t="shared" ref="AO155:AO158" si="1047">(AJ155/2)*(COS(RADIANS(X154))+COS(RADIANS(X155)))*AN155</f>
        <v>0.87193365150995628</v>
      </c>
      <c r="AP155" s="23">
        <f t="shared" ref="AP155:AP158" si="1048">(AJ155/2)*(SIN(RADIANS(X154))*COS(RADIANS(Y154))+SIN(RADIANS(X155))*COS(RADIANS(Y155)))*AN155</f>
        <v>-25.326669679436566</v>
      </c>
      <c r="AQ155" s="23">
        <f t="shared" ref="AQ155:AQ158" si="1049">(AJ155/2)*(SIN(RADIANS(X154))*SIN(RADIANS(Y154))+SIN(RADIANS(X155))*SIN(RADIANS(Y155)))*AN155</f>
        <v>-12.59569247983336</v>
      </c>
      <c r="AR155" s="45">
        <f t="shared" ref="AR155:AR158" si="1050">(10/AJ155)*2*(ASIN((SQRT((SIN((X154-X155)/2)^2+SIN(((Y154-Y155)/2)^2)*SIN(X154)*SIN(X155))))))</f>
        <v>0.12731861946667397</v>
      </c>
      <c r="AS155" s="133"/>
      <c r="AT155" s="20">
        <f t="shared" ref="AT155:AT158" si="1051">SQRT((I155-AE155)^2+(H155-AD155)^2)</f>
        <v>1.5383736462230133</v>
      </c>
      <c r="AU155" s="20">
        <f t="shared" ref="AU155:AU158" si="1052">D155-Z155</f>
        <v>-0.49156515523782218</v>
      </c>
      <c r="AV155" s="20">
        <f t="shared" ref="AV155:AV158" si="1053">SQRT((I155-AE155)^2+(H155-AD155)^2+(D155-Z155)^2)</f>
        <v>1.6150014790202123</v>
      </c>
      <c r="AX155" s="146">
        <v>-55</v>
      </c>
      <c r="AY155" s="141">
        <v>50</v>
      </c>
      <c r="AZ155" s="141">
        <v>125</v>
      </c>
      <c r="BA155" s="142">
        <v>2.0999999999999999E-3</v>
      </c>
      <c r="BB155" s="142">
        <v>2.5000000000000001E-3</v>
      </c>
      <c r="BC155" s="143">
        <v>0</v>
      </c>
      <c r="BD155" s="121"/>
      <c r="BE155" s="30" t="s">
        <v>98</v>
      </c>
    </row>
    <row r="156" spans="1:57" x14ac:dyDescent="0.3">
      <c r="A156" s="45">
        <v>4076.7</v>
      </c>
      <c r="B156" s="45">
        <v>89.02</v>
      </c>
      <c r="C156" s="20">
        <v>209.47</v>
      </c>
      <c r="D156" s="24">
        <f t="shared" si="1016"/>
        <v>2522.7232455540129</v>
      </c>
      <c r="E156" s="24">
        <f t="shared" si="1017"/>
        <v>-2441.5232455540131</v>
      </c>
      <c r="F156" s="24">
        <f t="shared" si="1018"/>
        <v>-2486.8563088884166</v>
      </c>
      <c r="G156" s="24">
        <f t="shared" si="1019"/>
        <v>-890.45776864542677</v>
      </c>
      <c r="H156" s="20">
        <f t="shared" si="1020"/>
        <v>-2486.8563088884166</v>
      </c>
      <c r="I156" s="20">
        <f t="shared" si="1021"/>
        <v>-890.45776864542677</v>
      </c>
      <c r="J156" s="21">
        <f t="shared" si="1022"/>
        <v>2641.471055832169</v>
      </c>
      <c r="K156" s="21">
        <f t="shared" si="1023"/>
        <v>199.70070040813513</v>
      </c>
      <c r="L156" s="21">
        <f t="shared" si="1024"/>
        <v>2619.5934158830819</v>
      </c>
      <c r="M156" s="133"/>
      <c r="N156" s="20">
        <f t="shared" si="1025"/>
        <v>28.299999999999727</v>
      </c>
      <c r="O156" s="20">
        <f t="shared" si="1026"/>
        <v>1.291543646475795E-2</v>
      </c>
      <c r="P156" s="20">
        <f t="shared" si="1027"/>
        <v>3.1764992386296681E-2</v>
      </c>
      <c r="Q156" s="22">
        <f t="shared" si="1028"/>
        <v>3.4281906090161796E-2</v>
      </c>
      <c r="R156" s="21">
        <f t="shared" si="1029"/>
        <v>1.0000979489352202</v>
      </c>
      <c r="S156" s="20">
        <f t="shared" si="1030"/>
        <v>0.66679274781718245</v>
      </c>
      <c r="T156" s="20">
        <f t="shared" si="1031"/>
        <v>-24.848219084346731</v>
      </c>
      <c r="U156" s="20">
        <f t="shared" si="1032"/>
        <v>-13.52527122601013</v>
      </c>
      <c r="V156" s="133"/>
      <c r="W156" s="45">
        <v>4076.7</v>
      </c>
      <c r="X156" s="45">
        <v>88.975999999999999</v>
      </c>
      <c r="Y156" s="20">
        <v>209.131</v>
      </c>
      <c r="Z156" s="20">
        <f t="shared" si="1033"/>
        <v>2523.23679818459</v>
      </c>
      <c r="AA156" s="20">
        <f t="shared" si="1034"/>
        <v>-2442.0367981845902</v>
      </c>
      <c r="AB156" s="20">
        <f t="shared" si="1035"/>
        <v>-2488.3953156081229</v>
      </c>
      <c r="AC156" s="20">
        <f t="shared" si="1036"/>
        <v>-889.72527309523775</v>
      </c>
      <c r="AD156" s="20">
        <f t="shared" si="1037"/>
        <v>-2488.3953156081229</v>
      </c>
      <c r="AE156" s="20">
        <f t="shared" si="1038"/>
        <v>-889.72527309523775</v>
      </c>
      <c r="AF156" s="21">
        <f t="shared" si="1039"/>
        <v>2642.6733260705619</v>
      </c>
      <c r="AG156" s="21">
        <f t="shared" si="1040"/>
        <v>199.67450045577004</v>
      </c>
      <c r="AH156" s="21">
        <f t="shared" si="1041"/>
        <v>2620.6302470339388</v>
      </c>
      <c r="AI156" s="133"/>
      <c r="AJ156" s="20">
        <f t="shared" si="1042"/>
        <v>28.299999999999727</v>
      </c>
      <c r="AK156" s="20">
        <f t="shared" si="1043"/>
        <v>1.2932889757277976E-2</v>
      </c>
      <c r="AL156" s="20">
        <f t="shared" si="1044"/>
        <v>3.4976398209966203E-2</v>
      </c>
      <c r="AM156" s="23">
        <f t="shared" si="1045"/>
        <v>3.7280911921560023E-2</v>
      </c>
      <c r="AN156" s="45">
        <f t="shared" si="1046"/>
        <v>1.0001158382994779</v>
      </c>
      <c r="AO156" s="23">
        <f t="shared" si="1047"/>
        <v>0.68878022315641818</v>
      </c>
      <c r="AP156" s="23">
        <f t="shared" si="1048"/>
        <v>-24.948564901916168</v>
      </c>
      <c r="AQ156" s="23">
        <f t="shared" si="1049"/>
        <v>-13.337613526981183</v>
      </c>
      <c r="AR156" s="45">
        <f t="shared" si="1050"/>
        <v>0.42651597401021374</v>
      </c>
      <c r="AS156" s="133"/>
      <c r="AT156" s="20">
        <f t="shared" si="1051"/>
        <v>1.7044328717634849</v>
      </c>
      <c r="AU156" s="20">
        <f t="shared" si="1052"/>
        <v>-0.51355263057712364</v>
      </c>
      <c r="AV156" s="20">
        <f t="shared" si="1053"/>
        <v>1.7801201416535357</v>
      </c>
      <c r="AX156" s="146">
        <v>-55</v>
      </c>
      <c r="AY156" s="141">
        <v>50</v>
      </c>
      <c r="AZ156" s="141">
        <v>125</v>
      </c>
      <c r="BA156" s="142">
        <v>2.0999999999999999E-3</v>
      </c>
      <c r="BB156" s="142">
        <v>2.5000000000000001E-3</v>
      </c>
      <c r="BC156" s="143">
        <v>0</v>
      </c>
      <c r="BD156" s="121"/>
      <c r="BE156" s="30" t="s">
        <v>98</v>
      </c>
    </row>
    <row r="157" spans="1:57" x14ac:dyDescent="0.3">
      <c r="A157" s="45">
        <v>4105</v>
      </c>
      <c r="B157" s="45">
        <v>89.51</v>
      </c>
      <c r="C157" s="20">
        <v>208.1</v>
      </c>
      <c r="D157" s="24">
        <f t="shared" si="1016"/>
        <v>2523.0862889962909</v>
      </c>
      <c r="E157" s="24">
        <f t="shared" si="1017"/>
        <v>-2441.8862889962911</v>
      </c>
      <c r="F157" s="24">
        <f t="shared" si="1018"/>
        <v>-2511.6566579218988</v>
      </c>
      <c r="G157" s="24">
        <f t="shared" si="1019"/>
        <v>-904.08340093216032</v>
      </c>
      <c r="H157" s="20">
        <f t="shared" si="1020"/>
        <v>-2511.6566579218988</v>
      </c>
      <c r="I157" s="20">
        <f t="shared" si="1021"/>
        <v>-904.08340093216032</v>
      </c>
      <c r="J157" s="21">
        <f t="shared" si="1022"/>
        <v>2669.4167833301085</v>
      </c>
      <c r="K157" s="21">
        <f t="shared" si="1023"/>
        <v>199.7965944016818</v>
      </c>
      <c r="L157" s="21">
        <f t="shared" si="1024"/>
        <v>2647.8777993877538</v>
      </c>
      <c r="M157" s="133"/>
      <c r="N157" s="20">
        <f t="shared" si="1025"/>
        <v>28.300000000000182</v>
      </c>
      <c r="O157" s="20">
        <f t="shared" si="1026"/>
        <v>8.5521133347723731E-3</v>
      </c>
      <c r="P157" s="20">
        <f t="shared" si="1027"/>
        <v>-2.3911010752322395E-2</v>
      </c>
      <c r="Q157" s="22">
        <f t="shared" si="1028"/>
        <v>2.539246948317242E-2</v>
      </c>
      <c r="R157" s="21">
        <f t="shared" si="1029"/>
        <v>1.0000537349235807</v>
      </c>
      <c r="S157" s="20">
        <f t="shared" si="1030"/>
        <v>0.36304344227811913</v>
      </c>
      <c r="T157" s="20">
        <f t="shared" si="1031"/>
        <v>-24.800349033482107</v>
      </c>
      <c r="U157" s="20">
        <f t="shared" si="1032"/>
        <v>-13.625632286733568</v>
      </c>
      <c r="V157" s="133"/>
      <c r="W157" s="45">
        <v>4105</v>
      </c>
      <c r="X157" s="45">
        <v>89.465000000000003</v>
      </c>
      <c r="Y157" s="20">
        <v>208.09700000000001</v>
      </c>
      <c r="Z157" s="20">
        <f t="shared" si="1033"/>
        <v>2523.6218126015096</v>
      </c>
      <c r="AA157" s="20">
        <f t="shared" si="1034"/>
        <v>-2442.4218126015098</v>
      </c>
      <c r="AB157" s="20">
        <f t="shared" si="1035"/>
        <v>-2513.2362182671354</v>
      </c>
      <c r="AC157" s="20">
        <f t="shared" si="1036"/>
        <v>-903.2768311485047</v>
      </c>
      <c r="AD157" s="20">
        <f t="shared" si="1037"/>
        <v>-2513.2362182671354</v>
      </c>
      <c r="AE157" s="20">
        <f t="shared" si="1038"/>
        <v>-903.2768311485047</v>
      </c>
      <c r="AF157" s="21">
        <f t="shared" si="1039"/>
        <v>2670.6301358479755</v>
      </c>
      <c r="AG157" s="21">
        <f t="shared" si="1040"/>
        <v>199.7688356555885</v>
      </c>
      <c r="AH157" s="21">
        <f t="shared" si="1041"/>
        <v>2648.9170172220565</v>
      </c>
      <c r="AI157" s="133"/>
      <c r="AJ157" s="20">
        <f t="shared" si="1042"/>
        <v>28.300000000000182</v>
      </c>
      <c r="AK157" s="20">
        <f t="shared" si="1043"/>
        <v>8.5346600422523469E-3</v>
      </c>
      <c r="AL157" s="20">
        <f t="shared" si="1044"/>
        <v>-1.8046704465621226E-2</v>
      </c>
      <c r="AM157" s="23">
        <f t="shared" si="1045"/>
        <v>1.9961505634837007E-2</v>
      </c>
      <c r="AN157" s="45">
        <f t="shared" si="1046"/>
        <v>1.0000332064654185</v>
      </c>
      <c r="AO157" s="23">
        <f t="shared" si="1047"/>
        <v>0.38501441691948768</v>
      </c>
      <c r="AP157" s="23">
        <f t="shared" si="1048"/>
        <v>-24.840902659012524</v>
      </c>
      <c r="AQ157" s="23">
        <f t="shared" si="1049"/>
        <v>-13.551558053266952</v>
      </c>
      <c r="AR157" s="45">
        <f t="shared" si="1050"/>
        <v>0.39556013343175894</v>
      </c>
      <c r="AS157" s="133"/>
      <c r="AT157" s="20">
        <f t="shared" si="1051"/>
        <v>1.773574272521508</v>
      </c>
      <c r="AU157" s="20">
        <f t="shared" si="1052"/>
        <v>-0.53552360521871378</v>
      </c>
      <c r="AV157" s="20">
        <f t="shared" si="1053"/>
        <v>1.8526605819460413</v>
      </c>
      <c r="AX157" s="146">
        <v>-55</v>
      </c>
      <c r="AY157" s="141">
        <v>50</v>
      </c>
      <c r="AZ157" s="141">
        <v>125</v>
      </c>
      <c r="BA157" s="142">
        <v>2.0999999999999999E-3</v>
      </c>
      <c r="BB157" s="142">
        <v>2.5000000000000001E-3</v>
      </c>
      <c r="BC157" s="143">
        <v>0</v>
      </c>
      <c r="BD157" s="121"/>
      <c r="BE157" s="30" t="s">
        <v>98</v>
      </c>
    </row>
    <row r="158" spans="1:57" x14ac:dyDescent="0.3">
      <c r="A158" s="134">
        <v>4133.3</v>
      </c>
      <c r="B158" s="134">
        <v>89.88</v>
      </c>
      <c r="C158" s="135">
        <v>210.91</v>
      </c>
      <c r="D158" s="136">
        <f t="shared" si="1016"/>
        <v>2523.2369663197082</v>
      </c>
      <c r="E158" s="136">
        <f t="shared" si="1017"/>
        <v>-2442.0369663197084</v>
      </c>
      <c r="F158" s="136">
        <f t="shared" si="1018"/>
        <v>-2536.2836418421689</v>
      </c>
      <c r="G158" s="136">
        <f t="shared" si="1019"/>
        <v>-918.01952892722625</v>
      </c>
      <c r="H158" s="135">
        <f t="shared" si="1020"/>
        <v>-2536.2836418421689</v>
      </c>
      <c r="I158" s="135">
        <f t="shared" si="1021"/>
        <v>-918.01952892722625</v>
      </c>
      <c r="J158" s="137">
        <f t="shared" si="1022"/>
        <v>2697.3124712142535</v>
      </c>
      <c r="K158" s="137">
        <f t="shared" si="1023"/>
        <v>199.89795607531127</v>
      </c>
      <c r="L158" s="137">
        <f t="shared" si="1024"/>
        <v>2676.1491717361914</v>
      </c>
      <c r="M158" s="25"/>
      <c r="N158" s="135">
        <f t="shared" si="1025"/>
        <v>28.300000000000182</v>
      </c>
      <c r="O158" s="135">
        <f t="shared" si="1026"/>
        <v>6.4577182323788508E-3</v>
      </c>
      <c r="P158" s="135">
        <f t="shared" si="1027"/>
        <v>4.9043751981040697E-2</v>
      </c>
      <c r="Q158" s="138">
        <f t="shared" si="1028"/>
        <v>4.9466303699861047E-2</v>
      </c>
      <c r="R158" s="137">
        <f t="shared" si="1029"/>
        <v>1.0002039595074512</v>
      </c>
      <c r="S158" s="135">
        <f t="shared" si="1030"/>
        <v>0.15067732341720444</v>
      </c>
      <c r="T158" s="135">
        <f t="shared" si="1031"/>
        <v>-24.626983920270014</v>
      </c>
      <c r="U158" s="135">
        <f t="shared" si="1032"/>
        <v>-13.936127995065968</v>
      </c>
      <c r="V158" s="25"/>
      <c r="W158" s="134">
        <v>4133.3</v>
      </c>
      <c r="X158" s="134">
        <v>89.834000000000003</v>
      </c>
      <c r="Y158" s="135">
        <v>210.48699999999999</v>
      </c>
      <c r="Z158" s="135">
        <f t="shared" si="1033"/>
        <v>2523.7949581550547</v>
      </c>
      <c r="AA158" s="135">
        <f t="shared" si="1034"/>
        <v>-2442.5949581550549</v>
      </c>
      <c r="AB158" s="135">
        <f t="shared" si="1035"/>
        <v>-2537.9154125664736</v>
      </c>
      <c r="AC158" s="135">
        <f t="shared" si="1036"/>
        <v>-917.12163174495004</v>
      </c>
      <c r="AD158" s="135">
        <f t="shared" si="1037"/>
        <v>-2537.9154125664736</v>
      </c>
      <c r="AE158" s="135">
        <f t="shared" si="1038"/>
        <v>-917.12163174495004</v>
      </c>
      <c r="AF158" s="137">
        <f t="shared" si="1039"/>
        <v>2698.5415929269971</v>
      </c>
      <c r="AG158" s="137">
        <f t="shared" si="1040"/>
        <v>199.86823832245813</v>
      </c>
      <c r="AH158" s="137">
        <f t="shared" si="1041"/>
        <v>2677.1933008684264</v>
      </c>
      <c r="AI158" s="25"/>
      <c r="AJ158" s="135">
        <f t="shared" si="1042"/>
        <v>28.300000000000182</v>
      </c>
      <c r="AK158" s="135">
        <f t="shared" si="1043"/>
        <v>6.4402649398590719E-3</v>
      </c>
      <c r="AL158" s="135">
        <f t="shared" si="1044"/>
        <v>4.171336912266424E-2</v>
      </c>
      <c r="AM158" s="139">
        <f t="shared" si="1045"/>
        <v>4.2206765305747185E-2</v>
      </c>
      <c r="AN158" s="134">
        <f t="shared" si="1046"/>
        <v>1.0001484773697766</v>
      </c>
      <c r="AO158" s="139">
        <f t="shared" si="1047"/>
        <v>0.17314555354518743</v>
      </c>
      <c r="AP158" s="139">
        <f t="shared" si="1048"/>
        <v>-24.67919429933815</v>
      </c>
      <c r="AQ158" s="139">
        <f t="shared" si="1049"/>
        <v>-13.844800596445351</v>
      </c>
      <c r="AR158" s="134">
        <f t="shared" si="1050"/>
        <v>1.0033029681748193</v>
      </c>
      <c r="AS158" s="25"/>
      <c r="AT158" s="135">
        <f t="shared" si="1051"/>
        <v>1.862496992383476</v>
      </c>
      <c r="AU158" s="135">
        <f t="shared" si="1052"/>
        <v>-0.55799183534645636</v>
      </c>
      <c r="AV158" s="135">
        <f t="shared" si="1053"/>
        <v>1.9442864847935348</v>
      </c>
      <c r="AX158" s="146">
        <v>-55</v>
      </c>
      <c r="AY158" s="141">
        <v>50</v>
      </c>
      <c r="AZ158" s="141">
        <v>125</v>
      </c>
      <c r="BA158" s="142">
        <v>2.0999999999999999E-3</v>
      </c>
      <c r="BB158" s="142">
        <v>2.5000000000000001E-3</v>
      </c>
      <c r="BC158" s="143">
        <v>0</v>
      </c>
      <c r="BD158" s="121"/>
      <c r="BE158" s="30" t="s">
        <v>98</v>
      </c>
    </row>
    <row r="159" spans="1:57" x14ac:dyDescent="0.3">
      <c r="A159" s="45">
        <v>4161.6000000000004</v>
      </c>
      <c r="B159" s="45">
        <v>90.74</v>
      </c>
      <c r="C159" s="20">
        <v>210.43</v>
      </c>
      <c r="D159" s="24">
        <f>S159+D158</f>
        <v>2523.0838498733278</v>
      </c>
      <c r="E159" s="24">
        <f>$BJ$3-D159</f>
        <v>-2441.883849873328</v>
      </c>
      <c r="F159" s="24">
        <f>T159+F158</f>
        <v>-2560.6243645231675</v>
      </c>
      <c r="G159" s="24">
        <f>U159+G158</f>
        <v>-932.45476549030514</v>
      </c>
      <c r="H159" s="20">
        <f>H158+T159</f>
        <v>-2560.6243645231675</v>
      </c>
      <c r="I159" s="20">
        <f>I158+U159</f>
        <v>-932.45476549030514</v>
      </c>
      <c r="J159" s="21">
        <f>SQRT(F159^2+G159^2)</f>
        <v>2725.118167323255</v>
      </c>
      <c r="K159" s="21">
        <f>IF(J159=0,0,IF(F159&lt;0,ATAN(G159/F159)*180/PI()+180,ATAN(G159/F159)*180/PI()))</f>
        <v>200.00916167498437</v>
      </c>
      <c r="L159" s="21">
        <f>COS((K159-$BL$3)*PI()/180)*J159</f>
        <v>2704.3928764176394</v>
      </c>
      <c r="M159" s="25"/>
      <c r="N159" s="20">
        <f>A159-A158</f>
        <v>28.300000000000182</v>
      </c>
      <c r="O159" s="20">
        <f>RADIANS(B159-B158)</f>
        <v>1.5009831567151225E-2</v>
      </c>
      <c r="P159" s="20">
        <f>RADIANS(C159-C158)</f>
        <v>-8.3775804095726041E-3</v>
      </c>
      <c r="Q159" s="22">
        <f>ACOS(COS(O159)-SIN(RADIANS(B158))*SIN(RADIANS(B159))*(1-COS(P159)))</f>
        <v>1.7189401528307613E-2</v>
      </c>
      <c r="R159" s="21">
        <f>2/Q159*TAN(Q159/2)</f>
        <v>1.0000246236879784</v>
      </c>
      <c r="S159" s="20">
        <f>(N159/2)*(COS(RADIANS(B158))+COS(RADIANS(B159)))*R159</f>
        <v>-0.15311644638059316</v>
      </c>
      <c r="T159" s="20">
        <f>(N159/2)*(SIN(RADIANS(B158))*COS(RADIANS(C158))+SIN(RADIANS(B159))*COS(RADIANS(C159)))*R159</f>
        <v>-24.340722680998468</v>
      </c>
      <c r="U159" s="20">
        <f>(N159/2)*(SIN(RADIANS(B158))*SIN(RADIANS(C158))+SIN(RADIANS(B159))*SIN(RADIANS(C159)))*R159</f>
        <v>-14.43523656307894</v>
      </c>
      <c r="V159" s="25"/>
      <c r="W159" s="45">
        <v>4161.6000000000004</v>
      </c>
      <c r="X159" s="45">
        <v>90.694000000000003</v>
      </c>
      <c r="Y159" s="20">
        <v>210.54400000000001</v>
      </c>
      <c r="Z159" s="20">
        <f>AO159+Z158</f>
        <v>2523.6645627906942</v>
      </c>
      <c r="AA159" s="20">
        <f>$BJ$3-Z159</f>
        <v>-2442.4645627906943</v>
      </c>
      <c r="AB159" s="20">
        <f>AP159+AB158</f>
        <v>-2562.2951428360384</v>
      </c>
      <c r="AC159" s="20">
        <f>AQ159+AC158</f>
        <v>-931.49127498047585</v>
      </c>
      <c r="AD159" s="20">
        <f>AD158+AP159</f>
        <v>-2562.2951428360384</v>
      </c>
      <c r="AE159" s="20">
        <f>AE158+AQ159</f>
        <v>-931.49127498047585</v>
      </c>
      <c r="AF159" s="21">
        <f>SQRT(AB159^2+AC159^2)</f>
        <v>2726.358816143962</v>
      </c>
      <c r="AG159" s="21">
        <f>IF(AF159=0,0,IF(AB159&lt;0,ATAN(AC159/AB159)*180/PI()+180,ATAN(AC159/AB159)*180/PI()))</f>
        <v>199.9781213022635</v>
      </c>
      <c r="AH159" s="21">
        <f>COS((AG159-$BL$3)*PI()/180)*AF159</f>
        <v>2705.44187648354</v>
      </c>
      <c r="AI159" s="25"/>
      <c r="AJ159" s="20">
        <f>W159-W158</f>
        <v>28.300000000000182</v>
      </c>
      <c r="AK159" s="20">
        <f>RADIANS(X159-X158)</f>
        <v>1.5009831567151225E-2</v>
      </c>
      <c r="AL159" s="20">
        <f>RADIANS(Y159-Y158)</f>
        <v>9.9483767363705363E-4</v>
      </c>
      <c r="AM159" s="23">
        <f>ACOS(COS(AK159)-SIN(RADIANS(X158))*SIN(RADIANS(X159))*(1-COS(AL159)))</f>
        <v>1.5042762581294999E-2</v>
      </c>
      <c r="AN159" s="45">
        <f>2/AM159*TAN(AM159/2)</f>
        <v>1.0000188574855557</v>
      </c>
      <c r="AO159" s="23">
        <f>(AJ159/2)*(COS(RADIANS(X158))+COS(RADIANS(X159)))*AN159</f>
        <v>-0.13039536436065613</v>
      </c>
      <c r="AP159" s="23">
        <f>(AJ159/2)*(SIN(RADIANS(X158))*COS(RADIANS(Y158))+SIN(RADIANS(X159))*COS(RADIANS(Y159)))*AN159</f>
        <v>-24.379730269564721</v>
      </c>
      <c r="AQ159" s="23">
        <f>(AJ159/2)*(SIN(RADIANS(X158))*SIN(RADIANS(Y158))+SIN(RADIANS(X159))*SIN(RADIANS(Y159)))*AN159</f>
        <v>-14.369643235525835</v>
      </c>
      <c r="AR159" s="45">
        <f>(10/AJ159)*2*(ASIN((SQRT((SIN((X158-X159)/2)^2+SIN(((Y158-Y159)/2)^2)*SIN(X158)*SIN(X159))))))</f>
        <v>0.30417684024657299</v>
      </c>
      <c r="AS159" s="25"/>
      <c r="AT159" s="20">
        <f>SQRT((I159-AE159)^2+(H159-AD159)^2)</f>
        <v>1.9286819678969258</v>
      </c>
      <c r="AU159" s="20">
        <f>D159-Z159</f>
        <v>-0.58071291736632702</v>
      </c>
      <c r="AV159" s="20">
        <f>SQRT((I159-AE159)^2+(H159-AD159)^2+(D159-Z159)^2)</f>
        <v>2.0142099259230326</v>
      </c>
      <c r="AX159" s="146">
        <v>-55</v>
      </c>
      <c r="AY159" s="141">
        <v>50</v>
      </c>
      <c r="AZ159" s="141">
        <v>125</v>
      </c>
      <c r="BA159" s="142">
        <v>2.0999999999999999E-3</v>
      </c>
      <c r="BB159" s="142">
        <v>2.5000000000000001E-3</v>
      </c>
      <c r="BC159" s="143">
        <v>0</v>
      </c>
      <c r="BD159" s="121"/>
      <c r="BE159" s="30" t="s">
        <v>98</v>
      </c>
    </row>
    <row r="160" spans="1:57" x14ac:dyDescent="0.3">
      <c r="A160" s="45">
        <v>4189.8999999999996</v>
      </c>
      <c r="B160" s="45">
        <v>89.45</v>
      </c>
      <c r="C160" s="20">
        <v>208.77</v>
      </c>
      <c r="D160" s="24">
        <f t="shared" ref="D160:D163" si="1054">S160+D159</f>
        <v>2523.036924426423</v>
      </c>
      <c r="E160" s="24">
        <f t="shared" ref="E160:E163" si="1055">$BJ$3-D160</f>
        <v>-2441.8369244264231</v>
      </c>
      <c r="F160" s="24">
        <f t="shared" ref="F160:F163" si="1056">T160+F159</f>
        <v>-2585.2296606890186</v>
      </c>
      <c r="G160" s="24">
        <f t="shared" ref="G160:G163" si="1057">U160+G159</f>
        <v>-946.43251032939293</v>
      </c>
      <c r="H160" s="20">
        <f t="shared" ref="H160:H163" si="1058">H159+T160</f>
        <v>-2585.2296606890186</v>
      </c>
      <c r="I160" s="20">
        <f t="shared" ref="I160:I163" si="1059">I159+U160</f>
        <v>-946.43251032939293</v>
      </c>
      <c r="J160" s="21">
        <f t="shared" ref="J160:J163" si="1060">SQRT(F160^2+G160^2)</f>
        <v>2753.0250444038197</v>
      </c>
      <c r="K160" s="21">
        <f t="shared" ref="K160:K163" si="1061">IF(J160=0,0,IF(F160&lt;0,ATAN(G160/F160)*180/PI()+180,ATAN(G160/F160)*180/PI()))</f>
        <v>200.10728615081101</v>
      </c>
      <c r="L160" s="21">
        <f t="shared" ref="L160:L163" si="1062">COS((K160-$BL$3)*PI()/180)*J160</f>
        <v>2732.6638840099395</v>
      </c>
      <c r="M160" s="133"/>
      <c r="N160" s="20">
        <f t="shared" ref="N160:N163" si="1063">A160-A159</f>
        <v>28.299999999999272</v>
      </c>
      <c r="O160" s="20">
        <f t="shared" ref="O160:O163" si="1064">RADIANS(B160-B159)</f>
        <v>-2.2514747350726713E-2</v>
      </c>
      <c r="P160" s="20">
        <f t="shared" ref="P160:P163" si="1065">RADIANS(C160-C159)</f>
        <v>-2.8972465583105809E-2</v>
      </c>
      <c r="Q160" s="22">
        <f t="shared" ref="Q160:Q163" si="1066">ACOS(COS(O160)-SIN(RADIANS(B159))*SIN(RADIANS(B160))*(1-COS(P160)))</f>
        <v>3.6691686287675385E-2</v>
      </c>
      <c r="R160" s="21">
        <f t="shared" ref="R160:R163" si="1067">2/Q160*TAN(Q160/2)</f>
        <v>1.0001122050928557</v>
      </c>
      <c r="S160" s="20">
        <f t="shared" ref="S160:S163" si="1068">(N160/2)*(COS(RADIANS(B159))+COS(RADIANS(B160)))*R160</f>
        <v>-4.6925446905025779E-2</v>
      </c>
      <c r="T160" s="20">
        <f t="shared" ref="T160:T163" si="1069">(N160/2)*(SIN(RADIANS(B159))*COS(RADIANS(C159))+SIN(RADIANS(B160))*COS(RADIANS(C160)))*R160</f>
        <v>-24.605296165851023</v>
      </c>
      <c r="U160" s="20">
        <f t="shared" ref="U160:U163" si="1070">(N160/2)*(SIN(RADIANS(B159))*SIN(RADIANS(C159))+SIN(RADIANS(B160))*SIN(RADIANS(C160)))*R160</f>
        <v>-13.97774483908778</v>
      </c>
      <c r="V160" s="133"/>
      <c r="W160" s="45">
        <v>4189.8999999999996</v>
      </c>
      <c r="X160" s="45">
        <v>89.405000000000001</v>
      </c>
      <c r="Y160" s="20">
        <v>208.749</v>
      </c>
      <c r="Z160" s="20">
        <f t="shared" ref="Z160:Z163" si="1071">AO160+Z159</f>
        <v>2523.6401118645958</v>
      </c>
      <c r="AA160" s="20">
        <f t="shared" ref="AA160:AA163" si="1072">$BJ$3-Z160</f>
        <v>-2442.440111864596</v>
      </c>
      <c r="AB160" s="20">
        <f t="shared" ref="AB160:AB163" si="1073">AP160+AB159</f>
        <v>-2586.8889650561441</v>
      </c>
      <c r="AC160" s="20">
        <f t="shared" ref="AC160:AC163" si="1074">AQ160+AC159</f>
        <v>-945.48891885182786</v>
      </c>
      <c r="AD160" s="20">
        <f t="shared" ref="AD160:AD163" si="1075">AD159+AP160</f>
        <v>-2586.8889650561441</v>
      </c>
      <c r="AE160" s="20">
        <f t="shared" ref="AE160:AE163" si="1076">AE159+AQ160</f>
        <v>-945.48891885182786</v>
      </c>
      <c r="AF160" s="21">
        <f t="shared" ref="AF160:AF163" si="1077">SQRT(AB160^2+AC160^2)</f>
        <v>2754.259213146222</v>
      </c>
      <c r="AG160" s="21">
        <f t="shared" ref="AG160:AG163" si="1078">IF(AF160=0,0,IF(AB160&lt;0,ATAN(AC160/AB160)*180/PI()+180,ATAN(AC160/AB160)*180/PI()))</f>
        <v>200.07698685139383</v>
      </c>
      <c r="AH160" s="21">
        <f t="shared" ref="AH160:AH163" si="1079">COS((AG160-$BL$3)*PI()/180)*AF160</f>
        <v>2733.7117267172816</v>
      </c>
      <c r="AI160" s="133"/>
      <c r="AJ160" s="20">
        <f t="shared" ref="AJ160:AJ163" si="1080">W160-W159</f>
        <v>28.299999999999272</v>
      </c>
      <c r="AK160" s="20">
        <f t="shared" ref="AK160:AK163" si="1081">RADIANS(X160-X159)</f>
        <v>-2.2497294058206933E-2</v>
      </c>
      <c r="AL160" s="20">
        <f t="shared" ref="AL160:AL163" si="1082">RADIANS(Y160-Y159)</f>
        <v>-3.1328660073298494E-2</v>
      </c>
      <c r="AM160" s="23">
        <f t="shared" ref="AM160:AM163" si="1083">ACOS(COS(AK160)-SIN(RADIANS(X159))*SIN(RADIANS(X160))*(1-COS(AL160)))</f>
        <v>3.8569042660859809E-2</v>
      </c>
      <c r="AN160" s="45">
        <f t="shared" ref="AN160:AN163" si="1084">2/AM160*TAN(AM160/2)</f>
        <v>1.0001239826976545</v>
      </c>
      <c r="AO160" s="23">
        <f t="shared" ref="AO160:AO163" si="1085">(AJ160/2)*(COS(RADIANS(X159))+COS(RADIANS(X160)))*AN160</f>
        <v>-2.4450926098261851E-2</v>
      </c>
      <c r="AP160" s="23">
        <f t="shared" ref="AP160:AP163" si="1086">(AJ160/2)*(SIN(RADIANS(X159))*COS(RADIANS(Y159))+SIN(RADIANS(X160))*COS(RADIANS(Y160)))*AN160</f>
        <v>-24.593822220105608</v>
      </c>
      <c r="AQ160" s="23">
        <f t="shared" ref="AQ160:AQ163" si="1087">(AJ160/2)*(SIN(RADIANS(X159))*SIN(RADIANS(Y159))+SIN(RADIANS(X160))*SIN(RADIANS(Y160)))*AN160</f>
        <v>-13.997643871351961</v>
      </c>
      <c r="AR160" s="45">
        <f t="shared" ref="AR160:AR163" si="1088">(10/AJ160)*2*(ASIN((SQRT((SIN((X159-X160)/2)^2+SIN(((Y159-Y160)/2)^2)*SIN(X159)*SIN(X160))))))</f>
        <v>0.66080875880338097</v>
      </c>
      <c r="AS160" s="133"/>
      <c r="AT160" s="20">
        <f t="shared" ref="AT160:AT163" si="1089">SQRT((I160-AE160)^2+(H160-AD160)^2)</f>
        <v>1.9088362578532569</v>
      </c>
      <c r="AU160" s="20">
        <f t="shared" ref="AU160:AU163" si="1090">D160-Z160</f>
        <v>-0.60318743817288123</v>
      </c>
      <c r="AV160" s="20">
        <f t="shared" ref="AV160:AV163" si="1091">SQRT((I160-AE160)^2+(H160-AD160)^2+(D160-Z160)^2)</f>
        <v>2.0018718602509975</v>
      </c>
      <c r="AX160" s="146">
        <v>-50</v>
      </c>
      <c r="AY160" s="141">
        <v>50</v>
      </c>
      <c r="AZ160" s="141">
        <v>120</v>
      </c>
      <c r="BA160" s="142">
        <v>1.6999999999999999E-3</v>
      </c>
      <c r="BB160" s="142">
        <v>2.5999999999999999E-3</v>
      </c>
      <c r="BC160" s="143">
        <v>0</v>
      </c>
      <c r="BD160" s="121"/>
      <c r="BE160" s="30" t="s">
        <v>98</v>
      </c>
    </row>
    <row r="161" spans="1:57" x14ac:dyDescent="0.3">
      <c r="A161" s="45">
        <v>4218.2</v>
      </c>
      <c r="B161" s="45">
        <v>90</v>
      </c>
      <c r="C161" s="20">
        <v>207.88</v>
      </c>
      <c r="D161" s="24">
        <f t="shared" si="1054"/>
        <v>2523.1727563636045</v>
      </c>
      <c r="E161" s="24">
        <f t="shared" si="1055"/>
        <v>-2441.9727563636047</v>
      </c>
      <c r="F161" s="24">
        <f t="shared" si="1056"/>
        <v>-2610.1406826413063</v>
      </c>
      <c r="G161" s="24">
        <f t="shared" si="1057"/>
        <v>-959.85973200929584</v>
      </c>
      <c r="H161" s="20">
        <f t="shared" si="1058"/>
        <v>-2610.1406826413063</v>
      </c>
      <c r="I161" s="20">
        <f t="shared" si="1059"/>
        <v>-959.85973200929584</v>
      </c>
      <c r="J161" s="21">
        <f t="shared" si="1060"/>
        <v>2781.0366930898595</v>
      </c>
      <c r="K161" s="21">
        <f t="shared" si="1061"/>
        <v>200.19062150857829</v>
      </c>
      <c r="L161" s="21">
        <f t="shared" si="1062"/>
        <v>2760.9564842754344</v>
      </c>
      <c r="M161" s="133"/>
      <c r="N161" s="20">
        <f t="shared" si="1063"/>
        <v>28.300000000000182</v>
      </c>
      <c r="O161" s="20">
        <f t="shared" si="1064"/>
        <v>9.5993108859687634E-3</v>
      </c>
      <c r="P161" s="20">
        <f t="shared" si="1065"/>
        <v>-1.5533430342749791E-2</v>
      </c>
      <c r="Q161" s="22">
        <f t="shared" si="1066"/>
        <v>1.8259978539069133E-2</v>
      </c>
      <c r="R161" s="21">
        <f t="shared" si="1067"/>
        <v>1.0000277864944973</v>
      </c>
      <c r="S161" s="20">
        <f t="shared" si="1068"/>
        <v>0.13583193718146599</v>
      </c>
      <c r="T161" s="20">
        <f t="shared" si="1069"/>
        <v>-24.911021952287523</v>
      </c>
      <c r="U161" s="20">
        <f t="shared" si="1070"/>
        <v>-13.427221679902903</v>
      </c>
      <c r="V161" s="133"/>
      <c r="W161" s="45">
        <v>4218.2</v>
      </c>
      <c r="X161" s="45">
        <v>89.953999999999994</v>
      </c>
      <c r="Y161" s="20">
        <v>207.62700000000001</v>
      </c>
      <c r="Z161" s="20">
        <f t="shared" si="1071"/>
        <v>2523.7984194734404</v>
      </c>
      <c r="AA161" s="20">
        <f t="shared" si="1072"/>
        <v>-2442.5984194734406</v>
      </c>
      <c r="AB161" s="20">
        <f t="shared" si="1073"/>
        <v>-2611.8317723465534</v>
      </c>
      <c r="AC161" s="20">
        <f t="shared" si="1074"/>
        <v>-958.85640116614684</v>
      </c>
      <c r="AD161" s="20">
        <f t="shared" si="1075"/>
        <v>-2611.8317723465534</v>
      </c>
      <c r="AE161" s="20">
        <f t="shared" si="1076"/>
        <v>-958.85640116614684</v>
      </c>
      <c r="AF161" s="21">
        <f t="shared" si="1077"/>
        <v>2782.2779884648899</v>
      </c>
      <c r="AG161" s="21">
        <f t="shared" si="1078"/>
        <v>200.15920987379258</v>
      </c>
      <c r="AH161" s="21">
        <f t="shared" si="1079"/>
        <v>2762.0054323518862</v>
      </c>
      <c r="AI161" s="133"/>
      <c r="AJ161" s="20">
        <f t="shared" si="1080"/>
        <v>28.300000000000182</v>
      </c>
      <c r="AK161" s="20">
        <f t="shared" si="1081"/>
        <v>9.5818575934487355E-3</v>
      </c>
      <c r="AL161" s="20">
        <f t="shared" si="1082"/>
        <v>-1.9582594207376128E-2</v>
      </c>
      <c r="AM161" s="23">
        <f t="shared" si="1083"/>
        <v>2.1800804049519229E-2</v>
      </c>
      <c r="AN161" s="45">
        <f t="shared" si="1084"/>
        <v>1.0000396081372442</v>
      </c>
      <c r="AO161" s="23">
        <f t="shared" si="1085"/>
        <v>0.1583076088444022</v>
      </c>
      <c r="AP161" s="23">
        <f t="shared" si="1086"/>
        <v>-24.942807290409487</v>
      </c>
      <c r="AQ161" s="23">
        <f t="shared" si="1087"/>
        <v>-13.367482314318998</v>
      </c>
      <c r="AR161" s="45">
        <f t="shared" si="1088"/>
        <v>0.45027115902521714</v>
      </c>
      <c r="AS161" s="133"/>
      <c r="AT161" s="20">
        <f t="shared" si="1089"/>
        <v>1.9663308907726813</v>
      </c>
      <c r="AU161" s="20">
        <f t="shared" si="1090"/>
        <v>-0.62566310983584117</v>
      </c>
      <c r="AV161" s="20">
        <f t="shared" si="1091"/>
        <v>2.0634707410129036</v>
      </c>
      <c r="AX161" s="146">
        <v>-50</v>
      </c>
      <c r="AY161" s="141">
        <v>50</v>
      </c>
      <c r="AZ161" s="141">
        <v>120</v>
      </c>
      <c r="BA161" s="142">
        <v>1.6999999999999999E-3</v>
      </c>
      <c r="BB161" s="142">
        <v>2.5999999999999999E-3</v>
      </c>
      <c r="BC161" s="143">
        <v>0</v>
      </c>
      <c r="BD161" s="121"/>
      <c r="BE161" s="30" t="s">
        <v>98</v>
      </c>
    </row>
    <row r="162" spans="1:57" x14ac:dyDescent="0.3">
      <c r="A162" s="45">
        <v>4246.3999999999996</v>
      </c>
      <c r="B162" s="45">
        <v>90.62</v>
      </c>
      <c r="C162" s="20">
        <v>205.3</v>
      </c>
      <c r="D162" s="24">
        <f t="shared" si="1054"/>
        <v>2523.0201553838187</v>
      </c>
      <c r="E162" s="24">
        <f t="shared" si="1055"/>
        <v>-2441.8201553838189</v>
      </c>
      <c r="F162" s="24">
        <f t="shared" si="1056"/>
        <v>-2635.35540455823</v>
      </c>
      <c r="G162" s="24">
        <f t="shared" si="1057"/>
        <v>-972.48084108871274</v>
      </c>
      <c r="H162" s="20">
        <f t="shared" si="1058"/>
        <v>-2635.35540455823</v>
      </c>
      <c r="I162" s="20">
        <f t="shared" si="1059"/>
        <v>-972.48084108871274</v>
      </c>
      <c r="J162" s="21">
        <f t="shared" si="1060"/>
        <v>2809.0598239658198</v>
      </c>
      <c r="K162" s="21">
        <f t="shared" si="1061"/>
        <v>200.25472476108328</v>
      </c>
      <c r="L162" s="21">
        <f t="shared" si="1062"/>
        <v>2789.1525204409554</v>
      </c>
      <c r="M162" s="133"/>
      <c r="N162" s="20">
        <f t="shared" si="1063"/>
        <v>28.199999999999818</v>
      </c>
      <c r="O162" s="20">
        <f t="shared" si="1064"/>
        <v>1.0821041362364923E-2</v>
      </c>
      <c r="P162" s="20">
        <f t="shared" si="1065"/>
        <v>-4.5029494701453426E-2</v>
      </c>
      <c r="Q162" s="22">
        <f t="shared" si="1066"/>
        <v>4.6310594632222202E-2</v>
      </c>
      <c r="R162" s="21">
        <f t="shared" si="1067"/>
        <v>1.0001787609363733</v>
      </c>
      <c r="S162" s="20">
        <f t="shared" si="1068"/>
        <v>-0.15260097978575435</v>
      </c>
      <c r="T162" s="20">
        <f t="shared" si="1069"/>
        <v>-25.214721916923803</v>
      </c>
      <c r="U162" s="20">
        <f t="shared" si="1070"/>
        <v>-12.62110907941692</v>
      </c>
      <c r="V162" s="133"/>
      <c r="W162" s="45">
        <v>4246.3999999999996</v>
      </c>
      <c r="X162" s="45">
        <v>90.575000000000003</v>
      </c>
      <c r="Y162" s="20">
        <v>205.00800000000001</v>
      </c>
      <c r="Z162" s="20">
        <f t="shared" si="1071"/>
        <v>2523.6682155381664</v>
      </c>
      <c r="AA162" s="20">
        <f t="shared" si="1072"/>
        <v>-2442.4682155381665</v>
      </c>
      <c r="AB162" s="20">
        <f t="shared" si="1073"/>
        <v>-2637.106271442713</v>
      </c>
      <c r="AC162" s="20">
        <f t="shared" si="1074"/>
        <v>-971.35746138702655</v>
      </c>
      <c r="AD162" s="20">
        <f t="shared" si="1075"/>
        <v>-2637.106271442713</v>
      </c>
      <c r="AE162" s="20">
        <f t="shared" si="1076"/>
        <v>-971.35746138702655</v>
      </c>
      <c r="AF162" s="21">
        <f t="shared" si="1077"/>
        <v>2810.3140046398262</v>
      </c>
      <c r="AG162" s="21">
        <f t="shared" si="1078"/>
        <v>200.22088012376327</v>
      </c>
      <c r="AH162" s="21">
        <f t="shared" si="1079"/>
        <v>2790.200042091557</v>
      </c>
      <c r="AI162" s="133"/>
      <c r="AJ162" s="20">
        <f t="shared" si="1080"/>
        <v>28.199999999999818</v>
      </c>
      <c r="AK162" s="20">
        <f t="shared" si="1081"/>
        <v>1.0838494654884949E-2</v>
      </c>
      <c r="AL162" s="20">
        <f t="shared" si="1082"/>
        <v>-4.5710173109731488E-2</v>
      </c>
      <c r="AM162" s="23">
        <f t="shared" si="1083"/>
        <v>4.6976886880540913E-2</v>
      </c>
      <c r="AN162" s="45">
        <f t="shared" si="1084"/>
        <v>1.0001839429182253</v>
      </c>
      <c r="AO162" s="23">
        <f t="shared" si="1085"/>
        <v>-0.13020393527412541</v>
      </c>
      <c r="AP162" s="23">
        <f t="shared" si="1086"/>
        <v>-25.27449909615963</v>
      </c>
      <c r="AQ162" s="23">
        <f t="shared" si="1087"/>
        <v>-12.501060220879667</v>
      </c>
      <c r="AR162" s="45">
        <f t="shared" si="1088"/>
        <v>0.59352423965746492</v>
      </c>
      <c r="AS162" s="133"/>
      <c r="AT162" s="20">
        <f t="shared" si="1089"/>
        <v>2.0802684445378121</v>
      </c>
      <c r="AU162" s="20">
        <f t="shared" si="1090"/>
        <v>-0.64806015434760411</v>
      </c>
      <c r="AV162" s="20">
        <f t="shared" si="1091"/>
        <v>2.1788755735454033</v>
      </c>
      <c r="AX162" s="146">
        <v>-50</v>
      </c>
      <c r="AY162" s="141">
        <v>50</v>
      </c>
      <c r="AZ162" s="141">
        <v>120</v>
      </c>
      <c r="BA162" s="142">
        <v>1.6999999999999999E-3</v>
      </c>
      <c r="BB162" s="142">
        <v>2.5999999999999999E-3</v>
      </c>
      <c r="BC162" s="143">
        <v>0</v>
      </c>
      <c r="BD162" s="121"/>
      <c r="BE162" s="30" t="s">
        <v>98</v>
      </c>
    </row>
    <row r="163" spans="1:57" x14ac:dyDescent="0.3">
      <c r="A163" s="134">
        <v>4274.7</v>
      </c>
      <c r="B163" s="134">
        <v>90.49</v>
      </c>
      <c r="C163" s="135">
        <v>205.57</v>
      </c>
      <c r="D163" s="136">
        <f t="shared" si="1054"/>
        <v>2522.7460290833255</v>
      </c>
      <c r="E163" s="136">
        <f t="shared" si="1055"/>
        <v>-2441.5460290833257</v>
      </c>
      <c r="F163" s="136">
        <f t="shared" si="1056"/>
        <v>-2660.9111449267384</v>
      </c>
      <c r="G163" s="136">
        <f t="shared" si="1057"/>
        <v>-984.63473607996445</v>
      </c>
      <c r="H163" s="135">
        <f t="shared" si="1058"/>
        <v>-2660.9111449267384</v>
      </c>
      <c r="I163" s="135">
        <f t="shared" si="1059"/>
        <v>-984.63473607996445</v>
      </c>
      <c r="J163" s="137">
        <f t="shared" si="1060"/>
        <v>2837.2440298096649</v>
      </c>
      <c r="K163" s="137">
        <f t="shared" si="1061"/>
        <v>200.30632242533613</v>
      </c>
      <c r="L163" s="137">
        <f t="shared" si="1062"/>
        <v>2817.4394980052648</v>
      </c>
      <c r="M163" s="25"/>
      <c r="N163" s="135">
        <f t="shared" si="1063"/>
        <v>28.300000000000182</v>
      </c>
      <c r="O163" s="135">
        <f t="shared" si="1064"/>
        <v>-2.2689280275927969E-3</v>
      </c>
      <c r="P163" s="135">
        <f t="shared" si="1065"/>
        <v>4.7123889803843723E-3</v>
      </c>
      <c r="Q163" s="138">
        <f t="shared" si="1066"/>
        <v>5.2299666526880451E-3</v>
      </c>
      <c r="R163" s="137">
        <f t="shared" si="1067"/>
        <v>1.0000022793855003</v>
      </c>
      <c r="S163" s="135">
        <f t="shared" si="1068"/>
        <v>-0.27412630049307646</v>
      </c>
      <c r="T163" s="135">
        <f t="shared" si="1069"/>
        <v>-25.55574036850858</v>
      </c>
      <c r="U163" s="135">
        <f t="shared" si="1070"/>
        <v>-12.153894991251702</v>
      </c>
      <c r="V163" s="25"/>
      <c r="W163" s="134">
        <v>4274.7</v>
      </c>
      <c r="X163" s="134">
        <v>90.445999999999998</v>
      </c>
      <c r="Y163" s="135">
        <v>205.626</v>
      </c>
      <c r="Z163" s="135">
        <f t="shared" si="1071"/>
        <v>2523.4160661481851</v>
      </c>
      <c r="AA163" s="135">
        <f t="shared" si="1072"/>
        <v>-2442.2160661481853</v>
      </c>
      <c r="AB163" s="135">
        <f t="shared" si="1073"/>
        <v>-2662.6870725380973</v>
      </c>
      <c r="AC163" s="135">
        <f t="shared" si="1074"/>
        <v>-983.45873957001049</v>
      </c>
      <c r="AD163" s="135">
        <f t="shared" si="1075"/>
        <v>-2662.6870725380973</v>
      </c>
      <c r="AE163" s="135">
        <f t="shared" si="1076"/>
        <v>-983.45873957001049</v>
      </c>
      <c r="AF163" s="137">
        <f t="shared" si="1077"/>
        <v>2838.5019884964213</v>
      </c>
      <c r="AG163" s="137">
        <f t="shared" si="1078"/>
        <v>200.27161948323126</v>
      </c>
      <c r="AH163" s="137">
        <f t="shared" si="1079"/>
        <v>2818.4853800522187</v>
      </c>
      <c r="AI163" s="25"/>
      <c r="AJ163" s="135">
        <f t="shared" si="1080"/>
        <v>28.300000000000182</v>
      </c>
      <c r="AK163" s="135">
        <f t="shared" si="1081"/>
        <v>-2.2514747350727703E-3</v>
      </c>
      <c r="AL163" s="135">
        <f t="shared" si="1082"/>
        <v>1.0786134777324869E-2</v>
      </c>
      <c r="AM163" s="139">
        <f t="shared" si="1083"/>
        <v>1.1018192095190837E-2</v>
      </c>
      <c r="AN163" s="134">
        <f t="shared" si="1084"/>
        <v>1.0000101168359063</v>
      </c>
      <c r="AO163" s="139">
        <f t="shared" si="1085"/>
        <v>-0.2521493899811314</v>
      </c>
      <c r="AP163" s="139">
        <f t="shared" si="1086"/>
        <v>-25.580801095384448</v>
      </c>
      <c r="AQ163" s="139">
        <f t="shared" si="1087"/>
        <v>-12.101278182983965</v>
      </c>
      <c r="AR163" s="134">
        <f t="shared" si="1088"/>
        <v>0.13061420742568389</v>
      </c>
      <c r="AS163" s="25"/>
      <c r="AT163" s="135">
        <f t="shared" si="1089"/>
        <v>2.1299968714086428</v>
      </c>
      <c r="AU163" s="135">
        <f t="shared" si="1090"/>
        <v>-0.67003706485957082</v>
      </c>
      <c r="AV163" s="135">
        <f t="shared" si="1091"/>
        <v>2.2328986408917526</v>
      </c>
      <c r="AX163" s="146">
        <v>-50</v>
      </c>
      <c r="AY163" s="141">
        <v>50</v>
      </c>
      <c r="AZ163" s="141">
        <v>120</v>
      </c>
      <c r="BA163" s="142">
        <v>1.6999999999999999E-3</v>
      </c>
      <c r="BB163" s="142">
        <v>2.5999999999999999E-3</v>
      </c>
      <c r="BC163" s="143">
        <v>0</v>
      </c>
      <c r="BD163" s="121"/>
      <c r="BE163" s="30" t="s">
        <v>98</v>
      </c>
    </row>
    <row r="164" spans="1:57" x14ac:dyDescent="0.3">
      <c r="A164" s="134">
        <v>4303.1000000000004</v>
      </c>
      <c r="B164" s="134">
        <v>90.12</v>
      </c>
      <c r="C164" s="135">
        <v>205.65</v>
      </c>
      <c r="D164" s="136">
        <f>S164+D163</f>
        <v>2522.5948496156452</v>
      </c>
      <c r="E164" s="136">
        <f>$BJ$3-D164</f>
        <v>-2441.3948496156454</v>
      </c>
      <c r="F164" s="136">
        <f>T164+F163</f>
        <v>-2686.5206369719613</v>
      </c>
      <c r="G164" s="136">
        <f>U164+G163</f>
        <v>-996.91024535608085</v>
      </c>
      <c r="H164" s="135">
        <f>H163+T164</f>
        <v>-2686.5206369719613</v>
      </c>
      <c r="I164" s="135">
        <f>I163+U164</f>
        <v>-996.91024535608085</v>
      </c>
      <c r="J164" s="137">
        <f>SQRT(F164^2+G164^2)</f>
        <v>2865.5231930961845</v>
      </c>
      <c r="K164" s="137">
        <f>IF(J164=0,0,IF(F164&lt;0,ATAN(G164/F164)*180/PI()+180,ATAN(G164/F164)*180/PI()))</f>
        <v>200.35881094301598</v>
      </c>
      <c r="L164" s="137">
        <f>COS((K164-$BL$3)*PI()/180)*J164</f>
        <v>2845.82969751884</v>
      </c>
      <c r="M164" s="25"/>
      <c r="N164" s="135">
        <f>A164-A163</f>
        <v>28.400000000000546</v>
      </c>
      <c r="O164" s="135">
        <f>RADIANS(B164-B163)</f>
        <v>-6.4577182323788508E-3</v>
      </c>
      <c r="P164" s="135">
        <f>RADIANS(C164-C163)</f>
        <v>1.3962634015956819E-3</v>
      </c>
      <c r="Q164" s="138">
        <f>ACOS(COS(O164)-SIN(RADIANS(B163))*SIN(RADIANS(B164))*(1-COS(P164)))</f>
        <v>6.6069368269847661E-3</v>
      </c>
      <c r="R164" s="137">
        <f>2/Q164*TAN(Q164/2)</f>
        <v>1.0000036376503987</v>
      </c>
      <c r="S164" s="135">
        <f>(N164/2)*(COS(RADIANS(B163))+COS(RADIANS(B164)))*R164</f>
        <v>-0.1511794676803076</v>
      </c>
      <c r="T164" s="135">
        <f>(N164/2)*(SIN(RADIANS(B163))*COS(RADIANS(C163))+SIN(RADIANS(B164))*COS(RADIANS(C164)))*R164</f>
        <v>-25.609492045222861</v>
      </c>
      <c r="U164" s="135">
        <f>(N164/2)*(SIN(RADIANS(B163))*SIN(RADIANS(C163))+SIN(RADIANS(B164))*SIN(RADIANS(C164)))*R164</f>
        <v>-12.275509276116452</v>
      </c>
      <c r="V164" s="25"/>
      <c r="W164" s="134">
        <v>4303.1000000000004</v>
      </c>
      <c r="X164" s="134">
        <v>90.075999999999993</v>
      </c>
      <c r="Y164" s="135">
        <v>205.40899999999999</v>
      </c>
      <c r="Z164" s="135">
        <f>AO164+Z163</f>
        <v>2523.2866958802888</v>
      </c>
      <c r="AA164" s="135">
        <f>$BJ$3-Z164</f>
        <v>-2442.086695880289</v>
      </c>
      <c r="AB164" s="135">
        <f>AP164+AB163</f>
        <v>-2688.3164336119921</v>
      </c>
      <c r="AC164" s="135">
        <f>AQ164+AC163</f>
        <v>-995.69292721171985</v>
      </c>
      <c r="AD164" s="135">
        <f>AD163+AP164</f>
        <v>-2688.3164336119921</v>
      </c>
      <c r="AE164" s="135">
        <f>AE163+AQ164</f>
        <v>-995.69292721171985</v>
      </c>
      <c r="AF164" s="137">
        <f>SQRT(AB164^2+AC164^2)</f>
        <v>2866.7838517278806</v>
      </c>
      <c r="AG164" s="137">
        <f>IF(AF164=0,0,IF(AB164&lt;0,ATAN(AC164/AB164)*180/PI()+180,ATAN(AC164/AB164)*180/PI()))</f>
        <v>200.32351492965995</v>
      </c>
      <c r="AH164" s="137">
        <f>COS((AG164-$BL$3)*PI()/180)*AF164</f>
        <v>2846.8744593693696</v>
      </c>
      <c r="AI164" s="25"/>
      <c r="AJ164" s="135">
        <f>W164-W163</f>
        <v>28.400000000000546</v>
      </c>
      <c r="AK164" s="135">
        <f>RADIANS(X164-X163)</f>
        <v>-6.4577182323790989E-3</v>
      </c>
      <c r="AL164" s="135">
        <f>RADIANS(Y164-Y163)</f>
        <v>-3.7873644768279214E-3</v>
      </c>
      <c r="AM164" s="139">
        <f>ACOS(COS(AK164)-SIN(RADIANS(X163))*SIN(RADIANS(X164))*(1-COS(AL164)))</f>
        <v>7.4863814321335376E-3</v>
      </c>
      <c r="AN164" s="134">
        <f>2/AM164*TAN(AM164/2)</f>
        <v>1.000004670518422</v>
      </c>
      <c r="AO164" s="139">
        <f>(AJ164/2)*(COS(RADIANS(X163))+COS(RADIANS(X164)))*AN164</f>
        <v>-0.12937026789654379</v>
      </c>
      <c r="AP164" s="139">
        <f>(AJ164/2)*(SIN(RADIANS(X163))*COS(RADIANS(Y163))+SIN(RADIANS(X164))*COS(RADIANS(Y164)))*AN164</f>
        <v>-25.629361073894785</v>
      </c>
      <c r="AQ164" s="139">
        <f>(AJ164/2)*(SIN(RADIANS(X163))*SIN(RADIANS(Y163))+SIN(RADIANS(X164))*SIN(RADIANS(Y164)))*AN164</f>
        <v>-12.234187641709367</v>
      </c>
      <c r="AR164" s="134">
        <f>(10/AJ164)*2*(ASIN((SQRT((SIN((X163-X164)/2)^2+SIN(((Y163-Y164)/2)^2)*SIN(X163)*SIN(X164))))))</f>
        <v>0.14184833689368645</v>
      </c>
      <c r="AS164" s="25"/>
      <c r="AT164" s="135">
        <f>SQRT((I164-AE164)^2+(H164-AD164)^2)</f>
        <v>2.1695043297805681</v>
      </c>
      <c r="AU164" s="135">
        <f>D164-Z164</f>
        <v>-0.69184626464357279</v>
      </c>
      <c r="AV164" s="135">
        <f>SQRT((I164-AE164)^2+(H164-AD164)^2+(D164-Z164)^2)</f>
        <v>2.2771474020883886</v>
      </c>
      <c r="AX164" s="195">
        <v>-50</v>
      </c>
      <c r="AY164" s="196">
        <v>50</v>
      </c>
      <c r="AZ164" s="196">
        <v>115</v>
      </c>
      <c r="BA164" s="197">
        <v>1.6999999999999999E-3</v>
      </c>
      <c r="BB164" s="197">
        <v>2.5999999999999999E-3</v>
      </c>
      <c r="BC164" s="198">
        <v>0</v>
      </c>
      <c r="BD164" s="121"/>
      <c r="BE164" s="30" t="s">
        <v>98</v>
      </c>
    </row>
  </sheetData>
  <mergeCells count="21">
    <mergeCell ref="BO1:BP1"/>
    <mergeCell ref="BT1:BT2"/>
    <mergeCell ref="AX5:BC5"/>
    <mergeCell ref="BU1:BU2"/>
    <mergeCell ref="BV1:BV2"/>
    <mergeCell ref="BY1:BY2"/>
    <mergeCell ref="A5:C5"/>
    <mergeCell ref="AT5:AV5"/>
    <mergeCell ref="BM1:BN1"/>
    <mergeCell ref="BH1:BH2"/>
    <mergeCell ref="BI1:BI2"/>
    <mergeCell ref="BJ1:BJ2"/>
    <mergeCell ref="BL1:BL2"/>
    <mergeCell ref="BK1:BK2"/>
    <mergeCell ref="W5:Y5"/>
    <mergeCell ref="BG1:BG2"/>
    <mergeCell ref="BW1:BW2"/>
    <mergeCell ref="BX1:BX2"/>
    <mergeCell ref="BQ1:BQ2"/>
    <mergeCell ref="BR1:BR2"/>
    <mergeCell ref="BS1:BS2"/>
  </mergeCells>
  <conditionalFormatting sqref="BD9:BD78 BD165:BD476">
    <cfRule type="expression" dxfId="264" priority="15">
      <formula>BD9&lt;&gt;""</formula>
    </cfRule>
  </conditionalFormatting>
  <conditionalFormatting sqref="X9:X24">
    <cfRule type="expression" dxfId="263" priority="13">
      <formula>BD9&lt;&gt;""</formula>
    </cfRule>
  </conditionalFormatting>
  <conditionalFormatting sqref="Y9:Y24">
    <cfRule type="expression" dxfId="262" priority="12">
      <formula>BD9&lt;&gt;""</formula>
    </cfRule>
  </conditionalFormatting>
  <conditionalFormatting sqref="W591:W920">
    <cfRule type="expression" dxfId="261" priority="17">
      <formula>BD147&lt;&gt;""</formula>
    </cfRule>
  </conditionalFormatting>
  <conditionalFormatting sqref="X591:X920">
    <cfRule type="expression" dxfId="260" priority="19">
      <formula>BD147&lt;&gt;""</formula>
    </cfRule>
  </conditionalFormatting>
  <conditionalFormatting sqref="Y591:Y920">
    <cfRule type="expression" dxfId="259" priority="21">
      <formula>BD147&lt;&gt;""</formula>
    </cfRule>
  </conditionalFormatting>
  <conditionalFormatting sqref="W84 W25:Y83">
    <cfRule type="expression" dxfId="258" priority="27">
      <formula>#REF!&lt;&gt;""</formula>
    </cfRule>
  </conditionalFormatting>
  <conditionalFormatting sqref="W85:W120">
    <cfRule type="expression" dxfId="257" priority="29">
      <formula>#REF!&lt;&gt;""</formula>
    </cfRule>
  </conditionalFormatting>
  <conditionalFormatting sqref="X84">
    <cfRule type="expression" dxfId="256" priority="30">
      <formula>#REF!&lt;&gt;""</formula>
    </cfRule>
  </conditionalFormatting>
  <conditionalFormatting sqref="X85:X120">
    <cfRule type="expression" dxfId="255" priority="32">
      <formula>#REF!&lt;&gt;""</formula>
    </cfRule>
  </conditionalFormatting>
  <conditionalFormatting sqref="Y84">
    <cfRule type="expression" dxfId="254" priority="33">
      <formula>#REF!&lt;&gt;""</formula>
    </cfRule>
  </conditionalFormatting>
  <conditionalFormatting sqref="Y85:Y120">
    <cfRule type="expression" dxfId="253" priority="35">
      <formula>#REF!&lt;&gt;""</formula>
    </cfRule>
  </conditionalFormatting>
  <conditionalFormatting sqref="W121">
    <cfRule type="expression" dxfId="252" priority="41">
      <formula>#REF!&lt;&gt;""</formula>
    </cfRule>
  </conditionalFormatting>
  <conditionalFormatting sqref="X121">
    <cfRule type="expression" dxfId="251" priority="43">
      <formula>#REF!&lt;&gt;""</formula>
    </cfRule>
  </conditionalFormatting>
  <conditionalFormatting sqref="Y121">
    <cfRule type="expression" dxfId="250" priority="45">
      <formula>#REF!&lt;&gt;""</formula>
    </cfRule>
  </conditionalFormatting>
  <conditionalFormatting sqref="W122">
    <cfRule type="expression" dxfId="249" priority="51">
      <formula>#REF!&lt;&gt;""</formula>
    </cfRule>
  </conditionalFormatting>
  <conditionalFormatting sqref="X122">
    <cfRule type="expression" dxfId="248" priority="53">
      <formula>#REF!&lt;&gt;""</formula>
    </cfRule>
  </conditionalFormatting>
  <conditionalFormatting sqref="Y122">
    <cfRule type="expression" dxfId="247" priority="55">
      <formula>#REF!&lt;&gt;""</formula>
    </cfRule>
  </conditionalFormatting>
  <conditionalFormatting sqref="W123:W139">
    <cfRule type="expression" dxfId="246" priority="74">
      <formula>#REF!&lt;&gt;""</formula>
    </cfRule>
  </conditionalFormatting>
  <conditionalFormatting sqref="X123:X139">
    <cfRule type="expression" dxfId="245" priority="76">
      <formula>#REF!&lt;&gt;""</formula>
    </cfRule>
  </conditionalFormatting>
  <conditionalFormatting sqref="Y123:Y139">
    <cfRule type="expression" dxfId="244" priority="78">
      <formula>#REF!&lt;&gt;""</formula>
    </cfRule>
  </conditionalFormatting>
  <conditionalFormatting sqref="W191:W198">
    <cfRule type="expression" dxfId="243" priority="81">
      <formula>BD72&lt;&gt;""</formula>
    </cfRule>
  </conditionalFormatting>
  <conditionalFormatting sqref="W199">
    <cfRule type="expression" dxfId="242" priority="83">
      <formula>#REF!&lt;&gt;""</formula>
    </cfRule>
  </conditionalFormatting>
  <conditionalFormatting sqref="X191:X198">
    <cfRule type="expression" dxfId="241" priority="84">
      <formula>BD72&lt;&gt;""</formula>
    </cfRule>
  </conditionalFormatting>
  <conditionalFormatting sqref="X199">
    <cfRule type="expression" dxfId="240" priority="86">
      <formula>#REF!&lt;&gt;""</formula>
    </cfRule>
  </conditionalFormatting>
  <conditionalFormatting sqref="Y191:Y198">
    <cfRule type="expression" dxfId="239" priority="87">
      <formula>BD72&lt;&gt;""</formula>
    </cfRule>
  </conditionalFormatting>
  <conditionalFormatting sqref="Y199">
    <cfRule type="expression" dxfId="238" priority="89">
      <formula>#REF!&lt;&gt;""</formula>
    </cfRule>
  </conditionalFormatting>
  <conditionalFormatting sqref="W200:W233">
    <cfRule type="expression" dxfId="237" priority="92">
      <formula>#REF!&lt;&gt;""</formula>
    </cfRule>
  </conditionalFormatting>
  <conditionalFormatting sqref="W234">
    <cfRule type="expression" dxfId="236" priority="94">
      <formula>#REF!&lt;&gt;""</formula>
    </cfRule>
  </conditionalFormatting>
  <conditionalFormatting sqref="X200:X233">
    <cfRule type="expression" dxfId="235" priority="95">
      <formula>#REF!&lt;&gt;""</formula>
    </cfRule>
  </conditionalFormatting>
  <conditionalFormatting sqref="X234">
    <cfRule type="expression" dxfId="234" priority="97">
      <formula>#REF!&lt;&gt;""</formula>
    </cfRule>
  </conditionalFormatting>
  <conditionalFormatting sqref="Y200:Y233">
    <cfRule type="expression" dxfId="233" priority="98">
      <formula>#REF!&lt;&gt;""</formula>
    </cfRule>
  </conditionalFormatting>
  <conditionalFormatting sqref="Y234">
    <cfRule type="expression" dxfId="232" priority="100">
      <formula>#REF!&lt;&gt;""</formula>
    </cfRule>
  </conditionalFormatting>
  <conditionalFormatting sqref="W235:W244">
    <cfRule type="expression" dxfId="231" priority="105">
      <formula>#REF!&lt;&gt;""</formula>
    </cfRule>
  </conditionalFormatting>
  <conditionalFormatting sqref="X235:X244">
    <cfRule type="expression" dxfId="230" priority="107">
      <formula>#REF!&lt;&gt;""</formula>
    </cfRule>
  </conditionalFormatting>
  <conditionalFormatting sqref="Y235:Y244">
    <cfRule type="expression" dxfId="229" priority="109">
      <formula>#REF!&lt;&gt;""</formula>
    </cfRule>
  </conditionalFormatting>
  <conditionalFormatting sqref="W245:W440">
    <cfRule type="expression" dxfId="228" priority="114">
      <formula>#REF!&lt;&gt;""</formula>
    </cfRule>
  </conditionalFormatting>
  <conditionalFormatting sqref="X245:X440">
    <cfRule type="expression" dxfId="227" priority="116">
      <formula>#REF!&lt;&gt;""</formula>
    </cfRule>
  </conditionalFormatting>
  <conditionalFormatting sqref="Y245:Y440">
    <cfRule type="expression" dxfId="226" priority="118">
      <formula>#REF!&lt;&gt;""</formula>
    </cfRule>
  </conditionalFormatting>
  <conditionalFormatting sqref="W441:W493">
    <cfRule type="expression" dxfId="225" priority="121">
      <formula>BD12&lt;&gt;""</formula>
    </cfRule>
  </conditionalFormatting>
  <conditionalFormatting sqref="W494">
    <cfRule type="expression" dxfId="224" priority="123">
      <formula>#REF!&lt;&gt;""</formula>
    </cfRule>
  </conditionalFormatting>
  <conditionalFormatting sqref="X441:X493">
    <cfRule type="expression" dxfId="223" priority="124">
      <formula>BD12&lt;&gt;""</formula>
    </cfRule>
  </conditionalFormatting>
  <conditionalFormatting sqref="X494">
    <cfRule type="expression" dxfId="222" priority="126">
      <formula>#REF!&lt;&gt;""</formula>
    </cfRule>
  </conditionalFormatting>
  <conditionalFormatting sqref="Y441:Y493">
    <cfRule type="expression" dxfId="221" priority="127">
      <formula>BD12&lt;&gt;""</formula>
    </cfRule>
  </conditionalFormatting>
  <conditionalFormatting sqref="Y494">
    <cfRule type="expression" dxfId="220" priority="129">
      <formula>#REF!&lt;&gt;""</formula>
    </cfRule>
  </conditionalFormatting>
  <conditionalFormatting sqref="W140:W146">
    <cfRule type="expression" dxfId="219" priority="132">
      <formula>BD11&lt;&gt;""</formula>
    </cfRule>
  </conditionalFormatting>
  <conditionalFormatting sqref="W182">
    <cfRule type="expression" dxfId="218" priority="134">
      <formula>#REF!&lt;&gt;""</formula>
    </cfRule>
  </conditionalFormatting>
  <conditionalFormatting sqref="X140:X146">
    <cfRule type="expression" dxfId="217" priority="135">
      <formula>BD11&lt;&gt;""</formula>
    </cfRule>
  </conditionalFormatting>
  <conditionalFormatting sqref="X182">
    <cfRule type="expression" dxfId="216" priority="137">
      <formula>#REF!&lt;&gt;""</formula>
    </cfRule>
  </conditionalFormatting>
  <conditionalFormatting sqref="Y140:Y146">
    <cfRule type="expression" dxfId="215" priority="138">
      <formula>BD11&lt;&gt;""</formula>
    </cfRule>
  </conditionalFormatting>
  <conditionalFormatting sqref="Y182">
    <cfRule type="expression" dxfId="214" priority="140">
      <formula>#REF!&lt;&gt;""</formula>
    </cfRule>
  </conditionalFormatting>
  <conditionalFormatting sqref="W495:W501">
    <cfRule type="expression" dxfId="213" priority="143">
      <formula>BD65&lt;&gt;""</formula>
    </cfRule>
  </conditionalFormatting>
  <conditionalFormatting sqref="W502">
    <cfRule type="expression" dxfId="212" priority="145">
      <formula>#REF!&lt;&gt;""</formula>
    </cfRule>
  </conditionalFormatting>
  <conditionalFormatting sqref="X495:X501">
    <cfRule type="expression" dxfId="211" priority="146">
      <formula>BD65&lt;&gt;""</formula>
    </cfRule>
  </conditionalFormatting>
  <conditionalFormatting sqref="X502">
    <cfRule type="expression" dxfId="210" priority="148">
      <formula>#REF!&lt;&gt;""</formula>
    </cfRule>
  </conditionalFormatting>
  <conditionalFormatting sqref="Y495:Y501">
    <cfRule type="expression" dxfId="209" priority="149">
      <formula>BD65&lt;&gt;""</formula>
    </cfRule>
  </conditionalFormatting>
  <conditionalFormatting sqref="Y502">
    <cfRule type="expression" dxfId="208" priority="151">
      <formula>#REF!&lt;&gt;""</formula>
    </cfRule>
  </conditionalFormatting>
  <conditionalFormatting sqref="W183:W189">
    <cfRule type="expression" dxfId="207" priority="154">
      <formula>BD65&lt;&gt;""</formula>
    </cfRule>
  </conditionalFormatting>
  <conditionalFormatting sqref="W190">
    <cfRule type="expression" dxfId="206" priority="156">
      <formula>#REF!&lt;&gt;""</formula>
    </cfRule>
  </conditionalFormatting>
  <conditionalFormatting sqref="X183:X189">
    <cfRule type="expression" dxfId="205" priority="157">
      <formula>BD65&lt;&gt;""</formula>
    </cfRule>
  </conditionalFormatting>
  <conditionalFormatting sqref="X190">
    <cfRule type="expression" dxfId="204" priority="159">
      <formula>#REF!&lt;&gt;""</formula>
    </cfRule>
  </conditionalFormatting>
  <conditionalFormatting sqref="Y183:Y189">
    <cfRule type="expression" dxfId="203" priority="160">
      <formula>BD65&lt;&gt;""</formula>
    </cfRule>
  </conditionalFormatting>
  <conditionalFormatting sqref="Y190">
    <cfRule type="expression" dxfId="202" priority="162">
      <formula>#REF!&lt;&gt;""</formula>
    </cfRule>
  </conditionalFormatting>
  <conditionalFormatting sqref="BD79">
    <cfRule type="expression" dxfId="201" priority="2">
      <formula>BD79&lt;&gt;""</formula>
    </cfRule>
  </conditionalFormatting>
  <conditionalFormatting sqref="BD80:BD164">
    <cfRule type="expression" dxfId="200" priority="1">
      <formula>BD80&lt;&gt;""</formula>
    </cfRule>
  </conditionalFormatting>
  <conditionalFormatting sqref="W503:W577">
    <cfRule type="expression" dxfId="199" priority="164">
      <formula>BD72&lt;&gt;""</formula>
    </cfRule>
  </conditionalFormatting>
  <conditionalFormatting sqref="W578:W590">
    <cfRule type="expression" dxfId="198" priority="166">
      <formula>#REF!&lt;&gt;""</formula>
    </cfRule>
  </conditionalFormatting>
  <conditionalFormatting sqref="X503:X577">
    <cfRule type="expression" dxfId="197" priority="167">
      <formula>BD72&lt;&gt;""</formula>
    </cfRule>
  </conditionalFormatting>
  <conditionalFormatting sqref="X578:X590">
    <cfRule type="expression" dxfId="196" priority="169">
      <formula>#REF!&lt;&gt;""</formula>
    </cfRule>
  </conditionalFormatting>
  <conditionalFormatting sqref="Y503:Y577">
    <cfRule type="expression" dxfId="195" priority="170">
      <formula>BD72&lt;&gt;""</formula>
    </cfRule>
  </conditionalFormatting>
  <conditionalFormatting sqref="Y578:Y590">
    <cfRule type="expression" dxfId="194" priority="172">
      <formula>#REF!&lt;&gt;""</formula>
    </cfRule>
  </conditionalFormatting>
  <conditionalFormatting sqref="W147:W159">
    <cfRule type="expression" dxfId="193" priority="174">
      <formula>BD31&lt;&gt;""</formula>
    </cfRule>
  </conditionalFormatting>
  <conditionalFormatting sqref="X147:X159">
    <cfRule type="expression" dxfId="192" priority="176">
      <formula>BD31&lt;&gt;""</formula>
    </cfRule>
  </conditionalFormatting>
  <conditionalFormatting sqref="Y147:Y159">
    <cfRule type="expression" dxfId="191" priority="178">
      <formula>BD31&lt;&gt;""</formula>
    </cfRule>
  </conditionalFormatting>
  <conditionalFormatting sqref="W160:W181">
    <cfRule type="expression" dxfId="190" priority="180">
      <formula>BD43&lt;&gt;""</formula>
    </cfRule>
  </conditionalFormatting>
  <conditionalFormatting sqref="X160:X181">
    <cfRule type="expression" dxfId="189" priority="182">
      <formula>BD43&lt;&gt;""</formula>
    </cfRule>
  </conditionalFormatting>
  <conditionalFormatting sqref="Y160:Y181">
    <cfRule type="expression" dxfId="188" priority="184">
      <formula>BD43&lt;&gt;""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'скрытые данные'!$A$2:$A$8</xm:f>
          </x14:formula1>
          <xm:sqref>BD9:BD164</xm:sqref>
        </x14:dataValidation>
        <x14:dataValidation type="list" allowBlank="1" showInputMessage="1" showErrorMessage="1">
          <x14:formula1>
            <xm:f>'скрытые данные'!$H$3:$H$10</xm:f>
          </x14:formula1>
          <xm:sqref>BG10</xm:sqref>
        </x14:dataValidation>
        <x14:dataValidation type="list" allowBlank="1" showInputMessage="1" showErrorMessage="1">
          <x14:formula1>
            <xm:f>'скрытые данные'!$H$2:$H$13</xm:f>
          </x14:formula1>
          <xm:sqref>BE9:BE164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3"/>
  <sheetViews>
    <sheetView workbookViewId="0">
      <pane ySplit="17" topLeftCell="A158" activePane="bottomLeft" state="frozen"/>
      <selection pane="bottomLeft" activeCell="A173" sqref="A173:L173"/>
    </sheetView>
  </sheetViews>
  <sheetFormatPr defaultRowHeight="14.4" x14ac:dyDescent="0.3"/>
  <cols>
    <col min="1" max="1" width="14.44140625" style="14" customWidth="1"/>
    <col min="2" max="2" width="15.5546875" style="14" customWidth="1"/>
    <col min="3" max="3" width="18" style="14" customWidth="1"/>
    <col min="4" max="4" width="17.44140625" style="14" customWidth="1"/>
    <col min="5" max="5" width="18.44140625" style="14" customWidth="1"/>
    <col min="6" max="6" width="20.6640625" style="14" customWidth="1"/>
    <col min="7" max="7" width="20.109375" style="14" customWidth="1"/>
    <col min="8" max="8" width="19.109375" style="14" customWidth="1"/>
    <col min="9" max="9" width="15.5546875" style="14" customWidth="1"/>
    <col min="10" max="10" width="13.5546875" style="14" customWidth="1"/>
    <col min="11" max="11" width="12.6640625" style="14" customWidth="1"/>
    <col min="12" max="12" width="78.109375" customWidth="1"/>
    <col min="16" max="16" width="9.109375" style="44" hidden="1" customWidth="1"/>
  </cols>
  <sheetData>
    <row r="1" spans="1:41" ht="53.25" customHeight="1" x14ac:dyDescent="0.3">
      <c r="A1"/>
      <c r="B1"/>
      <c r="C1"/>
      <c r="D1"/>
      <c r="E1"/>
      <c r="F1"/>
      <c r="G1"/>
      <c r="H1"/>
      <c r="I1"/>
      <c r="J1"/>
      <c r="K1"/>
      <c r="O1" s="192" t="s">
        <v>75</v>
      </c>
      <c r="P1" s="192"/>
      <c r="Q1" s="192"/>
    </row>
    <row r="2" spans="1:41" ht="6" customHeight="1" x14ac:dyDescent="0.3">
      <c r="A2" s="80"/>
      <c r="B2" s="81"/>
      <c r="C2" s="81"/>
      <c r="D2" s="82"/>
      <c r="E2" s="82"/>
      <c r="F2" s="82"/>
      <c r="G2" s="82"/>
      <c r="H2" s="82"/>
      <c r="I2" s="82"/>
      <c r="J2" s="82"/>
      <c r="K2" s="82"/>
      <c r="L2" s="82"/>
      <c r="M2" s="83"/>
      <c r="N2" s="83"/>
      <c r="O2" s="84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</row>
    <row r="3" spans="1:41" ht="16.5" customHeight="1" x14ac:dyDescent="0.4">
      <c r="A3" s="86" t="s">
        <v>49</v>
      </c>
      <c r="B3" s="86"/>
      <c r="C3" s="177" t="str">
        <f>'Исходные данные'!H2</f>
        <v>Ефремовское</v>
      </c>
      <c r="D3" s="177"/>
      <c r="E3" s="173" t="s">
        <v>32</v>
      </c>
      <c r="F3" s="173"/>
      <c r="G3" s="173"/>
      <c r="H3" s="177" t="str">
        <f>'Исходные данные'!K2</f>
        <v>HDGM 2022</v>
      </c>
      <c r="I3" s="177"/>
      <c r="J3"/>
      <c r="K3"/>
      <c r="O3" s="85"/>
      <c r="P3" s="44" t="s">
        <v>75</v>
      </c>
    </row>
    <row r="4" spans="1:41" ht="16.5" customHeight="1" x14ac:dyDescent="0.4">
      <c r="A4" s="86" t="s">
        <v>50</v>
      </c>
      <c r="B4" s="86"/>
      <c r="C4" s="177">
        <f>'Исходные данные'!H4</f>
        <v>106</v>
      </c>
      <c r="D4" s="177"/>
      <c r="E4" s="173" t="s">
        <v>58</v>
      </c>
      <c r="F4" s="173"/>
      <c r="G4" s="173"/>
      <c r="H4" s="193">
        <f>'Исходные данные'!K4</f>
        <v>44978</v>
      </c>
      <c r="I4" s="193"/>
      <c r="J4"/>
      <c r="K4"/>
      <c r="P4" s="118">
        <f>'Исходные данные'!K18</f>
        <v>18.71</v>
      </c>
    </row>
    <row r="5" spans="1:41" ht="16.5" customHeight="1" x14ac:dyDescent="0.4">
      <c r="A5" s="86" t="s">
        <v>51</v>
      </c>
      <c r="B5" s="86"/>
      <c r="C5" s="177" t="str">
        <f>'Исходные данные'!H6</f>
        <v>2158Г</v>
      </c>
      <c r="D5" s="177"/>
      <c r="E5" s="173" t="s">
        <v>59</v>
      </c>
      <c r="F5" s="173"/>
      <c r="G5" s="173"/>
      <c r="H5" s="177" t="str">
        <f>'Исходные данные'!K6</f>
        <v>Картографический</v>
      </c>
      <c r="I5" s="177"/>
      <c r="J5"/>
      <c r="K5"/>
    </row>
    <row r="6" spans="1:41" ht="16.5" customHeight="1" x14ac:dyDescent="0.4">
      <c r="A6" s="86" t="s">
        <v>52</v>
      </c>
      <c r="B6" s="86"/>
      <c r="C6" s="177">
        <f>'Исходные данные'!H8</f>
        <v>81.2</v>
      </c>
      <c r="D6" s="177"/>
      <c r="E6" s="173" t="s">
        <v>35</v>
      </c>
      <c r="F6" s="173"/>
      <c r="G6" s="173"/>
      <c r="H6" s="176">
        <f>'Исходные данные'!K8</f>
        <v>59495</v>
      </c>
      <c r="I6" s="177"/>
      <c r="J6"/>
      <c r="K6"/>
    </row>
    <row r="7" spans="1:41" ht="16.5" customHeight="1" x14ac:dyDescent="0.4">
      <c r="A7" s="86" t="s">
        <v>53</v>
      </c>
      <c r="B7" s="86"/>
      <c r="C7" s="177" t="str">
        <f>'Исходные данные'!H10</f>
        <v>Pulkovo 1942 GK 13N</v>
      </c>
      <c r="D7" s="177"/>
      <c r="E7" s="173" t="s">
        <v>36</v>
      </c>
      <c r="F7" s="173"/>
      <c r="G7" s="173"/>
      <c r="H7" s="176">
        <f>'Исходные данные'!K10</f>
        <v>77.58</v>
      </c>
      <c r="I7" s="177"/>
      <c r="J7"/>
      <c r="K7"/>
    </row>
    <row r="8" spans="1:41" ht="16.5" customHeight="1" x14ac:dyDescent="0.4">
      <c r="A8" s="86" t="s">
        <v>54</v>
      </c>
      <c r="B8" s="86"/>
      <c r="C8" s="177" t="str">
        <f>'Исходные данные'!H17</f>
        <v>60° 29' 30.610"N</v>
      </c>
      <c r="D8" s="177"/>
      <c r="E8" s="179" t="s">
        <v>129</v>
      </c>
      <c r="F8" s="179"/>
      <c r="G8" s="179"/>
      <c r="H8" s="178">
        <f>'Исходные данные'!K12</f>
        <v>17.079999999999998</v>
      </c>
      <c r="I8" s="178"/>
      <c r="J8"/>
      <c r="K8"/>
    </row>
    <row r="9" spans="1:41" ht="16.5" customHeight="1" x14ac:dyDescent="0.4">
      <c r="A9" s="86" t="s">
        <v>55</v>
      </c>
      <c r="B9" s="86"/>
      <c r="C9" s="177" t="str">
        <f>'Исходные данные'!H18</f>
        <v>73° 07' 31.300"E</v>
      </c>
      <c r="D9" s="177"/>
      <c r="E9" s="179" t="s">
        <v>37</v>
      </c>
      <c r="F9" s="179"/>
      <c r="G9" s="179"/>
      <c r="H9" s="176">
        <f>'Исходные данные'!K14</f>
        <v>-1.63</v>
      </c>
      <c r="I9" s="177"/>
      <c r="J9"/>
      <c r="K9"/>
    </row>
    <row r="10" spans="1:41" ht="16.5" customHeight="1" x14ac:dyDescent="0.4">
      <c r="A10" s="86" t="s">
        <v>56</v>
      </c>
      <c r="B10" s="86"/>
      <c r="C10" s="176">
        <f>'Исходные данные'!H14</f>
        <v>0</v>
      </c>
      <c r="D10" s="176"/>
      <c r="E10" s="173" t="s">
        <v>130</v>
      </c>
      <c r="F10" s="173"/>
      <c r="G10" s="173"/>
      <c r="H10" s="176">
        <f>'Исходные данные'!K18</f>
        <v>18.71</v>
      </c>
      <c r="I10" s="177"/>
      <c r="J10"/>
      <c r="K10"/>
    </row>
    <row r="11" spans="1:41" ht="16.5" customHeight="1" x14ac:dyDescent="0.4">
      <c r="A11" s="86" t="s">
        <v>57</v>
      </c>
      <c r="B11" s="86"/>
      <c r="C11" s="176">
        <f>'Исходные данные'!H15</f>
        <v>0</v>
      </c>
      <c r="D11" s="176"/>
      <c r="E11" s="173" t="s">
        <v>38</v>
      </c>
      <c r="F11" s="173"/>
      <c r="G11" s="173"/>
      <c r="H11" s="191">
        <f>'Исходные данные'!K16</f>
        <v>1.0013000000000001</v>
      </c>
      <c r="I11" s="191"/>
      <c r="J11"/>
      <c r="K11"/>
    </row>
    <row r="12" spans="1:41" x14ac:dyDescent="0.3">
      <c r="A12"/>
      <c r="B12"/>
      <c r="C12"/>
      <c r="D12"/>
      <c r="E12"/>
      <c r="F12"/>
      <c r="G12"/>
      <c r="H12"/>
      <c r="I12"/>
      <c r="J12"/>
      <c r="K12"/>
    </row>
    <row r="13" spans="1:41" ht="15" customHeight="1" x14ac:dyDescent="0.3">
      <c r="A13"/>
      <c r="B13"/>
      <c r="C13"/>
      <c r="D13"/>
      <c r="E13"/>
      <c r="F13"/>
      <c r="G13"/>
      <c r="H13"/>
      <c r="I13"/>
      <c r="J13"/>
      <c r="K13"/>
    </row>
    <row r="14" spans="1:41" ht="18" customHeight="1" x14ac:dyDescent="0.4">
      <c r="A14" s="171" t="s">
        <v>39</v>
      </c>
      <c r="B14" s="184" t="s">
        <v>40</v>
      </c>
      <c r="C14" s="185"/>
      <c r="D14" s="186"/>
      <c r="E14" s="187" t="s">
        <v>41</v>
      </c>
      <c r="F14" s="187"/>
      <c r="G14" s="174" t="s">
        <v>42</v>
      </c>
      <c r="H14" s="188"/>
      <c r="I14" s="174" t="s">
        <v>21</v>
      </c>
      <c r="J14" s="174"/>
      <c r="K14" s="175"/>
      <c r="L14" s="172" t="s">
        <v>43</v>
      </c>
    </row>
    <row r="15" spans="1:41" ht="18" customHeight="1" x14ac:dyDescent="0.3">
      <c r="A15" s="171"/>
      <c r="B15" s="180" t="s">
        <v>44</v>
      </c>
      <c r="C15" s="13" t="s">
        <v>62</v>
      </c>
      <c r="D15" s="189" t="s">
        <v>61</v>
      </c>
      <c r="E15" s="181" t="s">
        <v>44</v>
      </c>
      <c r="F15" s="2" t="s">
        <v>62</v>
      </c>
      <c r="G15" s="171" t="s">
        <v>45</v>
      </c>
      <c r="H15" s="3" t="s">
        <v>63</v>
      </c>
      <c r="I15" s="171" t="s">
        <v>46</v>
      </c>
      <c r="J15" s="171" t="s">
        <v>47</v>
      </c>
      <c r="K15" s="171" t="s">
        <v>48</v>
      </c>
      <c r="L15" s="172"/>
    </row>
    <row r="16" spans="1:41" ht="12.75" customHeight="1" x14ac:dyDescent="0.3">
      <c r="A16" s="171"/>
      <c r="B16" s="180"/>
      <c r="C16" s="32" t="str">
        <f>H5</f>
        <v>Картографический</v>
      </c>
      <c r="D16" s="190"/>
      <c r="E16" s="182"/>
      <c r="F16" s="4" t="str">
        <f>H5</f>
        <v>Картографический</v>
      </c>
      <c r="G16" s="171"/>
      <c r="H16" s="4" t="str">
        <f>H5</f>
        <v>Картографический</v>
      </c>
      <c r="I16" s="171"/>
      <c r="J16" s="171"/>
      <c r="K16" s="171"/>
      <c r="L16" s="172"/>
    </row>
    <row r="17" spans="1:13" ht="16.8" x14ac:dyDescent="0.3">
      <c r="A17" s="171"/>
      <c r="B17" s="180"/>
      <c r="C17" s="5" t="s">
        <v>60</v>
      </c>
      <c r="D17" s="5" t="s">
        <v>60</v>
      </c>
      <c r="E17" s="183"/>
      <c r="F17" s="5" t="s">
        <v>60</v>
      </c>
      <c r="G17" s="171"/>
      <c r="H17" s="5" t="s">
        <v>60</v>
      </c>
      <c r="I17" s="171"/>
      <c r="J17" s="171"/>
      <c r="K17" s="171"/>
      <c r="L17" s="172"/>
    </row>
    <row r="18" spans="1:13" x14ac:dyDescent="0.3">
      <c r="A18" s="20">
        <f>Данные!W9</f>
        <v>37.9</v>
      </c>
      <c r="B18" s="20">
        <f>Данные!X9</f>
        <v>0.28999999999999998</v>
      </c>
      <c r="C18" s="20">
        <f>Данные!Y9</f>
        <v>306.33</v>
      </c>
      <c r="D18" s="20">
        <f>IF(C18-$P$4&gt;=0,C18-$P$4,C18-$P$4+360)</f>
        <v>287.62</v>
      </c>
      <c r="E18" s="20">
        <f>Данные!B9</f>
        <v>0.28999999999999998</v>
      </c>
      <c r="F18" s="20">
        <f>Данные!C9</f>
        <v>306.35000000000002</v>
      </c>
      <c r="G18" s="20">
        <f>B18-E18</f>
        <v>0</v>
      </c>
      <c r="H18" s="20">
        <f>C18-F18</f>
        <v>-2.0000000000038654E-2</v>
      </c>
      <c r="I18" s="20">
        <f>Данные!AT9</f>
        <v>3.348042896273889E-5</v>
      </c>
      <c r="J18" s="20">
        <f>Данные!AU9</f>
        <v>0</v>
      </c>
      <c r="K18" s="20">
        <f>Данные!AV9</f>
        <v>3.348042896273889E-5</v>
      </c>
      <c r="L18" s="89" t="str">
        <f>IF(Данные!BD9="","",Данные!BD9)</f>
        <v/>
      </c>
    </row>
    <row r="19" spans="1:13" x14ac:dyDescent="0.3">
      <c r="A19" s="20">
        <f>Данные!W10</f>
        <v>65.2</v>
      </c>
      <c r="B19" s="20">
        <f>Данные!X10</f>
        <v>0.35</v>
      </c>
      <c r="C19" s="20">
        <f>Данные!Y10</f>
        <v>313.2</v>
      </c>
      <c r="D19" s="20">
        <f t="shared" ref="D19:D21" si="0">IF(C19-$P$4&gt;=0,C19-$P$4,C19-$P$4+360)</f>
        <v>294.49</v>
      </c>
      <c r="E19" s="20">
        <f>Данные!B10</f>
        <v>0.35</v>
      </c>
      <c r="F19" s="20">
        <f>Данные!C10</f>
        <v>313.18</v>
      </c>
      <c r="G19" s="20">
        <f t="shared" ref="G19:G21" si="1">B19-E19</f>
        <v>0</v>
      </c>
      <c r="H19" s="20">
        <f t="shared" ref="H19:H21" si="2">C19-F19</f>
        <v>1.999999999998181E-2</v>
      </c>
      <c r="I19" s="20">
        <f>Данные!AT10</f>
        <v>2.8907824656567757E-5</v>
      </c>
      <c r="J19" s="20">
        <f>Данные!AU10</f>
        <v>-1.1713623848663701E-8</v>
      </c>
      <c r="K19" s="20">
        <f>Данные!AV10</f>
        <v>2.8907827029782961E-5</v>
      </c>
      <c r="L19" s="89" t="str">
        <f>IF(Данные!BD10="","",Данные!BD10)</f>
        <v/>
      </c>
      <c r="M19" s="14"/>
    </row>
    <row r="20" spans="1:13" x14ac:dyDescent="0.3">
      <c r="A20" s="20">
        <f>Данные!W11</f>
        <v>92.8</v>
      </c>
      <c r="B20" s="20">
        <f>Данные!X11</f>
        <v>0.35</v>
      </c>
      <c r="C20" s="20">
        <f>Данные!Y11</f>
        <v>277.8</v>
      </c>
      <c r="D20" s="20">
        <f t="shared" si="0"/>
        <v>259.09000000000003</v>
      </c>
      <c r="E20" s="20">
        <f>Данные!B11</f>
        <v>0.35</v>
      </c>
      <c r="F20" s="20">
        <f>Данные!C11</f>
        <v>277.79000000000002</v>
      </c>
      <c r="G20" s="20">
        <f t="shared" si="1"/>
        <v>0</v>
      </c>
      <c r="H20" s="20">
        <f t="shared" si="2"/>
        <v>9.9999999999909051E-3</v>
      </c>
      <c r="I20" s="20">
        <f>Данные!AT11</f>
        <v>1.3441756422725838E-5</v>
      </c>
      <c r="J20" s="20">
        <f>Данные!AU11</f>
        <v>-2.9065674311823386E-8</v>
      </c>
      <c r="K20" s="20">
        <f>Данные!AV11</f>
        <v>1.3441787847653099E-5</v>
      </c>
      <c r="L20" s="89" t="str">
        <f>IF(Данные!BD11="","",Данные!BD11)</f>
        <v/>
      </c>
      <c r="M20" s="14"/>
    </row>
    <row r="21" spans="1:13" x14ac:dyDescent="0.3">
      <c r="A21" s="20">
        <f>Данные!W12</f>
        <v>120</v>
      </c>
      <c r="B21" s="20">
        <f>Данные!X12</f>
        <v>1.68</v>
      </c>
      <c r="C21" s="20">
        <f>Данные!Y12</f>
        <v>230.38</v>
      </c>
      <c r="D21" s="20">
        <f t="shared" si="0"/>
        <v>211.67</v>
      </c>
      <c r="E21" s="20">
        <f>Данные!B12</f>
        <v>1.68</v>
      </c>
      <c r="F21" s="20">
        <f>Данные!C12</f>
        <v>230.34</v>
      </c>
      <c r="G21" s="20">
        <f t="shared" si="1"/>
        <v>0</v>
      </c>
      <c r="H21" s="20">
        <f t="shared" si="2"/>
        <v>3.9999999999992042E-2</v>
      </c>
      <c r="I21" s="20">
        <f>Данные!AT12</f>
        <v>2.9244663043421565E-4</v>
      </c>
      <c r="J21" s="20">
        <f>Данные!AU12</f>
        <v>2.8402429563811893E-7</v>
      </c>
      <c r="K21" s="20">
        <f>Данные!AV12</f>
        <v>2.9244676835644333E-4</v>
      </c>
      <c r="L21" s="89" t="str">
        <f>IF(Данные!BD12="","",Данные!BD12)</f>
        <v/>
      </c>
    </row>
    <row r="22" spans="1:13" x14ac:dyDescent="0.3">
      <c r="A22" s="20">
        <f>Данные!W13</f>
        <v>148.1</v>
      </c>
      <c r="B22" s="20">
        <f>Данные!X13</f>
        <v>2.89</v>
      </c>
      <c r="C22" s="20">
        <f>Данные!Y13</f>
        <v>215.48</v>
      </c>
      <c r="D22" s="20">
        <f t="shared" ref="D22:D29" si="3">IF(C22-$P$4&gt;=0,C22-$P$4,C22-$P$4+360)</f>
        <v>196.76999999999998</v>
      </c>
      <c r="E22" s="20">
        <f>Данные!B13</f>
        <v>2.89</v>
      </c>
      <c r="F22" s="20">
        <f>Данные!C13</f>
        <v>215.44</v>
      </c>
      <c r="G22" s="20">
        <f t="shared" ref="G22:G29" si="4">B22-E22</f>
        <v>0</v>
      </c>
      <c r="H22" s="20">
        <f t="shared" ref="H22:H29" si="5">C22-F22</f>
        <v>3.9999999999992042E-2</v>
      </c>
      <c r="I22" s="20">
        <f>Данные!AT13</f>
        <v>1.0620507804559609E-3</v>
      </c>
      <c r="J22" s="20">
        <f>Данные!AU13</f>
        <v>2.8402428142726421E-7</v>
      </c>
      <c r="K22" s="20">
        <f>Данные!AV13</f>
        <v>1.0620508184342723E-3</v>
      </c>
      <c r="L22" s="89" t="str">
        <f>IF(Данные!BD13="","",Данные!BD13)</f>
        <v/>
      </c>
    </row>
    <row r="23" spans="1:13" x14ac:dyDescent="0.3">
      <c r="A23" s="20">
        <f>Данные!W14</f>
        <v>176.1</v>
      </c>
      <c r="B23" s="20">
        <f>Данные!X14</f>
        <v>4.43</v>
      </c>
      <c r="C23" s="20">
        <f>Данные!Y14</f>
        <v>212.26</v>
      </c>
      <c r="D23" s="20">
        <f t="shared" si="3"/>
        <v>193.54999999999998</v>
      </c>
      <c r="E23" s="20">
        <f>Данные!B14</f>
        <v>4.43</v>
      </c>
      <c r="F23" s="20">
        <f>Данные!C14</f>
        <v>212.19</v>
      </c>
      <c r="G23" s="20">
        <f t="shared" si="4"/>
        <v>0</v>
      </c>
      <c r="H23" s="20">
        <f t="shared" si="5"/>
        <v>6.9999999999993179E-2</v>
      </c>
      <c r="I23" s="20">
        <f>Данные!AT14</f>
        <v>2.8616547891997701E-3</v>
      </c>
      <c r="J23" s="20">
        <f>Данные!AU14</f>
        <v>8.20014349756093E-7</v>
      </c>
      <c r="K23" s="20">
        <f>Данные!AV14</f>
        <v>2.8616549066883511E-3</v>
      </c>
      <c r="L23" s="89" t="str">
        <f>IF(Данные!BD14="","",Данные!BD14)</f>
        <v/>
      </c>
    </row>
    <row r="24" spans="1:13" x14ac:dyDescent="0.3">
      <c r="A24" s="20">
        <f>Данные!W15</f>
        <v>204.2</v>
      </c>
      <c r="B24" s="20">
        <f>Данные!X15</f>
        <v>5.63</v>
      </c>
      <c r="C24" s="20">
        <f>Данные!Y15</f>
        <v>204.66</v>
      </c>
      <c r="D24" s="20">
        <f t="shared" si="3"/>
        <v>185.95</v>
      </c>
      <c r="E24" s="20">
        <f>Данные!B15</f>
        <v>5.63</v>
      </c>
      <c r="F24" s="20">
        <f>Данные!C15</f>
        <v>204.61</v>
      </c>
      <c r="G24" s="20">
        <f t="shared" si="4"/>
        <v>0</v>
      </c>
      <c r="H24" s="20">
        <f t="shared" si="5"/>
        <v>4.9999999999982947E-2</v>
      </c>
      <c r="I24" s="20">
        <f>Данные!AT15</f>
        <v>5.3691596910013014E-3</v>
      </c>
      <c r="J24" s="20">
        <f>Данные!AU15</f>
        <v>-8.1017122965931776E-7</v>
      </c>
      <c r="K24" s="20">
        <f>Данные!AV15</f>
        <v>5.369159752126082E-3</v>
      </c>
      <c r="L24" s="89" t="str">
        <f>IF(Данные!BD15="","",Данные!BD15)</f>
        <v/>
      </c>
    </row>
    <row r="25" spans="1:13" x14ac:dyDescent="0.3">
      <c r="A25" s="20">
        <f>Данные!W16</f>
        <v>232.3</v>
      </c>
      <c r="B25" s="20">
        <f>Данные!X16</f>
        <v>6.89</v>
      </c>
      <c r="C25" s="20">
        <f>Данные!Y16</f>
        <v>207.61</v>
      </c>
      <c r="D25" s="20">
        <f t="shared" si="3"/>
        <v>188.9</v>
      </c>
      <c r="E25" s="20">
        <f>Данные!B16</f>
        <v>6.89</v>
      </c>
      <c r="F25" s="20">
        <f>Данные!C16</f>
        <v>207.55</v>
      </c>
      <c r="G25" s="20">
        <f t="shared" si="4"/>
        <v>0</v>
      </c>
      <c r="H25" s="20">
        <f t="shared" si="5"/>
        <v>6.0000000000002274E-2</v>
      </c>
      <c r="I25" s="20">
        <f>Данные!AT16</f>
        <v>8.3223697323647795E-3</v>
      </c>
      <c r="J25" s="20">
        <f>Данные!AU16</f>
        <v>-1.3015294939577871E-6</v>
      </c>
      <c r="K25" s="20">
        <f>Данные!AV16</f>
        <v>8.322369834137415E-3</v>
      </c>
      <c r="L25" s="89" t="str">
        <f>IF(Данные!BD16="","",Данные!BD16)</f>
        <v/>
      </c>
    </row>
    <row r="26" spans="1:13" x14ac:dyDescent="0.3">
      <c r="A26" s="20">
        <f>Данные!W17</f>
        <v>260.60000000000002</v>
      </c>
      <c r="B26" s="20">
        <f>Данные!X17</f>
        <v>8.6</v>
      </c>
      <c r="C26" s="20">
        <f>Данные!Y17</f>
        <v>202.68</v>
      </c>
      <c r="D26" s="20">
        <f t="shared" si="3"/>
        <v>183.97</v>
      </c>
      <c r="E26" s="20">
        <f>Данные!B17</f>
        <v>8.6</v>
      </c>
      <c r="F26" s="20">
        <f>Данные!C17</f>
        <v>202.64</v>
      </c>
      <c r="G26" s="20">
        <f t="shared" si="4"/>
        <v>0</v>
      </c>
      <c r="H26" s="20">
        <f t="shared" si="5"/>
        <v>4.0000000000020464E-2</v>
      </c>
      <c r="I26" s="20">
        <f>Данные!AT17</f>
        <v>1.1563733179769088E-2</v>
      </c>
      <c r="J26" s="20">
        <f>Данные!AU17</f>
        <v>-3.8121378338473733E-6</v>
      </c>
      <c r="K26" s="20">
        <f>Данные!AV17</f>
        <v>1.1563733808129941E-2</v>
      </c>
      <c r="L26" s="89" t="str">
        <f>IF(Данные!BD17="","",Данные!BD17)</f>
        <v/>
      </c>
    </row>
    <row r="27" spans="1:13" x14ac:dyDescent="0.3">
      <c r="A27" s="20">
        <f>Данные!W18</f>
        <v>288.8</v>
      </c>
      <c r="B27" s="20">
        <f>Данные!X18</f>
        <v>10.119999999999999</v>
      </c>
      <c r="C27" s="20">
        <f>Данные!Y18</f>
        <v>199.53</v>
      </c>
      <c r="D27" s="20">
        <f t="shared" si="3"/>
        <v>180.82</v>
      </c>
      <c r="E27" s="20">
        <f>Данные!B18</f>
        <v>10.119999999999999</v>
      </c>
      <c r="F27" s="20">
        <f>Данные!C18</f>
        <v>199.52</v>
      </c>
      <c r="G27" s="20">
        <f t="shared" si="4"/>
        <v>0</v>
      </c>
      <c r="H27" s="20">
        <f t="shared" si="5"/>
        <v>9.9999999999909051E-3</v>
      </c>
      <c r="I27" s="20">
        <f>Данные!AT18</f>
        <v>1.3454258672276492E-2</v>
      </c>
      <c r="J27" s="20">
        <f>Данные!AU18</f>
        <v>-7.3019435831156443E-6</v>
      </c>
      <c r="K27" s="20">
        <f>Данные!AV18</f>
        <v>1.3454260653744866E-2</v>
      </c>
      <c r="L27" s="89" t="str">
        <f>IF(Данные!BD18="","",Данные!BD18)</f>
        <v/>
      </c>
    </row>
    <row r="28" spans="1:13" x14ac:dyDescent="0.3">
      <c r="A28" s="20">
        <f>Данные!W19</f>
        <v>317.10000000000002</v>
      </c>
      <c r="B28" s="20">
        <f>Данные!X19</f>
        <v>11.43</v>
      </c>
      <c r="C28" s="20">
        <f>Данные!Y19</f>
        <v>197.37</v>
      </c>
      <c r="D28" s="20">
        <f t="shared" si="3"/>
        <v>178.66</v>
      </c>
      <c r="E28" s="20">
        <f>Данные!B19</f>
        <v>11.43</v>
      </c>
      <c r="F28" s="20">
        <f>Данные!C19</f>
        <v>197.38</v>
      </c>
      <c r="G28" s="20">
        <f t="shared" si="4"/>
        <v>0</v>
      </c>
      <c r="H28" s="20">
        <f t="shared" si="5"/>
        <v>-9.9999999999909051E-3</v>
      </c>
      <c r="I28" s="20">
        <f>Данные!AT19</f>
        <v>1.3402512216315396E-2</v>
      </c>
      <c r="J28" s="20">
        <f>Данные!AU19</f>
        <v>-9.4150935296966054E-6</v>
      </c>
      <c r="K28" s="20">
        <f>Данные!AV19</f>
        <v>1.3402515523306421E-2</v>
      </c>
      <c r="L28" s="89" t="str">
        <f>IF(Данные!BD19="","",Данные!BD19)</f>
        <v/>
      </c>
    </row>
    <row r="29" spans="1:13" x14ac:dyDescent="0.3">
      <c r="A29" s="20">
        <f>Данные!W20</f>
        <v>345.4</v>
      </c>
      <c r="B29" s="20">
        <f>Данные!X20</f>
        <v>12.86</v>
      </c>
      <c r="C29" s="20">
        <f>Данные!Y20</f>
        <v>195.62</v>
      </c>
      <c r="D29" s="20">
        <f t="shared" si="3"/>
        <v>176.91</v>
      </c>
      <c r="E29" s="20">
        <f>Данные!B20</f>
        <v>12.86</v>
      </c>
      <c r="F29" s="20">
        <f>Данные!C20</f>
        <v>195.67</v>
      </c>
      <c r="G29" s="20">
        <f t="shared" si="4"/>
        <v>0</v>
      </c>
      <c r="H29" s="20">
        <f t="shared" si="5"/>
        <v>-4.9999999999982947E-2</v>
      </c>
      <c r="I29" s="20">
        <f>Данные!AT20</f>
        <v>1.0264524446597706E-2</v>
      </c>
      <c r="J29" s="20">
        <f>Данные!AU20</f>
        <v>-1.3702316323360719E-5</v>
      </c>
      <c r="K29" s="20">
        <f>Данные!AV20</f>
        <v>1.0264533592339914E-2</v>
      </c>
      <c r="L29" s="89" t="str">
        <f>IF(Данные!BD20="","",Данные!BD20)</f>
        <v/>
      </c>
    </row>
    <row r="30" spans="1:13" x14ac:dyDescent="0.3">
      <c r="A30" s="20">
        <f>Данные!W21</f>
        <v>373.7</v>
      </c>
      <c r="B30" s="20">
        <f>Данные!X21</f>
        <v>14.31</v>
      </c>
      <c r="C30" s="20">
        <f>Данные!Y21</f>
        <v>195.37</v>
      </c>
      <c r="D30" s="20">
        <f t="shared" ref="D30:D58" si="6">IF(C30-$P$4&gt;=0,C30-$P$4,C30-$P$4+360)</f>
        <v>176.66</v>
      </c>
      <c r="E30" s="20">
        <f>Данные!B21</f>
        <v>14.31</v>
      </c>
      <c r="F30" s="20">
        <f>Данные!C21</f>
        <v>195.43</v>
      </c>
      <c r="G30" s="20">
        <f t="shared" ref="G30:G58" si="7">B30-E30</f>
        <v>0</v>
      </c>
      <c r="H30" s="20">
        <f t="shared" ref="H30:H58" si="8">C30-F30</f>
        <v>-6.0000000000002274E-2</v>
      </c>
      <c r="I30" s="20">
        <f>Данные!AT21</f>
        <v>4.5205043244046983E-3</v>
      </c>
      <c r="J30" s="20">
        <f>Данные!AU21</f>
        <v>-1.3890575701225316E-5</v>
      </c>
      <c r="K30" s="20">
        <f>Данные!AV21</f>
        <v>4.5205256657887575E-3</v>
      </c>
      <c r="L30" s="89" t="str">
        <f>IF(Данные!BD21="","",Данные!BD21)</f>
        <v/>
      </c>
    </row>
    <row r="31" spans="1:13" x14ac:dyDescent="0.3">
      <c r="A31" s="20">
        <f>Данные!W22</f>
        <v>402</v>
      </c>
      <c r="B31" s="20">
        <f>Данные!X22</f>
        <v>16.03</v>
      </c>
      <c r="C31" s="20">
        <f>Данные!Y22</f>
        <v>194.1</v>
      </c>
      <c r="D31" s="20">
        <f t="shared" si="6"/>
        <v>175.39</v>
      </c>
      <c r="E31" s="20">
        <f>Данные!B22</f>
        <v>16.03</v>
      </c>
      <c r="F31" s="20">
        <f>Данные!C22</f>
        <v>194.18</v>
      </c>
      <c r="G31" s="20">
        <f t="shared" si="7"/>
        <v>0</v>
      </c>
      <c r="H31" s="20">
        <f t="shared" si="8"/>
        <v>-8.0000000000012506E-2</v>
      </c>
      <c r="I31" s="20">
        <f>Данные!AT22</f>
        <v>6.4857848579963654E-3</v>
      </c>
      <c r="J31" s="20">
        <f>Данные!AU22</f>
        <v>-1.627604893883472E-5</v>
      </c>
      <c r="K31" s="20">
        <f>Данные!AV22</f>
        <v>6.4858052803012829E-3</v>
      </c>
      <c r="L31" s="89" t="str">
        <f>IF(Данные!BD22="","",Данные!BD22)</f>
        <v/>
      </c>
    </row>
    <row r="32" spans="1:13" x14ac:dyDescent="0.3">
      <c r="A32" s="20">
        <f>Данные!W23</f>
        <v>430.2</v>
      </c>
      <c r="B32" s="20">
        <f>Данные!X23</f>
        <v>17.05</v>
      </c>
      <c r="C32" s="20">
        <f>Данные!Y23</f>
        <v>193.86</v>
      </c>
      <c r="D32" s="20">
        <f t="shared" si="6"/>
        <v>175.15</v>
      </c>
      <c r="E32" s="20">
        <f>Данные!B23</f>
        <v>17.05</v>
      </c>
      <c r="F32" s="20">
        <f>Данные!C23</f>
        <v>193.95</v>
      </c>
      <c r="G32" s="20">
        <f t="shared" si="7"/>
        <v>0</v>
      </c>
      <c r="H32" s="20">
        <f t="shared" si="8"/>
        <v>-8.9999999999974989E-2</v>
      </c>
      <c r="I32" s="20">
        <f>Данные!AT23</f>
        <v>1.7952450472268015E-2</v>
      </c>
      <c r="J32" s="20">
        <f>Данные!AU23</f>
        <v>-1.6537206761313428E-5</v>
      </c>
      <c r="K32" s="20">
        <f>Данные!AV23</f>
        <v>1.7952458089031807E-2</v>
      </c>
      <c r="L32" s="89" t="str">
        <f>IF(Данные!BD23="","",Данные!BD23)</f>
        <v/>
      </c>
    </row>
    <row r="33" spans="1:12" x14ac:dyDescent="0.3">
      <c r="A33" s="20">
        <f>Данные!W24</f>
        <v>458.5</v>
      </c>
      <c r="B33" s="20">
        <f>Данные!X24</f>
        <v>17.54</v>
      </c>
      <c r="C33" s="20">
        <f>Данные!Y24</f>
        <v>198.8</v>
      </c>
      <c r="D33" s="20">
        <f t="shared" si="6"/>
        <v>180.09</v>
      </c>
      <c r="E33" s="20">
        <f>Данные!B24</f>
        <v>17.54</v>
      </c>
      <c r="F33" s="20">
        <f>Данные!C24</f>
        <v>198.79</v>
      </c>
      <c r="G33" s="20">
        <f t="shared" si="7"/>
        <v>0</v>
      </c>
      <c r="H33" s="20">
        <f t="shared" si="8"/>
        <v>1.0000000000019327E-2</v>
      </c>
      <c r="I33" s="20">
        <f>Данные!AT24</f>
        <v>2.3675095161231278E-2</v>
      </c>
      <c r="J33" s="20">
        <f>Данные!AU24</f>
        <v>-7.5756491639822343E-5</v>
      </c>
      <c r="K33" s="20">
        <f>Данные!AV24</f>
        <v>2.367521636520736E-2</v>
      </c>
      <c r="L33" s="89" t="str">
        <f>IF(Данные!BD24="","",Данные!BD24)</f>
        <v/>
      </c>
    </row>
    <row r="34" spans="1:12" x14ac:dyDescent="0.3">
      <c r="A34" s="20">
        <f>Данные!W25</f>
        <v>486.8</v>
      </c>
      <c r="B34" s="20">
        <f>Данные!X25</f>
        <v>18.77</v>
      </c>
      <c r="C34" s="20">
        <f>Данные!Y25</f>
        <v>198.42</v>
      </c>
      <c r="D34" s="20">
        <f t="shared" si="6"/>
        <v>179.70999999999998</v>
      </c>
      <c r="E34" s="20">
        <f>Данные!B25</f>
        <v>18.77</v>
      </c>
      <c r="F34" s="20">
        <f>Данные!C25</f>
        <v>198.42</v>
      </c>
      <c r="G34" s="20">
        <f t="shared" si="7"/>
        <v>0</v>
      </c>
      <c r="H34" s="20">
        <f t="shared" si="8"/>
        <v>0</v>
      </c>
      <c r="I34" s="20">
        <f>Данные!AT25</f>
        <v>2.294772159269164E-2</v>
      </c>
      <c r="J34" s="20">
        <f>Данные!AU25</f>
        <v>-7.6253012764482264E-5</v>
      </c>
      <c r="K34" s="20">
        <f>Данные!AV25</f>
        <v>2.2947848282957636E-2</v>
      </c>
      <c r="L34" s="89" t="str">
        <f>IF(Данные!BD25="","",Данные!BD25)</f>
        <v/>
      </c>
    </row>
    <row r="35" spans="1:12" x14ac:dyDescent="0.3">
      <c r="A35" s="20">
        <f>Данные!W26</f>
        <v>515</v>
      </c>
      <c r="B35" s="20">
        <f>Данные!X26</f>
        <v>20.29</v>
      </c>
      <c r="C35" s="20">
        <f>Данные!Y26</f>
        <v>196.31</v>
      </c>
      <c r="D35" s="20">
        <f t="shared" si="6"/>
        <v>177.6</v>
      </c>
      <c r="E35" s="20">
        <f>Данные!B26</f>
        <v>20.29</v>
      </c>
      <c r="F35" s="20">
        <f>Данные!C26</f>
        <v>196.36</v>
      </c>
      <c r="G35" s="20">
        <f t="shared" si="7"/>
        <v>0</v>
      </c>
      <c r="H35" s="20">
        <f t="shared" si="8"/>
        <v>-5.0000000000011369E-2</v>
      </c>
      <c r="I35" s="20">
        <f>Данные!AT26</f>
        <v>2.7159346101577077E-2</v>
      </c>
      <c r="J35" s="20">
        <f>Данные!AU26</f>
        <v>-9.1948891963511414E-5</v>
      </c>
      <c r="K35" s="20">
        <f>Данные!AV26</f>
        <v>2.7159501749185005E-2</v>
      </c>
      <c r="L35" s="89" t="str">
        <f>IF(Данные!BD26="","",Данные!BD26)</f>
        <v/>
      </c>
    </row>
    <row r="36" spans="1:12" x14ac:dyDescent="0.3">
      <c r="A36" s="20">
        <f>Данные!W27</f>
        <v>543.29999999999995</v>
      </c>
      <c r="B36" s="20">
        <f>Данные!X27</f>
        <v>21.64</v>
      </c>
      <c r="C36" s="20">
        <f>Данные!Y27</f>
        <v>197.16</v>
      </c>
      <c r="D36" s="20">
        <f t="shared" si="6"/>
        <v>178.45</v>
      </c>
      <c r="E36" s="20">
        <f>Данные!B27</f>
        <v>21.64</v>
      </c>
      <c r="F36" s="20">
        <f>Данные!C27</f>
        <v>197.19</v>
      </c>
      <c r="G36" s="20">
        <f t="shared" si="7"/>
        <v>0</v>
      </c>
      <c r="H36" s="20">
        <f t="shared" si="8"/>
        <v>-3.0000000000001137E-2</v>
      </c>
      <c r="I36" s="20">
        <f>Данные!AT27</f>
        <v>3.4108704063812528E-2</v>
      </c>
      <c r="J36" s="20">
        <f>Данные!AU27</f>
        <v>-9.4831618980606436E-5</v>
      </c>
      <c r="K36" s="20">
        <f>Данные!AV27</f>
        <v>3.4108835892605598E-2</v>
      </c>
      <c r="L36" s="89" t="str">
        <f>IF(Данные!BD27="","",Данные!BD27)</f>
        <v/>
      </c>
    </row>
    <row r="37" spans="1:12" x14ac:dyDescent="0.3">
      <c r="A37" s="20">
        <f>Данные!W28</f>
        <v>571.5</v>
      </c>
      <c r="B37" s="20">
        <f>Данные!X28</f>
        <v>23.51</v>
      </c>
      <c r="C37" s="20">
        <f>Данные!Y28</f>
        <v>197.62</v>
      </c>
      <c r="D37" s="20">
        <f t="shared" si="6"/>
        <v>178.91</v>
      </c>
      <c r="E37" s="20">
        <f>Данные!B28</f>
        <v>23.51</v>
      </c>
      <c r="F37" s="20">
        <f>Данные!C28</f>
        <v>197.65</v>
      </c>
      <c r="G37" s="20">
        <f t="shared" si="7"/>
        <v>0</v>
      </c>
      <c r="H37" s="20">
        <f t="shared" si="8"/>
        <v>-3.0000000000001137E-2</v>
      </c>
      <c r="I37" s="20">
        <f>Данные!AT28</f>
        <v>3.9732867637112979E-2</v>
      </c>
      <c r="J37" s="20">
        <f>Данные!AU28</f>
        <v>-9.4831618980606436E-5</v>
      </c>
      <c r="K37" s="20">
        <f>Данные!AV28</f>
        <v>3.9732980805677019E-2</v>
      </c>
      <c r="L37" s="89" t="str">
        <f>IF(Данные!BD28="","",Данные!BD28)</f>
        <v/>
      </c>
    </row>
    <row r="38" spans="1:12" x14ac:dyDescent="0.3">
      <c r="A38" s="20">
        <f>Данные!W29</f>
        <v>599.79999999999995</v>
      </c>
      <c r="B38" s="20">
        <f>Данные!X29</f>
        <v>25.29</v>
      </c>
      <c r="C38" s="20">
        <f>Данные!Y29</f>
        <v>197.08</v>
      </c>
      <c r="D38" s="20">
        <f t="shared" si="6"/>
        <v>178.37</v>
      </c>
      <c r="E38" s="20">
        <f>Данные!B29</f>
        <v>25.29</v>
      </c>
      <c r="F38" s="20">
        <f>Данные!C29</f>
        <v>197.12</v>
      </c>
      <c r="G38" s="20">
        <f t="shared" si="7"/>
        <v>0</v>
      </c>
      <c r="H38" s="20">
        <f t="shared" si="8"/>
        <v>-3.9999999999992042E-2</v>
      </c>
      <c r="I38" s="20">
        <f>Данные!AT29</f>
        <v>4.6869664706039725E-2</v>
      </c>
      <c r="J38" s="20">
        <f>Данные!AU29</f>
        <v>-9.6024820777529385E-5</v>
      </c>
      <c r="K38" s="20">
        <f>Данные!AV29</f>
        <v>4.6869763071972007E-2</v>
      </c>
      <c r="L38" s="89" t="str">
        <f>IF(Данные!BD29="","",Данные!BD29)</f>
        <v/>
      </c>
    </row>
    <row r="39" spans="1:12" x14ac:dyDescent="0.3">
      <c r="A39" s="20">
        <f>Данные!W30</f>
        <v>628.1</v>
      </c>
      <c r="B39" s="20">
        <f>Данные!X30</f>
        <v>26.35</v>
      </c>
      <c r="C39" s="20">
        <f>Данные!Y30</f>
        <v>194.3</v>
      </c>
      <c r="D39" s="20">
        <f t="shared" si="6"/>
        <v>175.59</v>
      </c>
      <c r="E39" s="20">
        <f>Данные!B30</f>
        <v>26.35</v>
      </c>
      <c r="F39" s="20">
        <f>Данные!C30</f>
        <v>194.41</v>
      </c>
      <c r="G39" s="20">
        <f t="shared" si="7"/>
        <v>0</v>
      </c>
      <c r="H39" s="20">
        <f t="shared" si="8"/>
        <v>-0.10999999999998522</v>
      </c>
      <c r="I39" s="20">
        <f>Данные!AT30</f>
        <v>6.3124168420248206E-2</v>
      </c>
      <c r="J39" s="20">
        <f>Данные!AU30</f>
        <v>-1.4314025190742541E-4</v>
      </c>
      <c r="K39" s="20">
        <f>Данные!AV30</f>
        <v>6.3124330712329743E-2</v>
      </c>
      <c r="L39" s="89" t="str">
        <f>IF(Данные!BD30="","",Данные!BD30)</f>
        <v/>
      </c>
    </row>
    <row r="40" spans="1:12" x14ac:dyDescent="0.3">
      <c r="A40" s="20">
        <f>Данные!W31</f>
        <v>656.4</v>
      </c>
      <c r="B40" s="20">
        <f>Данные!X31</f>
        <v>26.46</v>
      </c>
      <c r="C40" s="20">
        <f>Данные!Y31</f>
        <v>196.22</v>
      </c>
      <c r="D40" s="20">
        <f t="shared" si="6"/>
        <v>177.51</v>
      </c>
      <c r="E40" s="20">
        <f>Данные!B31</f>
        <v>26.46</v>
      </c>
      <c r="F40" s="20">
        <f>Данные!C31</f>
        <v>196.29</v>
      </c>
      <c r="G40" s="20">
        <f t="shared" si="7"/>
        <v>0</v>
      </c>
      <c r="H40" s="20">
        <f t="shared" si="8"/>
        <v>-6.9999999999993179E-2</v>
      </c>
      <c r="I40" s="20">
        <f>Данные!AT31</f>
        <v>8.2868621363901634E-2</v>
      </c>
      <c r="J40" s="20">
        <f>Данные!AU31</f>
        <v>-1.6248070676283533E-4</v>
      </c>
      <c r="K40" s="20">
        <f>Данные!AV31</f>
        <v>8.2868780651906324E-2</v>
      </c>
      <c r="L40" s="89" t="str">
        <f>IF(Данные!BD31="","",Данные!BD31)</f>
        <v/>
      </c>
    </row>
    <row r="41" spans="1:12" x14ac:dyDescent="0.3">
      <c r="A41" s="20">
        <f>Данные!W32</f>
        <v>684.7</v>
      </c>
      <c r="B41" s="20">
        <f>Данные!X32</f>
        <v>27.9</v>
      </c>
      <c r="C41" s="20">
        <f>Данные!Y32</f>
        <v>193.91</v>
      </c>
      <c r="D41" s="20">
        <f t="shared" si="6"/>
        <v>175.2</v>
      </c>
      <c r="E41" s="20">
        <f>Данные!B32</f>
        <v>27.9</v>
      </c>
      <c r="F41" s="20">
        <f>Данные!C32</f>
        <v>194.04</v>
      </c>
      <c r="G41" s="20">
        <f t="shared" si="7"/>
        <v>0</v>
      </c>
      <c r="H41" s="20">
        <f t="shared" si="8"/>
        <v>-0.12999999999999545</v>
      </c>
      <c r="I41" s="20">
        <f>Данные!AT32</f>
        <v>0.105585697422931</v>
      </c>
      <c r="J41" s="20">
        <f>Данные!AU32</f>
        <v>-1.9893618184596562E-4</v>
      </c>
      <c r="K41" s="20">
        <f>Данные!AV32</f>
        <v>0.10558588483263842</v>
      </c>
      <c r="L41" s="89" t="str">
        <f>IF(Данные!BD32="","",Данные!BD32)</f>
        <v/>
      </c>
    </row>
    <row r="42" spans="1:12" x14ac:dyDescent="0.3">
      <c r="A42" s="20">
        <f>Данные!W33</f>
        <v>712.9</v>
      </c>
      <c r="B42" s="20">
        <f>Данные!X33</f>
        <v>30.79</v>
      </c>
      <c r="C42" s="20">
        <f>Данные!Y33</f>
        <v>193.21</v>
      </c>
      <c r="D42" s="20">
        <f t="shared" si="6"/>
        <v>174.5</v>
      </c>
      <c r="E42" s="20">
        <f>Данные!B33</f>
        <v>30.79</v>
      </c>
      <c r="F42" s="20">
        <f>Данные!C33</f>
        <v>193.37</v>
      </c>
      <c r="G42" s="20">
        <f t="shared" si="7"/>
        <v>0</v>
      </c>
      <c r="H42" s="20">
        <f t="shared" si="8"/>
        <v>-0.15999999999999659</v>
      </c>
      <c r="I42" s="20">
        <f>Данные!AT33</f>
        <v>0.14071817196027003</v>
      </c>
      <c r="J42" s="20">
        <f>Данные!AU33</f>
        <v>-2.0508293584953208E-4</v>
      </c>
      <c r="K42" s="20">
        <f>Данные!AV33</f>
        <v>0.14071832140432428</v>
      </c>
      <c r="L42" s="89" t="str">
        <f>IF(Данные!BD33="","",Данные!BD33)</f>
        <v/>
      </c>
    </row>
    <row r="43" spans="1:12" x14ac:dyDescent="0.3">
      <c r="A43" s="20">
        <f>Данные!W34</f>
        <v>741.2</v>
      </c>
      <c r="B43" s="20">
        <f>Данные!X34</f>
        <v>33.119999999999997</v>
      </c>
      <c r="C43" s="20">
        <f>Данные!Y34</f>
        <v>193.64</v>
      </c>
      <c r="D43" s="20">
        <f t="shared" si="6"/>
        <v>174.92999999999998</v>
      </c>
      <c r="E43" s="20">
        <f>Данные!B34</f>
        <v>33.119999999999997</v>
      </c>
      <c r="F43" s="20">
        <f>Данные!C34</f>
        <v>193.82</v>
      </c>
      <c r="G43" s="20">
        <f t="shared" si="7"/>
        <v>0</v>
      </c>
      <c r="H43" s="20">
        <f t="shared" si="8"/>
        <v>-0.18000000000000682</v>
      </c>
      <c r="I43" s="20">
        <f>Данные!AT34</f>
        <v>0.18524023912781293</v>
      </c>
      <c r="J43" s="20">
        <f>Данные!AU34</f>
        <v>-2.0208126329634979E-4</v>
      </c>
      <c r="K43" s="20">
        <f>Данные!AV34</f>
        <v>0.18524034935447053</v>
      </c>
      <c r="L43" s="89" t="str">
        <f>IF(Данные!BD34="","",Данные!BD34)</f>
        <v/>
      </c>
    </row>
    <row r="44" spans="1:12" x14ac:dyDescent="0.3">
      <c r="A44" s="20">
        <f>Данные!W35</f>
        <v>769.5</v>
      </c>
      <c r="B44" s="20">
        <f>Данные!X35</f>
        <v>34.44</v>
      </c>
      <c r="C44" s="20">
        <f>Данные!Y35</f>
        <v>193.55</v>
      </c>
      <c r="D44" s="20">
        <f t="shared" si="6"/>
        <v>174.84</v>
      </c>
      <c r="E44" s="20">
        <f>Данные!B35</f>
        <v>34.44</v>
      </c>
      <c r="F44" s="20">
        <f>Данные!C35</f>
        <v>193.75</v>
      </c>
      <c r="G44" s="20">
        <f t="shared" si="7"/>
        <v>0</v>
      </c>
      <c r="H44" s="20">
        <f t="shared" si="8"/>
        <v>-0.19999999999998863</v>
      </c>
      <c r="I44" s="20">
        <f>Данные!AT35</f>
        <v>0.23746534767124375</v>
      </c>
      <c r="J44" s="20">
        <f>Данные!AU35</f>
        <v>-2.0267177933419589E-4</v>
      </c>
      <c r="K44" s="20">
        <f>Данные!AV35</f>
        <v>0.23746543415932098</v>
      </c>
      <c r="L44" s="89" t="str">
        <f>IF(Данные!BD35="","",Данные!BD35)</f>
        <v/>
      </c>
    </row>
    <row r="45" spans="1:12" x14ac:dyDescent="0.3">
      <c r="A45" s="20">
        <f>Данные!W36</f>
        <v>797.8</v>
      </c>
      <c r="B45" s="20">
        <f>Данные!X36</f>
        <v>34.9</v>
      </c>
      <c r="C45" s="20">
        <f>Данные!Y36</f>
        <v>198.2</v>
      </c>
      <c r="D45" s="20">
        <f t="shared" si="6"/>
        <v>179.48999999999998</v>
      </c>
      <c r="E45" s="20">
        <f>Данные!B36</f>
        <v>34.9</v>
      </c>
      <c r="F45" s="20">
        <f>Данные!C36</f>
        <v>198.22</v>
      </c>
      <c r="G45" s="20">
        <f t="shared" si="7"/>
        <v>0</v>
      </c>
      <c r="H45" s="20">
        <f t="shared" si="8"/>
        <v>-2.0000000000010232E-2</v>
      </c>
      <c r="I45" s="20">
        <f>Данные!AT36</f>
        <v>0.26821286049353305</v>
      </c>
      <c r="J45" s="20">
        <f>Данные!AU36</f>
        <v>-5.1641858021866938E-4</v>
      </c>
      <c r="K45" s="20">
        <f>Данные!AV36</f>
        <v>0.26821335765072069</v>
      </c>
      <c r="L45" s="89" t="str">
        <f>IF(Данные!BD36="","",Данные!BD36)</f>
        <v/>
      </c>
    </row>
    <row r="46" spans="1:12" x14ac:dyDescent="0.3">
      <c r="A46" s="20">
        <f>Данные!W37</f>
        <v>826</v>
      </c>
      <c r="B46" s="20">
        <f>Данные!X37</f>
        <v>35.770000000000003</v>
      </c>
      <c r="C46" s="20">
        <f>Данные!Y37</f>
        <v>197.13</v>
      </c>
      <c r="D46" s="20">
        <f t="shared" si="6"/>
        <v>178.42</v>
      </c>
      <c r="E46" s="20">
        <f>Данные!B37</f>
        <v>35.770000000000003</v>
      </c>
      <c r="F46" s="20">
        <f>Данные!C37</f>
        <v>197.2</v>
      </c>
      <c r="G46" s="20">
        <f t="shared" si="7"/>
        <v>0</v>
      </c>
      <c r="H46" s="20">
        <f t="shared" si="8"/>
        <v>-6.9999999999993179E-2</v>
      </c>
      <c r="I46" s="20">
        <f>Данные!AT37</f>
        <v>0.28107171485309329</v>
      </c>
      <c r="J46" s="20">
        <f>Данные!AU37</f>
        <v>-5.3682880979977199E-4</v>
      </c>
      <c r="K46" s="20">
        <f>Данные!AV37</f>
        <v>0.28107222750679156</v>
      </c>
      <c r="L46" s="89" t="str">
        <f>IF(Данные!BD37="","",Данные!BD37)</f>
        <v/>
      </c>
    </row>
    <row r="47" spans="1:12" x14ac:dyDescent="0.3">
      <c r="A47" s="20">
        <f>Данные!W38</f>
        <v>854.3</v>
      </c>
      <c r="B47" s="20">
        <f>Данные!X38</f>
        <v>37.42</v>
      </c>
      <c r="C47" s="20">
        <f>Данные!Y38</f>
        <v>195.54</v>
      </c>
      <c r="D47" s="20">
        <f t="shared" si="6"/>
        <v>176.82999999999998</v>
      </c>
      <c r="E47" s="20">
        <f>Данные!B38</f>
        <v>37.42</v>
      </c>
      <c r="F47" s="20">
        <f>Данные!C38</f>
        <v>195.68</v>
      </c>
      <c r="G47" s="20">
        <f t="shared" si="7"/>
        <v>0</v>
      </c>
      <c r="H47" s="20">
        <f t="shared" si="8"/>
        <v>-0.14000000000001478</v>
      </c>
      <c r="I47" s="20">
        <f>Данные!AT38</f>
        <v>0.31216387797604883</v>
      </c>
      <c r="J47" s="20">
        <f>Данные!AU38</f>
        <v>-5.8143584976733109E-4</v>
      </c>
      <c r="K47" s="20">
        <f>Данные!AV38</f>
        <v>0.31216441946623719</v>
      </c>
      <c r="L47" s="89" t="str">
        <f>IF(Данные!BD38="","",Данные!BD38)</f>
        <v/>
      </c>
    </row>
    <row r="48" spans="1:12" x14ac:dyDescent="0.3">
      <c r="A48" s="20">
        <f>Данные!W39</f>
        <v>882.6</v>
      </c>
      <c r="B48" s="20">
        <f>Данные!X39</f>
        <v>34.82</v>
      </c>
      <c r="C48" s="20">
        <f>Данные!Y39</f>
        <v>196.16</v>
      </c>
      <c r="D48" s="20">
        <f t="shared" si="6"/>
        <v>177.45</v>
      </c>
      <c r="E48" s="20">
        <f>Данные!B39</f>
        <v>34.82</v>
      </c>
      <c r="F48" s="20">
        <f>Данные!C39</f>
        <v>196.25</v>
      </c>
      <c r="G48" s="20">
        <f t="shared" si="7"/>
        <v>0</v>
      </c>
      <c r="H48" s="20">
        <f t="shared" si="8"/>
        <v>-9.0000000000003411E-2</v>
      </c>
      <c r="I48" s="20">
        <f>Данные!AT39</f>
        <v>0.34585621018211693</v>
      </c>
      <c r="J48" s="20">
        <f>Данные!AU39</f>
        <v>-5.9342196584566409E-4</v>
      </c>
      <c r="K48" s="20">
        <f>Данные!AV39</f>
        <v>0.34585671928005995</v>
      </c>
      <c r="L48" s="89" t="str">
        <f>IF(Данные!BD39="","",Данные!BD39)</f>
        <v/>
      </c>
    </row>
    <row r="49" spans="1:12" x14ac:dyDescent="0.3">
      <c r="A49" s="20">
        <f>Данные!W40</f>
        <v>910.9</v>
      </c>
      <c r="B49" s="20">
        <f>Данные!X40</f>
        <v>34.44</v>
      </c>
      <c r="C49" s="20">
        <f>Данные!Y40</f>
        <v>194.9</v>
      </c>
      <c r="D49" s="20">
        <f t="shared" si="6"/>
        <v>176.19</v>
      </c>
      <c r="E49" s="20">
        <f>Данные!B40</f>
        <v>34.44</v>
      </c>
      <c r="F49" s="20">
        <f>Данные!C40</f>
        <v>195.04</v>
      </c>
      <c r="G49" s="20">
        <f t="shared" si="7"/>
        <v>0</v>
      </c>
      <c r="H49" s="20">
        <f t="shared" si="8"/>
        <v>-0.13999999999998636</v>
      </c>
      <c r="I49" s="20">
        <f>Данные!AT40</f>
        <v>0.37809338243007984</v>
      </c>
      <c r="J49" s="20">
        <f>Данные!AU40</f>
        <v>-6.1699624279754062E-4</v>
      </c>
      <c r="K49" s="20">
        <f>Данные!AV40</f>
        <v>0.37809388585612197</v>
      </c>
      <c r="L49" s="89" t="str">
        <f>IF(Данные!BD40="","",Данные!BD40)</f>
        <v/>
      </c>
    </row>
    <row r="50" spans="1:12" x14ac:dyDescent="0.3">
      <c r="A50" s="20">
        <f>Данные!W41</f>
        <v>939.2</v>
      </c>
      <c r="B50" s="20">
        <f>Данные!X41</f>
        <v>34.090000000000003</v>
      </c>
      <c r="C50" s="20">
        <f>Данные!Y41</f>
        <v>193.41</v>
      </c>
      <c r="D50" s="20">
        <f t="shared" si="6"/>
        <v>174.7</v>
      </c>
      <c r="E50" s="20">
        <f>Данные!B41</f>
        <v>34.090000000000003</v>
      </c>
      <c r="F50" s="20">
        <f>Данные!C41</f>
        <v>193.6</v>
      </c>
      <c r="G50" s="20">
        <f t="shared" si="7"/>
        <v>0</v>
      </c>
      <c r="H50" s="20">
        <f t="shared" si="8"/>
        <v>-0.18999999999999773</v>
      </c>
      <c r="I50" s="20">
        <f>Данные!AT41</f>
        <v>0.42394411194588727</v>
      </c>
      <c r="J50" s="20">
        <f>Данные!AU41</f>
        <v>-6.4456623226760712E-4</v>
      </c>
      <c r="K50" s="20">
        <f>Данные!AV41</f>
        <v>0.42394460194607358</v>
      </c>
      <c r="L50" s="89" t="str">
        <f>IF(Данные!BD41="","",Данные!BD41)</f>
        <v/>
      </c>
    </row>
    <row r="51" spans="1:12" x14ac:dyDescent="0.3">
      <c r="A51" s="20">
        <f>Данные!W42</f>
        <v>967.5</v>
      </c>
      <c r="B51" s="20">
        <f>Данные!X42</f>
        <v>35.89</v>
      </c>
      <c r="C51" s="20">
        <f>Данные!Y42</f>
        <v>190.96</v>
      </c>
      <c r="D51" s="20">
        <f t="shared" si="6"/>
        <v>172.25</v>
      </c>
      <c r="E51" s="20">
        <f>Данные!B42</f>
        <v>35.89</v>
      </c>
      <c r="F51" s="20">
        <f>Данные!C42</f>
        <v>191.33</v>
      </c>
      <c r="G51" s="20">
        <f t="shared" si="7"/>
        <v>0</v>
      </c>
      <c r="H51" s="20">
        <f t="shared" si="8"/>
        <v>-0.37000000000000455</v>
      </c>
      <c r="I51" s="20">
        <f>Данные!AT42</f>
        <v>0.50375043536066566</v>
      </c>
      <c r="J51" s="20">
        <f>Данные!AU42</f>
        <v>-8.0889046535048692E-4</v>
      </c>
      <c r="K51" s="20">
        <f>Данные!AV42</f>
        <v>0.5037510847927229</v>
      </c>
      <c r="L51" s="89" t="str">
        <f>IF(Данные!BD42="","",Данные!BD42)</f>
        <v/>
      </c>
    </row>
    <row r="52" spans="1:12" x14ac:dyDescent="0.3">
      <c r="A52" s="20">
        <f>Данные!W43</f>
        <v>995.8</v>
      </c>
      <c r="B52" s="20">
        <f>Данные!X43</f>
        <v>36.46</v>
      </c>
      <c r="C52" s="20">
        <f>Данные!Y43</f>
        <v>191.81</v>
      </c>
      <c r="D52" s="20">
        <f t="shared" si="6"/>
        <v>173.1</v>
      </c>
      <c r="E52" s="20">
        <f>Данные!B43</f>
        <v>36.46</v>
      </c>
      <c r="F52" s="20">
        <f>Данные!C43</f>
        <v>192.06</v>
      </c>
      <c r="G52" s="20">
        <f t="shared" si="7"/>
        <v>0</v>
      </c>
      <c r="H52" s="20">
        <f t="shared" si="8"/>
        <v>-0.25</v>
      </c>
      <c r="I52" s="20">
        <f>Данные!AT43</f>
        <v>0.59393513770669581</v>
      </c>
      <c r="J52" s="20">
        <f>Данные!AU43</f>
        <v>-8.4719432402380335E-4</v>
      </c>
      <c r="K52" s="20">
        <f>Данные!AV43</f>
        <v>0.59393574192912013</v>
      </c>
      <c r="L52" s="89" t="str">
        <f>IF(Данные!BD43="","",Данные!BD43)</f>
        <v/>
      </c>
    </row>
    <row r="53" spans="1:12" x14ac:dyDescent="0.3">
      <c r="A53" s="20">
        <f>Данные!W44</f>
        <v>1024.0999999999999</v>
      </c>
      <c r="B53" s="20">
        <f>Данные!X44</f>
        <v>35.67</v>
      </c>
      <c r="C53" s="20">
        <f>Данные!Y44</f>
        <v>190.83</v>
      </c>
      <c r="D53" s="20">
        <f t="shared" si="6"/>
        <v>172.12</v>
      </c>
      <c r="E53" s="20">
        <f>Данные!B44</f>
        <v>35.67</v>
      </c>
      <c r="F53" s="20">
        <f>Данные!C44</f>
        <v>191.17</v>
      </c>
      <c r="G53" s="20">
        <f t="shared" si="7"/>
        <v>0</v>
      </c>
      <c r="H53" s="20">
        <f t="shared" si="8"/>
        <v>-0.33999999999997499</v>
      </c>
      <c r="I53" s="20">
        <f>Данные!AT44</f>
        <v>0.67953323418605627</v>
      </c>
      <c r="J53" s="20">
        <f>Данные!AU44</f>
        <v>-8.8106244606933615E-4</v>
      </c>
      <c r="K53" s="20">
        <f>Данные!AV44</f>
        <v>0.67953380536541041</v>
      </c>
      <c r="L53" s="89" t="str">
        <f>IF(Данные!BD44="","",Данные!BD44)</f>
        <v/>
      </c>
    </row>
    <row r="54" spans="1:12" x14ac:dyDescent="0.3">
      <c r="A54" s="20">
        <f>Данные!W45</f>
        <v>1052.4000000000001</v>
      </c>
      <c r="B54" s="20">
        <f>Данные!X45</f>
        <v>36.270000000000003</v>
      </c>
      <c r="C54" s="20">
        <f>Данные!Y45</f>
        <v>193.18</v>
      </c>
      <c r="D54" s="20">
        <f t="shared" si="6"/>
        <v>174.47</v>
      </c>
      <c r="E54" s="20">
        <f>Данные!B45</f>
        <v>36.270000000000003</v>
      </c>
      <c r="F54" s="20">
        <f>Данные!C45</f>
        <v>193.42</v>
      </c>
      <c r="G54" s="20">
        <f t="shared" si="7"/>
        <v>0</v>
      </c>
      <c r="H54" s="20">
        <f t="shared" si="8"/>
        <v>-0.23999999999998067</v>
      </c>
      <c r="I54" s="20">
        <f>Данные!AT45</f>
        <v>0.76352871559032076</v>
      </c>
      <c r="J54" s="20">
        <f>Данные!AU45</f>
        <v>-9.7331968140679237E-4</v>
      </c>
      <c r="K54" s="20">
        <f>Данные!AV45</f>
        <v>0.76352933596699946</v>
      </c>
      <c r="L54" s="89" t="str">
        <f>IF(Данные!BD45="","",Данные!BD45)</f>
        <v/>
      </c>
    </row>
    <row r="55" spans="1:12" x14ac:dyDescent="0.3">
      <c r="A55" s="20">
        <f>Данные!W46</f>
        <v>1080.7</v>
      </c>
      <c r="B55" s="20">
        <f>Данные!X46</f>
        <v>35.729999999999997</v>
      </c>
      <c r="C55" s="20">
        <f>Данные!Y46</f>
        <v>193.43</v>
      </c>
      <c r="D55" s="20">
        <f t="shared" si="6"/>
        <v>174.72</v>
      </c>
      <c r="E55" s="20">
        <f>Данные!B46</f>
        <v>35.729999999999997</v>
      </c>
      <c r="F55" s="20">
        <f>Данные!C46</f>
        <v>193.61</v>
      </c>
      <c r="G55" s="20">
        <f t="shared" si="7"/>
        <v>0</v>
      </c>
      <c r="H55" s="20">
        <f t="shared" si="8"/>
        <v>-0.18000000000000682</v>
      </c>
      <c r="I55" s="20">
        <f>Данные!AT46</f>
        <v>0.82455242692656405</v>
      </c>
      <c r="J55" s="20">
        <f>Данные!AU46</f>
        <v>-9.7862046425234439E-4</v>
      </c>
      <c r="K55" s="20">
        <f>Данные!AV46</f>
        <v>0.82455300766445561</v>
      </c>
      <c r="L55" s="89" t="str">
        <f>IF(Данные!BD46="","",Данные!BD46)</f>
        <v/>
      </c>
    </row>
    <row r="56" spans="1:12" x14ac:dyDescent="0.3">
      <c r="A56" s="20">
        <f>Данные!W47</f>
        <v>1109</v>
      </c>
      <c r="B56" s="20">
        <f>Данные!X47</f>
        <v>37.03</v>
      </c>
      <c r="C56" s="20">
        <f>Данные!Y47</f>
        <v>194.18</v>
      </c>
      <c r="D56" s="20">
        <f t="shared" si="6"/>
        <v>175.47</v>
      </c>
      <c r="E56" s="20">
        <f>Данные!B47</f>
        <v>37.03</v>
      </c>
      <c r="F56" s="20">
        <f>Данные!C47</f>
        <v>194.34</v>
      </c>
      <c r="G56" s="20">
        <f t="shared" si="7"/>
        <v>0</v>
      </c>
      <c r="H56" s="20">
        <f t="shared" si="8"/>
        <v>-0.15999999999999659</v>
      </c>
      <c r="I56" s="20">
        <f>Данные!AT47</f>
        <v>0.87430656513911509</v>
      </c>
      <c r="J56" s="20">
        <f>Данные!AU47</f>
        <v>-9.8464197787961893E-4</v>
      </c>
      <c r="K56" s="20">
        <f>Данные!AV47</f>
        <v>0.87430711958966822</v>
      </c>
      <c r="L56" s="89" t="str">
        <f>IF(Данные!BD47="","",Данные!BD47)</f>
        <v/>
      </c>
    </row>
    <row r="57" spans="1:12" x14ac:dyDescent="0.3">
      <c r="A57" s="20">
        <f>Данные!W48</f>
        <v>1137.3</v>
      </c>
      <c r="B57" s="20">
        <f>Данные!X48</f>
        <v>36.97</v>
      </c>
      <c r="C57" s="20">
        <f>Данные!Y48</f>
        <v>195.86</v>
      </c>
      <c r="D57" s="20">
        <f t="shared" si="6"/>
        <v>177.15</v>
      </c>
      <c r="E57" s="20">
        <f>Данные!B48</f>
        <v>36.97</v>
      </c>
      <c r="F57" s="20">
        <f>Данные!C48</f>
        <v>195.97</v>
      </c>
      <c r="G57" s="20">
        <f t="shared" si="7"/>
        <v>0</v>
      </c>
      <c r="H57" s="20">
        <f t="shared" si="8"/>
        <v>-0.10999999999998522</v>
      </c>
      <c r="I57" s="20">
        <f>Данные!AT48</f>
        <v>0.91442020576561667</v>
      </c>
      <c r="J57" s="20">
        <f>Данные!AU48</f>
        <v>-1.0190310213147313E-3</v>
      </c>
      <c r="K57" s="20">
        <f>Данные!AV48</f>
        <v>0.91442077357016294</v>
      </c>
      <c r="L57" s="89" t="str">
        <f>IF(Данные!BD48="","",Данные!BD48)</f>
        <v/>
      </c>
    </row>
    <row r="58" spans="1:12" x14ac:dyDescent="0.3">
      <c r="A58" s="20">
        <f>Данные!W49</f>
        <v>1165.5999999999999</v>
      </c>
      <c r="B58" s="20">
        <f>Данные!X49</f>
        <v>37.14</v>
      </c>
      <c r="C58" s="20">
        <f>Данные!Y49</f>
        <v>195.12</v>
      </c>
      <c r="D58" s="20">
        <f t="shared" si="6"/>
        <v>176.41</v>
      </c>
      <c r="E58" s="20">
        <f>Данные!B49</f>
        <v>37.14</v>
      </c>
      <c r="F58" s="20">
        <f>Данные!C49</f>
        <v>195.25</v>
      </c>
      <c r="G58" s="20">
        <f t="shared" si="7"/>
        <v>0</v>
      </c>
      <c r="H58" s="20">
        <f t="shared" si="8"/>
        <v>-0.12999999999999545</v>
      </c>
      <c r="I58" s="20">
        <f>Данные!AT49</f>
        <v>0.95011560449222787</v>
      </c>
      <c r="J58" s="20">
        <f>Данные!AU49</f>
        <v>-1.0251096312003938E-3</v>
      </c>
      <c r="K58" s="20">
        <f>Данные!AV49</f>
        <v>0.95011615750359046</v>
      </c>
      <c r="L58" s="89" t="str">
        <f>IF(Данные!BD49="","",Данные!BD49)</f>
        <v/>
      </c>
    </row>
    <row r="59" spans="1:12" x14ac:dyDescent="0.3">
      <c r="A59" s="20">
        <f>Данные!W50</f>
        <v>1196.5999999999999</v>
      </c>
      <c r="B59" s="20">
        <f>Данные!X50</f>
        <v>37.03</v>
      </c>
      <c r="C59" s="20">
        <f>Данные!Y50</f>
        <v>193.84</v>
      </c>
      <c r="D59" s="20">
        <f t="shared" ref="D59:D69" si="9">IF(C59-$P$4&gt;=0,C59-$P$4,C59-$P$4+360)</f>
        <v>175.13</v>
      </c>
      <c r="E59" s="20">
        <f>Данные!B50</f>
        <v>37.03</v>
      </c>
      <c r="F59" s="20">
        <f>Данные!C50</f>
        <v>193.33</v>
      </c>
      <c r="G59" s="20">
        <f t="shared" ref="G59:G69" si="10">B59-E59</f>
        <v>0</v>
      </c>
      <c r="H59" s="20">
        <f t="shared" ref="H59:H69" si="11">C59-F59</f>
        <v>0.50999999999999091</v>
      </c>
      <c r="I59" s="20">
        <f>Данные!AT50</f>
        <v>0.88825490444134003</v>
      </c>
      <c r="J59" s="20">
        <f>Данные!AU50</f>
        <v>-5.5764533226465574E-4</v>
      </c>
      <c r="K59" s="20">
        <f>Данные!AV50</f>
        <v>0.88825507948584825</v>
      </c>
      <c r="L59" s="89" t="str">
        <f>IF(Данные!BD50="","",Данные!BD50)</f>
        <v/>
      </c>
    </row>
    <row r="60" spans="1:12" x14ac:dyDescent="0.3">
      <c r="A60" s="20">
        <f>Данные!W51</f>
        <v>1224.7</v>
      </c>
      <c r="B60" s="20">
        <f>Данные!X51</f>
        <v>37.32</v>
      </c>
      <c r="C60" s="20">
        <f>Данные!Y51</f>
        <v>192.114</v>
      </c>
      <c r="D60" s="20">
        <f t="shared" si="9"/>
        <v>173.404</v>
      </c>
      <c r="E60" s="20">
        <f>Данные!B51</f>
        <v>37.32</v>
      </c>
      <c r="F60" s="20">
        <f>Данные!C51</f>
        <v>191.77</v>
      </c>
      <c r="G60" s="20">
        <f t="shared" si="10"/>
        <v>0</v>
      </c>
      <c r="H60" s="20">
        <f t="shared" si="11"/>
        <v>0.34399999999999409</v>
      </c>
      <c r="I60" s="20">
        <f>Данные!AT51</f>
        <v>0.76181250839241965</v>
      </c>
      <c r="J60" s="20">
        <f>Данные!AU51</f>
        <v>-6.7083847807225538E-4</v>
      </c>
      <c r="K60" s="20">
        <f>Данные!AV51</f>
        <v>0.76181280375654892</v>
      </c>
      <c r="L60" s="89" t="str">
        <f>IF(Данные!BD51="","",Данные!BD51)</f>
        <v/>
      </c>
    </row>
    <row r="61" spans="1:12" x14ac:dyDescent="0.3">
      <c r="A61" s="20">
        <f>Данные!W52</f>
        <v>1252.7</v>
      </c>
      <c r="B61" s="20">
        <f>Данные!X52</f>
        <v>37.03</v>
      </c>
      <c r="C61" s="20">
        <f>Данные!Y52</f>
        <v>194.072</v>
      </c>
      <c r="D61" s="20">
        <f t="shared" si="9"/>
        <v>175.36199999999999</v>
      </c>
      <c r="E61" s="20">
        <f>Данные!B52</f>
        <v>37.03</v>
      </c>
      <c r="F61" s="20">
        <f>Данные!C52</f>
        <v>193.52</v>
      </c>
      <c r="G61" s="20">
        <f t="shared" si="10"/>
        <v>0</v>
      </c>
      <c r="H61" s="20">
        <f t="shared" si="11"/>
        <v>0.5519999999999925</v>
      </c>
      <c r="I61" s="20">
        <f>Данные!AT52</f>
        <v>0.62964180749227983</v>
      </c>
      <c r="J61" s="20">
        <f>Данные!AU52</f>
        <v>-8.3031473513983656E-4</v>
      </c>
      <c r="K61" s="20">
        <f>Данные!AV52</f>
        <v>0.62964235496407372</v>
      </c>
      <c r="L61" s="89" t="str">
        <f>IF(Данные!BD52="","",Данные!BD52)</f>
        <v/>
      </c>
    </row>
    <row r="62" spans="1:12" x14ac:dyDescent="0.3">
      <c r="A62" s="20">
        <f>Данные!W53</f>
        <v>1280.8</v>
      </c>
      <c r="B62" s="20">
        <f>Данные!X53</f>
        <v>37.32</v>
      </c>
      <c r="C62" s="20">
        <f>Данные!Y53</f>
        <v>192.89500000000001</v>
      </c>
      <c r="D62" s="20">
        <f t="shared" si="9"/>
        <v>174.185</v>
      </c>
      <c r="E62" s="20">
        <f>Данные!B53</f>
        <v>37.32</v>
      </c>
      <c r="F62" s="20">
        <f>Данные!C53</f>
        <v>192.25</v>
      </c>
      <c r="G62" s="20">
        <f t="shared" si="10"/>
        <v>0</v>
      </c>
      <c r="H62" s="20">
        <f t="shared" si="11"/>
        <v>0.64500000000001023</v>
      </c>
      <c r="I62" s="20">
        <f>Данные!AT53</f>
        <v>0.45224732923533045</v>
      </c>
      <c r="J62" s="20">
        <f>Данные!AU53</f>
        <v>-7.8309031437129306E-4</v>
      </c>
      <c r="K62" s="20">
        <f>Данные!AV53</f>
        <v>0.45224800721609582</v>
      </c>
      <c r="L62" s="89" t="str">
        <f>IF(Данные!BD53="","",Данные!BD53)</f>
        <v/>
      </c>
    </row>
    <row r="63" spans="1:12" x14ac:dyDescent="0.3">
      <c r="A63" s="20">
        <f>Данные!W54</f>
        <v>1308.8</v>
      </c>
      <c r="B63" s="20">
        <f>Данные!X54</f>
        <v>37.369999999999997</v>
      </c>
      <c r="C63" s="20">
        <f>Данные!Y54</f>
        <v>196.84399999999999</v>
      </c>
      <c r="D63" s="20">
        <f t="shared" si="9"/>
        <v>178.13399999999999</v>
      </c>
      <c r="E63" s="20">
        <f>Данные!B54</f>
        <v>37.369999999999997</v>
      </c>
      <c r="F63" s="20">
        <f>Данные!C54</f>
        <v>197.13</v>
      </c>
      <c r="G63" s="20">
        <f t="shared" si="10"/>
        <v>0</v>
      </c>
      <c r="H63" s="20">
        <f t="shared" si="11"/>
        <v>-0.28600000000000136</v>
      </c>
      <c r="I63" s="20">
        <f>Данные!AT54</f>
        <v>0.39909196573201045</v>
      </c>
      <c r="J63" s="20">
        <f>Данные!AU54</f>
        <v>9.2573908887061407E-4</v>
      </c>
      <c r="K63" s="20">
        <f>Данные!AV54</f>
        <v>0.399093039408984</v>
      </c>
      <c r="L63" s="89" t="str">
        <f>IF(Данные!BD54="","",Данные!BD54)</f>
        <v/>
      </c>
    </row>
    <row r="64" spans="1:12" x14ac:dyDescent="0.3">
      <c r="A64" s="20">
        <f>Данные!W55</f>
        <v>1336.8</v>
      </c>
      <c r="B64" s="20">
        <f>Данные!X55</f>
        <v>38.18</v>
      </c>
      <c r="C64" s="20">
        <f>Данные!Y55</f>
        <v>195.667</v>
      </c>
      <c r="D64" s="20">
        <f t="shared" si="9"/>
        <v>176.95699999999999</v>
      </c>
      <c r="E64" s="20">
        <f>Данные!B55</f>
        <v>38.19</v>
      </c>
      <c r="F64" s="20">
        <f>Данные!C55</f>
        <v>195.81</v>
      </c>
      <c r="G64" s="20">
        <f t="shared" si="10"/>
        <v>-9.9999999999980105E-3</v>
      </c>
      <c r="H64" s="20">
        <f t="shared" si="11"/>
        <v>-0.14300000000000068</v>
      </c>
      <c r="I64" s="20">
        <f>Данные!AT55</f>
        <v>0.46310739266692236</v>
      </c>
      <c r="J64" s="20">
        <f>Данные!AU55</f>
        <v>-5.0035921685775975E-4</v>
      </c>
      <c r="K64" s="20">
        <f>Данные!AV55</f>
        <v>0.46310766297061084</v>
      </c>
      <c r="L64" s="89" t="str">
        <f>IF(Данные!BD55="","",Данные!BD55)</f>
        <v/>
      </c>
    </row>
    <row r="65" spans="1:12" x14ac:dyDescent="0.3">
      <c r="A65" s="20">
        <f>Данные!W56</f>
        <v>1364.8</v>
      </c>
      <c r="B65" s="20">
        <f>Данные!X56</f>
        <v>38.68</v>
      </c>
      <c r="C65" s="20">
        <f>Данные!Y56</f>
        <v>193.72499999999999</v>
      </c>
      <c r="D65" s="20">
        <f t="shared" si="9"/>
        <v>175.01499999999999</v>
      </c>
      <c r="E65" s="20">
        <f>Данные!B56</f>
        <v>38.68</v>
      </c>
      <c r="F65" s="20">
        <f>Данные!C56</f>
        <v>193.48</v>
      </c>
      <c r="G65" s="20">
        <f t="shared" si="10"/>
        <v>0</v>
      </c>
      <c r="H65" s="20">
        <f t="shared" si="11"/>
        <v>0.24500000000000455</v>
      </c>
      <c r="I65" s="20">
        <f>Данные!AT56</f>
        <v>0.44734212647283972</v>
      </c>
      <c r="J65" s="20">
        <f>Данные!AU56</f>
        <v>-1.6597280814494297E-3</v>
      </c>
      <c r="K65" s="20">
        <f>Данные!AV56</f>
        <v>0.44734520542255335</v>
      </c>
      <c r="L65" s="89" t="str">
        <f>IF(Данные!BD56="","",Данные!BD56)</f>
        <v/>
      </c>
    </row>
    <row r="66" spans="1:12" x14ac:dyDescent="0.3">
      <c r="A66" s="20">
        <f>Данные!W57</f>
        <v>1392.8</v>
      </c>
      <c r="B66" s="20">
        <f>Данные!X57</f>
        <v>38.15</v>
      </c>
      <c r="C66" s="20">
        <f>Данные!Y57</f>
        <v>191.869</v>
      </c>
      <c r="D66" s="20">
        <f t="shared" si="9"/>
        <v>173.15899999999999</v>
      </c>
      <c r="E66" s="20">
        <f>Данные!B57</f>
        <v>38.15</v>
      </c>
      <c r="F66" s="20">
        <f>Данные!C57</f>
        <v>190.98</v>
      </c>
      <c r="G66" s="20">
        <f t="shared" si="10"/>
        <v>0</v>
      </c>
      <c r="H66" s="20">
        <f t="shared" si="11"/>
        <v>0.88900000000001</v>
      </c>
      <c r="I66" s="20">
        <f>Данные!AT57</f>
        <v>0.27594053182219674</v>
      </c>
      <c r="J66" s="20">
        <f>Данные!AU57</f>
        <v>-1.0566037556145602E-3</v>
      </c>
      <c r="K66" s="20">
        <f>Данные!AV57</f>
        <v>0.27594255473524404</v>
      </c>
      <c r="L66" s="89" t="str">
        <f>IF(Данные!BD57="","",Данные!BD57)</f>
        <v/>
      </c>
    </row>
    <row r="67" spans="1:12" x14ac:dyDescent="0.3">
      <c r="A67" s="20">
        <f>Данные!W58</f>
        <v>1421</v>
      </c>
      <c r="B67" s="20">
        <f>Данные!X58</f>
        <v>36.86</v>
      </c>
      <c r="C67" s="20">
        <f>Данные!Y58</f>
        <v>194.24199999999999</v>
      </c>
      <c r="D67" s="20">
        <f t="shared" si="9"/>
        <v>175.53199999999998</v>
      </c>
      <c r="E67" s="20">
        <f>Данные!B58</f>
        <v>36.86</v>
      </c>
      <c r="F67" s="20">
        <f>Данные!C58</f>
        <v>194.05</v>
      </c>
      <c r="G67" s="20">
        <f t="shared" si="10"/>
        <v>0</v>
      </c>
      <c r="H67" s="20">
        <f t="shared" si="11"/>
        <v>0.19199999999997885</v>
      </c>
      <c r="I67" s="20">
        <f>Данные!AT58</f>
        <v>0.11312570925763174</v>
      </c>
      <c r="J67" s="20">
        <f>Данные!AU58</f>
        <v>-2.5824455269685131E-4</v>
      </c>
      <c r="K67" s="20">
        <f>Данные!AV58</f>
        <v>0.11312600401893114</v>
      </c>
      <c r="L67" s="89" t="str">
        <f>IF(Данные!BD58="","",Данные!BD58)</f>
        <v/>
      </c>
    </row>
    <row r="68" spans="1:12" x14ac:dyDescent="0.3">
      <c r="A68" s="20">
        <f>Данные!W59</f>
        <v>1449.1</v>
      </c>
      <c r="B68" s="20">
        <f>Данные!X59</f>
        <v>38.4</v>
      </c>
      <c r="C68" s="20">
        <f>Данные!Y59</f>
        <v>191.59</v>
      </c>
      <c r="D68" s="20">
        <f t="shared" si="9"/>
        <v>172.88</v>
      </c>
      <c r="E68" s="20">
        <f>Данные!B59</f>
        <v>38.4</v>
      </c>
      <c r="F68" s="20">
        <f>Данные!C59</f>
        <v>190.83</v>
      </c>
      <c r="G68" s="20">
        <f t="shared" si="10"/>
        <v>0</v>
      </c>
      <c r="H68" s="20">
        <f t="shared" si="11"/>
        <v>0.75999999999999091</v>
      </c>
      <c r="I68" s="20">
        <f>Данные!AT59</f>
        <v>3.5764524372698552E-2</v>
      </c>
      <c r="J68" s="20">
        <f>Данные!AU59</f>
        <v>4.4387381376509438E-4</v>
      </c>
      <c r="K68" s="20">
        <f>Данные!AV59</f>
        <v>3.5767278727461153E-2</v>
      </c>
      <c r="L68" s="89" t="str">
        <f>IF(Данные!BD59="","",Данные!BD59)</f>
        <v/>
      </c>
    </row>
    <row r="69" spans="1:12" x14ac:dyDescent="0.3">
      <c r="A69" s="20">
        <f>Данные!W60</f>
        <v>1477.2</v>
      </c>
      <c r="B69" s="20">
        <f>Данные!X60</f>
        <v>37.51</v>
      </c>
      <c r="C69" s="20">
        <f>Данные!Y60</f>
        <v>191.55799999999999</v>
      </c>
      <c r="D69" s="20">
        <f t="shared" si="9"/>
        <v>172.84799999999998</v>
      </c>
      <c r="E69" s="20">
        <f>Данные!B60</f>
        <v>37.51</v>
      </c>
      <c r="F69" s="20">
        <f>Данные!C60</f>
        <v>192.56</v>
      </c>
      <c r="G69" s="20">
        <f t="shared" si="10"/>
        <v>0</v>
      </c>
      <c r="H69" s="20">
        <f t="shared" si="11"/>
        <v>-1.0020000000000095</v>
      </c>
      <c r="I69" s="20">
        <f>Данные!AT60</f>
        <v>1.7335145310589689E-2</v>
      </c>
      <c r="J69" s="20">
        <f>Данные!AU60</f>
        <v>1.0803504001160036E-3</v>
      </c>
      <c r="K69" s="20">
        <f>Данные!AV60</f>
        <v>1.7368777156906885E-2</v>
      </c>
      <c r="L69" s="89" t="str">
        <f>IF(Данные!BD60="","",Данные!BD60)</f>
        <v/>
      </c>
    </row>
    <row r="70" spans="1:12" x14ac:dyDescent="0.3">
      <c r="A70" s="20">
        <f>Данные!W61</f>
        <v>1505.3</v>
      </c>
      <c r="B70" s="20">
        <f>Данные!X61</f>
        <v>35.35</v>
      </c>
      <c r="C70" s="20">
        <f>Данные!Y61</f>
        <v>193.304</v>
      </c>
      <c r="D70" s="20">
        <f t="shared" ref="D70:D121" si="12">IF(C70-$P$4&gt;=0,C70-$P$4,C70-$P$4+360)</f>
        <v>174.59399999999999</v>
      </c>
      <c r="E70" s="20">
        <f>Данные!B61</f>
        <v>35.35</v>
      </c>
      <c r="F70" s="20">
        <f>Данные!C61</f>
        <v>195.3</v>
      </c>
      <c r="G70" s="20">
        <f t="shared" ref="G70:G121" si="13">B70-E70</f>
        <v>0</v>
      </c>
      <c r="H70" s="20">
        <f t="shared" ref="H70:H121" si="14">C70-F70</f>
        <v>-1.9960000000000093</v>
      </c>
      <c r="I70" s="20">
        <f>Данные!AT61</f>
        <v>0.4354085668676016</v>
      </c>
      <c r="J70" s="20">
        <f>Данные!AU61</f>
        <v>1.9821724115445249E-3</v>
      </c>
      <c r="K70" s="20">
        <f>Данные!AV61</f>
        <v>0.43541307870706847</v>
      </c>
      <c r="L70" s="89" t="str">
        <f>IF(Данные!BD61="","",Данные!BD61)</f>
        <v/>
      </c>
    </row>
    <row r="71" spans="1:12" x14ac:dyDescent="0.3">
      <c r="A71" s="20">
        <f>Данные!W62</f>
        <v>1533.6</v>
      </c>
      <c r="B71" s="20">
        <f>Данные!X62</f>
        <v>35.909999999999997</v>
      </c>
      <c r="C71" s="20">
        <f>Данные!Y62</f>
        <v>195.16800000000001</v>
      </c>
      <c r="D71" s="20">
        <f t="shared" si="12"/>
        <v>176.458</v>
      </c>
      <c r="E71" s="20">
        <f>Данные!B62</f>
        <v>35.909999999999997</v>
      </c>
      <c r="F71" s="20">
        <f>Данные!C62</f>
        <v>191.8</v>
      </c>
      <c r="G71" s="20">
        <f t="shared" si="13"/>
        <v>0</v>
      </c>
      <c r="H71" s="20">
        <f t="shared" si="14"/>
        <v>3.367999999999995</v>
      </c>
      <c r="I71" s="20">
        <f>Данные!AT62</f>
        <v>0.2332861235392428</v>
      </c>
      <c r="J71" s="20">
        <f>Данные!AU62</f>
        <v>3.7208271141935256E-3</v>
      </c>
      <c r="K71" s="20">
        <f>Данные!AV62</f>
        <v>0.2333157945583208</v>
      </c>
      <c r="L71" s="89" t="str">
        <f>IF(Данные!BD62="","",Данные!BD62)</f>
        <v/>
      </c>
    </row>
    <row r="72" spans="1:12" x14ac:dyDescent="0.3">
      <c r="A72" s="20">
        <f>Данные!W63</f>
        <v>1561.8</v>
      </c>
      <c r="B72" s="20">
        <f>Данные!X63</f>
        <v>36.4</v>
      </c>
      <c r="C72" s="20">
        <f>Данные!Y63</f>
        <v>192.62</v>
      </c>
      <c r="D72" s="20">
        <f t="shared" si="12"/>
        <v>173.91</v>
      </c>
      <c r="E72" s="20">
        <f>Данные!B63</f>
        <v>36.4</v>
      </c>
      <c r="F72" s="20">
        <f>Данные!C63</f>
        <v>194.04</v>
      </c>
      <c r="G72" s="20">
        <f t="shared" si="13"/>
        <v>0</v>
      </c>
      <c r="H72" s="20">
        <f t="shared" si="14"/>
        <v>-1.4199999999999875</v>
      </c>
      <c r="I72" s="20">
        <f>Данные!AT63</f>
        <v>5.0123396206845285E-2</v>
      </c>
      <c r="J72" s="20">
        <f>Данные!AU63</f>
        <v>3.424175614327396E-3</v>
      </c>
      <c r="K72" s="20">
        <f>Данные!AV63</f>
        <v>5.0240221197225501E-2</v>
      </c>
      <c r="L72" s="89" t="str">
        <f>IF(Данные!BD63="","",Данные!BD63)</f>
        <v/>
      </c>
    </row>
    <row r="73" spans="1:12" x14ac:dyDescent="0.3">
      <c r="A73" s="20">
        <f>Данные!W64</f>
        <v>1590.1</v>
      </c>
      <c r="B73" s="20">
        <f>Данные!X64</f>
        <v>36.780999999999999</v>
      </c>
      <c r="C73" s="20">
        <f>Данные!Y64</f>
        <v>194.81399999999999</v>
      </c>
      <c r="D73" s="20">
        <f t="shared" si="12"/>
        <v>176.10399999999998</v>
      </c>
      <c r="E73" s="20">
        <f>Данные!B64</f>
        <v>36.450000000000003</v>
      </c>
      <c r="F73" s="20">
        <f>Данные!C64</f>
        <v>190.38</v>
      </c>
      <c r="G73" s="20">
        <f t="shared" si="13"/>
        <v>0.33099999999999596</v>
      </c>
      <c r="H73" s="20">
        <f t="shared" si="14"/>
        <v>4.4339999999999975</v>
      </c>
      <c r="I73" s="20">
        <f>Данные!AT64</f>
        <v>0.49885130745278999</v>
      </c>
      <c r="J73" s="20">
        <f>Данные!AU64</f>
        <v>5.3841275507693354E-2</v>
      </c>
      <c r="K73" s="20">
        <f>Данные!AV64</f>
        <v>0.50174845280843006</v>
      </c>
      <c r="L73" s="89" t="str">
        <f>IF(Данные!BD64="","",Данные!BD64)</f>
        <v>Некорректный замер. Интерполяция углов</v>
      </c>
    </row>
    <row r="74" spans="1:12" x14ac:dyDescent="0.3">
      <c r="A74" s="20">
        <f>Данные!W65</f>
        <v>1618.3</v>
      </c>
      <c r="B74" s="20">
        <f>Данные!X65</f>
        <v>37.200000000000003</v>
      </c>
      <c r="C74" s="20">
        <f>Данные!Y65</f>
        <v>196.96</v>
      </c>
      <c r="D74" s="20">
        <f t="shared" si="12"/>
        <v>178.25</v>
      </c>
      <c r="E74" s="20">
        <f>Данные!B65</f>
        <v>37.200000000000003</v>
      </c>
      <c r="F74" s="20">
        <f>Данные!C65</f>
        <v>196.67</v>
      </c>
      <c r="G74" s="20">
        <f t="shared" si="13"/>
        <v>0</v>
      </c>
      <c r="H74" s="20">
        <f t="shared" si="14"/>
        <v>0.29000000000002046</v>
      </c>
      <c r="I74" s="20">
        <f>Данные!AT65</f>
        <v>1.1935808509184953</v>
      </c>
      <c r="J74" s="20">
        <f>Данные!AU65</f>
        <v>0.10983597587369331</v>
      </c>
      <c r="K74" s="20">
        <f>Данные!AV65</f>
        <v>1.1986238731459697</v>
      </c>
      <c r="L74" s="89" t="str">
        <f>IF(Данные!BD65="","",Данные!BD65)</f>
        <v/>
      </c>
    </row>
    <row r="75" spans="1:12" x14ac:dyDescent="0.3">
      <c r="A75" s="20">
        <f>Данные!W66</f>
        <v>1646.5</v>
      </c>
      <c r="B75" s="20">
        <f>Данные!X66</f>
        <v>36.42</v>
      </c>
      <c r="C75" s="20">
        <f>Данные!Y66</f>
        <v>201.82</v>
      </c>
      <c r="D75" s="20">
        <f t="shared" si="12"/>
        <v>183.10999999999999</v>
      </c>
      <c r="E75" s="20">
        <f>Данные!B66</f>
        <v>36.42</v>
      </c>
      <c r="F75" s="20">
        <f>Данные!C66</f>
        <v>202.72</v>
      </c>
      <c r="G75" s="20">
        <f t="shared" si="13"/>
        <v>0</v>
      </c>
      <c r="H75" s="20">
        <f t="shared" si="14"/>
        <v>-0.90000000000000568</v>
      </c>
      <c r="I75" s="20">
        <f>Данные!AT66</f>
        <v>1.1096941801963676</v>
      </c>
      <c r="J75" s="20">
        <f>Данные!AU66</f>
        <v>0.11250614219170529</v>
      </c>
      <c r="K75" s="20">
        <f>Данные!AV66</f>
        <v>1.1153828067495699</v>
      </c>
      <c r="L75" s="89" t="str">
        <f>IF(Данные!BD66="","",Данные!BD66)</f>
        <v/>
      </c>
    </row>
    <row r="76" spans="1:12" x14ac:dyDescent="0.3">
      <c r="A76" s="20">
        <f>Данные!W67</f>
        <v>1674.8</v>
      </c>
      <c r="B76" s="20">
        <f>Данные!X67</f>
        <v>37.06</v>
      </c>
      <c r="C76" s="20">
        <f>Данные!Y67</f>
        <v>201.07499999999999</v>
      </c>
      <c r="D76" s="20">
        <f t="shared" si="12"/>
        <v>182.36499999999998</v>
      </c>
      <c r="E76" s="20">
        <f>Данные!B67</f>
        <v>37.06</v>
      </c>
      <c r="F76" s="20">
        <f>Данные!C67</f>
        <v>200.36</v>
      </c>
      <c r="G76" s="20">
        <f t="shared" si="13"/>
        <v>0</v>
      </c>
      <c r="H76" s="20">
        <f t="shared" si="14"/>
        <v>0.71499999999997499</v>
      </c>
      <c r="I76" s="20">
        <f>Данные!AT67</f>
        <v>1.0860563026523731</v>
      </c>
      <c r="J76" s="20">
        <f>Данные!AU67</f>
        <v>0.11353902793939596</v>
      </c>
      <c r="K76" s="20">
        <f>Данные!AV67</f>
        <v>1.0919750012689695</v>
      </c>
      <c r="L76" s="89" t="str">
        <f>IF(Данные!BD67="","",Данные!BD67)</f>
        <v/>
      </c>
    </row>
    <row r="77" spans="1:12" x14ac:dyDescent="0.3">
      <c r="A77" s="20">
        <f>Данные!W68</f>
        <v>1703</v>
      </c>
      <c r="B77" s="20">
        <f>Данные!X68</f>
        <v>37.880000000000003</v>
      </c>
      <c r="C77" s="20">
        <f>Данные!Y68</f>
        <v>199.61</v>
      </c>
      <c r="D77" s="20">
        <f t="shared" si="12"/>
        <v>180.9</v>
      </c>
      <c r="E77" s="20">
        <f>Данные!B68</f>
        <v>37.880000000000003</v>
      </c>
      <c r="F77" s="20">
        <f>Данные!C68</f>
        <v>199.01</v>
      </c>
      <c r="G77" s="20">
        <f t="shared" si="13"/>
        <v>0</v>
      </c>
      <c r="H77" s="20">
        <f t="shared" si="14"/>
        <v>0.60000000000002274</v>
      </c>
      <c r="I77" s="20">
        <f>Данные!AT68</f>
        <v>1.2760988112636182</v>
      </c>
      <c r="J77" s="20">
        <f>Данные!AU68</f>
        <v>0.11347096755594066</v>
      </c>
      <c r="K77" s="20">
        <f>Данные!AV68</f>
        <v>1.281133809009231</v>
      </c>
      <c r="L77" s="89" t="str">
        <f>IF(Данные!BD68="","",Данные!BD68)</f>
        <v/>
      </c>
    </row>
    <row r="78" spans="1:12" x14ac:dyDescent="0.3">
      <c r="A78" s="20">
        <f>Данные!W69</f>
        <v>1731.3</v>
      </c>
      <c r="B78" s="20">
        <f>Данные!X69</f>
        <v>35.82</v>
      </c>
      <c r="C78" s="20">
        <f>Данные!Y69</f>
        <v>200.79499999999999</v>
      </c>
      <c r="D78" s="20">
        <f t="shared" si="12"/>
        <v>182.08499999999998</v>
      </c>
      <c r="E78" s="20">
        <f>Данные!B69</f>
        <v>35.82</v>
      </c>
      <c r="F78" s="20">
        <f>Данные!C69</f>
        <v>201.62</v>
      </c>
      <c r="G78" s="20">
        <f t="shared" si="13"/>
        <v>0</v>
      </c>
      <c r="H78" s="20">
        <f t="shared" si="14"/>
        <v>-0.82500000000001705</v>
      </c>
      <c r="I78" s="20">
        <f>Данные!AT69</f>
        <v>1.2493503993711887</v>
      </c>
      <c r="J78" s="20">
        <f>Данные!AU69</f>
        <v>0.11458838684166039</v>
      </c>
      <c r="K78" s="20">
        <f>Данные!AV69</f>
        <v>1.254594324396505</v>
      </c>
      <c r="L78" s="89" t="str">
        <f>IF(Данные!BD69="","",Данные!BD69)</f>
        <v/>
      </c>
    </row>
    <row r="79" spans="1:12" x14ac:dyDescent="0.3">
      <c r="A79" s="20">
        <f>Данные!W70</f>
        <v>1759.5</v>
      </c>
      <c r="B79" s="20">
        <f>Данные!X70</f>
        <v>35.979999999999997</v>
      </c>
      <c r="C79" s="20">
        <f>Данные!Y70</f>
        <v>200.02099999999999</v>
      </c>
      <c r="D79" s="20">
        <f t="shared" si="12"/>
        <v>181.31099999999998</v>
      </c>
      <c r="E79" s="20">
        <f>Данные!B70</f>
        <v>35.979999999999997</v>
      </c>
      <c r="F79" s="20">
        <f>Данные!C70</f>
        <v>199.96</v>
      </c>
      <c r="G79" s="20">
        <f t="shared" si="13"/>
        <v>0</v>
      </c>
      <c r="H79" s="20">
        <f t="shared" si="14"/>
        <v>6.0999999999978627E-2</v>
      </c>
      <c r="I79" s="20">
        <f>Данные!AT70</f>
        <v>1.1436055353941827</v>
      </c>
      <c r="J79" s="20">
        <f>Данные!AU70</f>
        <v>0.11501833942315898</v>
      </c>
      <c r="K79" s="20">
        <f>Данные!AV70</f>
        <v>1.1493749775368682</v>
      </c>
      <c r="L79" s="89" t="str">
        <f>IF(Данные!BD70="","",Данные!BD70)</f>
        <v/>
      </c>
    </row>
    <row r="80" spans="1:12" x14ac:dyDescent="0.3">
      <c r="A80" s="20">
        <f>Данные!W71</f>
        <v>1787.8</v>
      </c>
      <c r="B80" s="20">
        <f>Данные!X71</f>
        <v>38.43</v>
      </c>
      <c r="C80" s="20">
        <f>Данные!Y71</f>
        <v>198.60499999999999</v>
      </c>
      <c r="D80" s="20">
        <f t="shared" si="12"/>
        <v>179.89499999999998</v>
      </c>
      <c r="E80" s="20">
        <f>Данные!B71</f>
        <v>38.43</v>
      </c>
      <c r="F80" s="20">
        <f>Данные!C71</f>
        <v>197.75</v>
      </c>
      <c r="G80" s="20">
        <f t="shared" si="13"/>
        <v>0</v>
      </c>
      <c r="H80" s="20">
        <f t="shared" si="14"/>
        <v>0.85499999999998977</v>
      </c>
      <c r="I80" s="20">
        <f>Данные!AT71</f>
        <v>1.2799688158099163</v>
      </c>
      <c r="J80" s="20">
        <f>Данные!AU71</f>
        <v>0.11562013667276005</v>
      </c>
      <c r="K80" s="20">
        <f>Данные!AV71</f>
        <v>1.2851802151644207</v>
      </c>
      <c r="L80" s="89" t="str">
        <f>IF(Данные!BD71="","",Данные!BD71)</f>
        <v/>
      </c>
    </row>
    <row r="81" spans="1:12" x14ac:dyDescent="0.3">
      <c r="A81" s="20">
        <f>Данные!W72</f>
        <v>1816.1</v>
      </c>
      <c r="B81" s="20">
        <f>Данные!X72</f>
        <v>36.409999999999997</v>
      </c>
      <c r="C81" s="20">
        <f>Данные!Y72</f>
        <v>198.19300000000001</v>
      </c>
      <c r="D81" s="20">
        <f t="shared" si="12"/>
        <v>179.483</v>
      </c>
      <c r="E81" s="20">
        <f>Данные!B72</f>
        <v>36.409999999999997</v>
      </c>
      <c r="F81" s="20">
        <f>Данные!C72</f>
        <v>198.57</v>
      </c>
      <c r="G81" s="20">
        <f t="shared" si="13"/>
        <v>0</v>
      </c>
      <c r="H81" s="20">
        <f t="shared" si="14"/>
        <v>-0.37699999999998113</v>
      </c>
      <c r="I81" s="20">
        <f>Данные!AT72</f>
        <v>1.3543491214399619</v>
      </c>
      <c r="J81" s="20">
        <f>Данные!AU72</f>
        <v>0.11572597345661961</v>
      </c>
      <c r="K81" s="20">
        <f>Данные!AV72</f>
        <v>1.359284386608512</v>
      </c>
      <c r="L81" s="89" t="str">
        <f>IF(Данные!BD72="","",Данные!BD72)</f>
        <v/>
      </c>
    </row>
    <row r="82" spans="1:12" x14ac:dyDescent="0.3">
      <c r="A82" s="20">
        <f>Данные!W73</f>
        <v>1844.3</v>
      </c>
      <c r="B82" s="20">
        <f>Данные!X73</f>
        <v>36.979999999999997</v>
      </c>
      <c r="C82" s="20">
        <f>Данные!Y73</f>
        <v>197.10300000000001</v>
      </c>
      <c r="D82" s="20">
        <f t="shared" si="12"/>
        <v>178.393</v>
      </c>
      <c r="E82" s="20">
        <f>Данные!B73</f>
        <v>36.979999999999997</v>
      </c>
      <c r="F82" s="20">
        <f>Данные!C73</f>
        <v>197.27</v>
      </c>
      <c r="G82" s="20">
        <f t="shared" si="13"/>
        <v>0</v>
      </c>
      <c r="H82" s="20">
        <f t="shared" si="14"/>
        <v>-0.16700000000000159</v>
      </c>
      <c r="I82" s="20">
        <f>Данные!AT73</f>
        <v>1.2762159680594531</v>
      </c>
      <c r="J82" s="20">
        <f>Данные!AU73</f>
        <v>0.11582883437836244</v>
      </c>
      <c r="K82" s="20">
        <f>Данные!AV73</f>
        <v>1.2814614765974737</v>
      </c>
      <c r="L82" s="89" t="str">
        <f>IF(Данные!BD73="","",Данные!BD73)</f>
        <v/>
      </c>
    </row>
    <row r="83" spans="1:12" x14ac:dyDescent="0.3">
      <c r="A83" s="20">
        <f>Данные!W74</f>
        <v>1872.6</v>
      </c>
      <c r="B83" s="20">
        <f>Данные!X74</f>
        <v>35.64</v>
      </c>
      <c r="C83" s="20">
        <f>Данные!Y74</f>
        <v>194.10300000000001</v>
      </c>
      <c r="D83" s="20">
        <f t="shared" si="12"/>
        <v>175.393</v>
      </c>
      <c r="E83" s="20">
        <f>Данные!B74</f>
        <v>35.64</v>
      </c>
      <c r="F83" s="20">
        <f>Данные!C74</f>
        <v>193.75</v>
      </c>
      <c r="G83" s="20">
        <f t="shared" si="13"/>
        <v>0</v>
      </c>
      <c r="H83" s="20">
        <f t="shared" si="14"/>
        <v>0.35300000000000864</v>
      </c>
      <c r="I83" s="20">
        <f>Данные!AT74</f>
        <v>1.3021089263319059</v>
      </c>
      <c r="J83" s="20">
        <f>Данные!AU74</f>
        <v>0.11651678090015594</v>
      </c>
      <c r="K83" s="20">
        <f>Данные!AV74</f>
        <v>1.3073116752574971</v>
      </c>
      <c r="L83" s="89" t="str">
        <f>IF(Данные!BD74="","",Данные!BD74)</f>
        <v/>
      </c>
    </row>
    <row r="84" spans="1:12" x14ac:dyDescent="0.3">
      <c r="A84" s="20">
        <f>Данные!W75</f>
        <v>1900.9</v>
      </c>
      <c r="B84" s="20">
        <f>Данные!X75</f>
        <v>36.49</v>
      </c>
      <c r="C84" s="20">
        <f>Данные!Y75</f>
        <v>191.68899999999999</v>
      </c>
      <c r="D84" s="20">
        <f t="shared" si="12"/>
        <v>172.97899999999998</v>
      </c>
      <c r="E84" s="20">
        <f>Данные!B75</f>
        <v>36.49</v>
      </c>
      <c r="F84" s="20">
        <f>Данные!C75</f>
        <v>191.7</v>
      </c>
      <c r="G84" s="20">
        <f t="shared" si="13"/>
        <v>0</v>
      </c>
      <c r="H84" s="20">
        <f t="shared" si="14"/>
        <v>-1.099999999999568E-2</v>
      </c>
      <c r="I84" s="20">
        <f>Данные!AT75</f>
        <v>1.3508648066144084</v>
      </c>
      <c r="J84" s="20">
        <f>Данные!AU75</f>
        <v>0.11618981336846446</v>
      </c>
      <c r="K84" s="20">
        <f>Данные!AV75</f>
        <v>1.3558524250374675</v>
      </c>
      <c r="L84" s="89" t="str">
        <f>IF(Данные!BD75="","",Данные!BD75)</f>
        <v/>
      </c>
    </row>
    <row r="85" spans="1:12" x14ac:dyDescent="0.3">
      <c r="A85" s="20">
        <f>Данные!W76</f>
        <v>1929.1</v>
      </c>
      <c r="B85" s="20">
        <f>Данные!X76</f>
        <v>38.47</v>
      </c>
      <c r="C85" s="20">
        <f>Данные!Y76</f>
        <v>190.55199999999999</v>
      </c>
      <c r="D85" s="20">
        <f t="shared" si="12"/>
        <v>171.84199999999998</v>
      </c>
      <c r="E85" s="20">
        <f>Данные!B76</f>
        <v>38.47</v>
      </c>
      <c r="F85" s="20">
        <f>Данные!C76</f>
        <v>189.45</v>
      </c>
      <c r="G85" s="20">
        <f t="shared" si="13"/>
        <v>0</v>
      </c>
      <c r="H85" s="20">
        <f t="shared" si="14"/>
        <v>1.1020000000000039</v>
      </c>
      <c r="I85" s="20">
        <f>Данные!AT76</f>
        <v>1.5176358405842139</v>
      </c>
      <c r="J85" s="20">
        <f>Данные!AU76</f>
        <v>0.11698227253805271</v>
      </c>
      <c r="K85" s="20">
        <f>Данные!AV76</f>
        <v>1.5221377719227391</v>
      </c>
      <c r="L85" s="89" t="str">
        <f>IF(Данные!BD76="","",Данные!BD76)</f>
        <v/>
      </c>
    </row>
    <row r="86" spans="1:12" x14ac:dyDescent="0.3">
      <c r="A86" s="20">
        <f>Данные!W77</f>
        <v>1957.4</v>
      </c>
      <c r="B86" s="20">
        <f>Данные!X77</f>
        <v>37.49</v>
      </c>
      <c r="C86" s="20">
        <f>Данные!Y77</f>
        <v>190.48599999999999</v>
      </c>
      <c r="D86" s="20">
        <f t="shared" si="12"/>
        <v>171.77599999999998</v>
      </c>
      <c r="E86" s="20">
        <f>Данные!B77</f>
        <v>37.49</v>
      </c>
      <c r="F86" s="20">
        <f>Данные!C77</f>
        <v>189.41</v>
      </c>
      <c r="G86" s="20">
        <f t="shared" si="13"/>
        <v>0</v>
      </c>
      <c r="H86" s="20">
        <f t="shared" si="14"/>
        <v>1.0759999999999934</v>
      </c>
      <c r="I86" s="20">
        <f>Данные!AT77</f>
        <v>1.8482451349963935</v>
      </c>
      <c r="J86" s="20">
        <f>Данные!AU77</f>
        <v>0.116981681613197</v>
      </c>
      <c r="K86" s="20">
        <f>Данные!AV77</f>
        <v>1.8519435177323547</v>
      </c>
      <c r="L86" s="89" t="str">
        <f>IF(Данные!BD77="","",Данные!BD77)</f>
        <v/>
      </c>
    </row>
    <row r="87" spans="1:12" x14ac:dyDescent="0.3">
      <c r="A87" s="20">
        <f>Данные!W78</f>
        <v>1985.6</v>
      </c>
      <c r="B87" s="20">
        <f>Данные!X78</f>
        <v>35.11</v>
      </c>
      <c r="C87" s="20">
        <f>Данные!Y78</f>
        <v>192.88800000000001</v>
      </c>
      <c r="D87" s="20">
        <f t="shared" si="12"/>
        <v>174.178</v>
      </c>
      <c r="E87" s="20">
        <f>Данные!B78</f>
        <v>35.11</v>
      </c>
      <c r="F87" s="20">
        <f>Данные!C78</f>
        <v>192.18</v>
      </c>
      <c r="G87" s="20">
        <f t="shared" si="13"/>
        <v>0</v>
      </c>
      <c r="H87" s="20">
        <f t="shared" si="14"/>
        <v>0.70799999999999841</v>
      </c>
      <c r="I87" s="20">
        <f>Данные!AT78</f>
        <v>2.1091275339637239</v>
      </c>
      <c r="J87" s="20">
        <f>Данные!AU78</f>
        <v>0.11736618517716124</v>
      </c>
      <c r="K87" s="20">
        <f>Данные!AV78</f>
        <v>2.1123905358495954</v>
      </c>
      <c r="L87" s="89" t="str">
        <f>IF(Данные!BD78="","",Данные!BD78)</f>
        <v/>
      </c>
    </row>
    <row r="88" spans="1:12" x14ac:dyDescent="0.3">
      <c r="A88" s="20">
        <f>Данные!W79</f>
        <v>2013.9</v>
      </c>
      <c r="B88" s="20">
        <f>Данные!X79</f>
        <v>35.65</v>
      </c>
      <c r="C88" s="20">
        <f>Данные!Y79</f>
        <v>192.49299999999999</v>
      </c>
      <c r="D88" s="20">
        <f t="shared" si="12"/>
        <v>173.78299999999999</v>
      </c>
      <c r="E88" s="20">
        <f>Данные!B79</f>
        <v>35.65</v>
      </c>
      <c r="F88" s="20">
        <f>Данные!C79</f>
        <v>192.37</v>
      </c>
      <c r="G88" s="20">
        <f t="shared" si="13"/>
        <v>0</v>
      </c>
      <c r="H88" s="20">
        <f t="shared" si="14"/>
        <v>0.12299999999999045</v>
      </c>
      <c r="I88" s="20">
        <f>Данные!AT79</f>
        <v>2.2270146627587266</v>
      </c>
      <c r="J88" s="20">
        <f>Данные!AU79</f>
        <v>0.11734263820449087</v>
      </c>
      <c r="K88" s="20">
        <f>Данные!AV79</f>
        <v>2.2301039444122677</v>
      </c>
      <c r="L88" s="89" t="str">
        <f>IF(Данные!BD79="","",Данные!BD79)</f>
        <v/>
      </c>
    </row>
    <row r="89" spans="1:12" x14ac:dyDescent="0.3">
      <c r="A89" s="20">
        <f>Данные!W80</f>
        <v>2042.2</v>
      </c>
      <c r="B89" s="20">
        <f>Данные!X80</f>
        <v>33.86</v>
      </c>
      <c r="C89" s="20">
        <f>Данные!Y80</f>
        <v>195.01</v>
      </c>
      <c r="D89" s="20">
        <f t="shared" si="12"/>
        <v>176.29999999999998</v>
      </c>
      <c r="E89" s="20">
        <f>Данные!B80</f>
        <v>33.86</v>
      </c>
      <c r="F89" s="20">
        <f>Данные!C80</f>
        <v>194.53</v>
      </c>
      <c r="G89" s="20">
        <f t="shared" si="13"/>
        <v>0</v>
      </c>
      <c r="H89" s="20">
        <f t="shared" si="14"/>
        <v>0.47999999999998977</v>
      </c>
      <c r="I89" s="20">
        <f>Данные!AT80</f>
        <v>2.3103064969665996</v>
      </c>
      <c r="J89" s="20">
        <f>Данные!AU80</f>
        <v>0.11702256440639758</v>
      </c>
      <c r="K89" s="20">
        <f>Данные!AV80</f>
        <v>2.3132683351713288</v>
      </c>
      <c r="L89" s="89" t="str">
        <f>IF(Данные!BD80="","",Данные!BD80)</f>
        <v/>
      </c>
    </row>
    <row r="90" spans="1:12" x14ac:dyDescent="0.3">
      <c r="A90" s="20">
        <f>Данные!W81</f>
        <v>2070.5</v>
      </c>
      <c r="B90" s="20">
        <f>Данные!X81</f>
        <v>35.28</v>
      </c>
      <c r="C90" s="20">
        <f>Данные!Y81</f>
        <v>195.15700000000001</v>
      </c>
      <c r="D90" s="20">
        <f t="shared" si="12"/>
        <v>176.447</v>
      </c>
      <c r="E90" s="20">
        <f>Данные!B81</f>
        <v>35.28</v>
      </c>
      <c r="F90" s="20">
        <f>Данные!C81</f>
        <v>195.16</v>
      </c>
      <c r="G90" s="20">
        <f t="shared" si="13"/>
        <v>0</v>
      </c>
      <c r="H90" s="20">
        <f t="shared" si="14"/>
        <v>-2.9999999999859028E-3</v>
      </c>
      <c r="I90" s="20">
        <f>Данные!AT81</f>
        <v>2.3755111838781193</v>
      </c>
      <c r="J90" s="20">
        <f>Данные!AU81</f>
        <v>0.11709401579219048</v>
      </c>
      <c r="K90" s="20">
        <f>Данные!AV81</f>
        <v>2.3783953399854205</v>
      </c>
      <c r="L90" s="89" t="str">
        <f>IF(Данные!BD81="","",Данные!BD81)</f>
        <v/>
      </c>
    </row>
    <row r="91" spans="1:12" x14ac:dyDescent="0.3">
      <c r="A91" s="20">
        <f>Данные!W82</f>
        <v>2098.8000000000002</v>
      </c>
      <c r="B91" s="20">
        <f>Данные!X82</f>
        <v>37.15</v>
      </c>
      <c r="C91" s="20">
        <f>Данные!Y82</f>
        <v>192.81700000000001</v>
      </c>
      <c r="D91" s="20">
        <f t="shared" si="12"/>
        <v>174.107</v>
      </c>
      <c r="E91" s="20">
        <f>Данные!B82</f>
        <v>37.15</v>
      </c>
      <c r="F91" s="20">
        <f>Данные!C82</f>
        <v>192.06</v>
      </c>
      <c r="G91" s="20">
        <f t="shared" si="13"/>
        <v>0</v>
      </c>
      <c r="H91" s="20">
        <f t="shared" si="14"/>
        <v>0.757000000000005</v>
      </c>
      <c r="I91" s="20">
        <f>Данные!AT82</f>
        <v>2.4876844736692076</v>
      </c>
      <c r="J91" s="20">
        <f>Данные!AU82</f>
        <v>0.11792998231726415</v>
      </c>
      <c r="K91" s="20">
        <f>Данные!AV82</f>
        <v>2.4904781712081303</v>
      </c>
      <c r="L91" s="89" t="str">
        <f>IF(Данные!BD82="","",Данные!BD82)</f>
        <v/>
      </c>
    </row>
    <row r="92" spans="1:12" x14ac:dyDescent="0.3">
      <c r="A92" s="20">
        <f>Данные!W83</f>
        <v>2127</v>
      </c>
      <c r="B92" s="20">
        <f>Данные!X83</f>
        <v>38.6</v>
      </c>
      <c r="C92" s="20">
        <f>Данные!Y83</f>
        <v>191.26400000000001</v>
      </c>
      <c r="D92" s="20">
        <f t="shared" si="12"/>
        <v>172.554</v>
      </c>
      <c r="E92" s="20">
        <f>Данные!B83</f>
        <v>38.6</v>
      </c>
      <c r="F92" s="20">
        <f>Данные!C83</f>
        <v>191.22</v>
      </c>
      <c r="G92" s="20">
        <f t="shared" si="13"/>
        <v>0</v>
      </c>
      <c r="H92" s="20">
        <f t="shared" si="14"/>
        <v>4.4000000000011141E-2</v>
      </c>
      <c r="I92" s="20">
        <f>Данные!AT83</f>
        <v>2.6067191224763961</v>
      </c>
      <c r="J92" s="20">
        <f>Данные!AU83</f>
        <v>0.11756669064925518</v>
      </c>
      <c r="K92" s="20">
        <f>Данные!AV83</f>
        <v>2.609368986984081</v>
      </c>
      <c r="L92" s="89" t="str">
        <f>IF(Данные!BD83="","",Данные!BD83)</f>
        <v/>
      </c>
    </row>
    <row r="93" spans="1:12" x14ac:dyDescent="0.3">
      <c r="A93" s="20">
        <f>Данные!W84</f>
        <v>2155.3000000000002</v>
      </c>
      <c r="B93" s="20">
        <f>Данные!X84</f>
        <v>36.630000000000003</v>
      </c>
      <c r="C93" s="20">
        <f>Данные!Y84</f>
        <v>195.31299999999999</v>
      </c>
      <c r="D93" s="20">
        <f t="shared" si="12"/>
        <v>176.60299999999998</v>
      </c>
      <c r="E93" s="20">
        <f>Данные!B84</f>
        <v>36.630000000000003</v>
      </c>
      <c r="F93" s="20">
        <f>Данные!C84</f>
        <v>194.7</v>
      </c>
      <c r="G93" s="20">
        <f t="shared" si="13"/>
        <v>0</v>
      </c>
      <c r="H93" s="20">
        <f t="shared" si="14"/>
        <v>0.61299999999999955</v>
      </c>
      <c r="I93" s="20">
        <f>Данные!AT84</f>
        <v>2.7033767260393913</v>
      </c>
      <c r="J93" s="20">
        <f>Данные!AU84</f>
        <v>0.11665910013675784</v>
      </c>
      <c r="K93" s="20">
        <f>Данные!AV84</f>
        <v>2.7058926565065691</v>
      </c>
      <c r="L93" s="89" t="str">
        <f>IF(Данные!BD84="","",Данные!BD84)</f>
        <v/>
      </c>
    </row>
    <row r="94" spans="1:12" x14ac:dyDescent="0.3">
      <c r="A94" s="20">
        <f>Данные!W85</f>
        <v>2183.6</v>
      </c>
      <c r="B94" s="20">
        <f>Данные!X85</f>
        <v>33.950000000000003</v>
      </c>
      <c r="C94" s="20">
        <f>Данные!Y85</f>
        <v>199.648</v>
      </c>
      <c r="D94" s="20">
        <f t="shared" si="12"/>
        <v>180.93799999999999</v>
      </c>
      <c r="E94" s="20">
        <f>Данные!B85</f>
        <v>33.950000000000003</v>
      </c>
      <c r="F94" s="20">
        <f>Данные!C85</f>
        <v>199.19</v>
      </c>
      <c r="G94" s="20">
        <f t="shared" si="13"/>
        <v>0</v>
      </c>
      <c r="H94" s="20">
        <f t="shared" si="14"/>
        <v>0.45799999999999841</v>
      </c>
      <c r="I94" s="20">
        <f>Данные!AT85</f>
        <v>2.8554309984490613</v>
      </c>
      <c r="J94" s="20">
        <f>Данные!AU85</f>
        <v>0.1169264338686844</v>
      </c>
      <c r="K94" s="20">
        <f>Данные!AV85</f>
        <v>2.857823993502933</v>
      </c>
      <c r="L94" s="89" t="str">
        <f>IF(Данные!BD85="","",Данные!BD85)</f>
        <v/>
      </c>
    </row>
    <row r="95" spans="1:12" x14ac:dyDescent="0.3">
      <c r="A95" s="20">
        <f>Данные!W86</f>
        <v>2211.9</v>
      </c>
      <c r="B95" s="20">
        <f>Данные!X86</f>
        <v>33.36</v>
      </c>
      <c r="C95" s="20">
        <f>Данные!Y86</f>
        <v>200.339</v>
      </c>
      <c r="D95" s="20">
        <f t="shared" si="12"/>
        <v>181.62899999999999</v>
      </c>
      <c r="E95" s="20">
        <f>Данные!B86</f>
        <v>33.36</v>
      </c>
      <c r="F95" s="20">
        <f>Данные!C86</f>
        <v>200.73</v>
      </c>
      <c r="G95" s="20">
        <f t="shared" si="13"/>
        <v>0</v>
      </c>
      <c r="H95" s="20">
        <f t="shared" si="14"/>
        <v>-0.39099999999999113</v>
      </c>
      <c r="I95" s="20">
        <f>Данные!AT86</f>
        <v>2.8654936163266238</v>
      </c>
      <c r="J95" s="20">
        <f>Данные!AU86</f>
        <v>0.11727427104165145</v>
      </c>
      <c r="K95" s="20">
        <f>Данные!AV86</f>
        <v>2.8678924177620373</v>
      </c>
      <c r="L95" s="89" t="str">
        <f>IF(Данные!BD86="","",Данные!BD86)</f>
        <v/>
      </c>
    </row>
    <row r="96" spans="1:12" x14ac:dyDescent="0.3">
      <c r="A96" s="20">
        <f>Данные!W87</f>
        <v>2240.1</v>
      </c>
      <c r="B96" s="20">
        <f>Данные!X87</f>
        <v>31.97</v>
      </c>
      <c r="C96" s="20">
        <f>Данные!Y87</f>
        <v>199.80099999999999</v>
      </c>
      <c r="D96" s="20">
        <f t="shared" si="12"/>
        <v>181.09099999999998</v>
      </c>
      <c r="E96" s="20">
        <f>Данные!B87</f>
        <v>31.97</v>
      </c>
      <c r="F96" s="20">
        <f>Данные!C87</f>
        <v>200.19</v>
      </c>
      <c r="G96" s="20">
        <f t="shared" si="13"/>
        <v>0</v>
      </c>
      <c r="H96" s="20">
        <f t="shared" si="14"/>
        <v>-0.38900000000001</v>
      </c>
      <c r="I96" s="20">
        <f>Данные!AT87</f>
        <v>2.7638093719090002</v>
      </c>
      <c r="J96" s="20">
        <f>Данные!AU87</f>
        <v>0.11727464938689991</v>
      </c>
      <c r="K96" s="20">
        <f>Данные!AV87</f>
        <v>2.7662963665595997</v>
      </c>
      <c r="L96" s="89" t="str">
        <f>IF(Данные!BD87="","",Данные!BD87)</f>
        <v/>
      </c>
    </row>
    <row r="97" spans="1:12" x14ac:dyDescent="0.3">
      <c r="A97" s="20">
        <f>Данные!W88</f>
        <v>2268.4</v>
      </c>
      <c r="B97" s="20">
        <f>Данные!X88</f>
        <v>33.01</v>
      </c>
      <c r="C97" s="20">
        <f>Данные!Y88</f>
        <v>198.517</v>
      </c>
      <c r="D97" s="20">
        <f t="shared" si="12"/>
        <v>179.80699999999999</v>
      </c>
      <c r="E97" s="20">
        <f>Данные!B88</f>
        <v>33.01</v>
      </c>
      <c r="F97" s="20">
        <f>Данные!C88</f>
        <v>198.91</v>
      </c>
      <c r="G97" s="20">
        <f t="shared" si="13"/>
        <v>0</v>
      </c>
      <c r="H97" s="20">
        <f t="shared" si="14"/>
        <v>-0.39300000000000068</v>
      </c>
      <c r="I97" s="20">
        <f>Данные!AT88</f>
        <v>2.6618132899689995</v>
      </c>
      <c r="J97" s="20">
        <f>Данные!AU88</f>
        <v>0.11727285668621334</v>
      </c>
      <c r="K97" s="20">
        <f>Данные!AV88</f>
        <v>2.6643954123911362</v>
      </c>
      <c r="L97" s="89" t="str">
        <f>IF(Данные!BD88="","",Данные!BD88)</f>
        <v/>
      </c>
    </row>
    <row r="98" spans="1:12" x14ac:dyDescent="0.3">
      <c r="A98" s="20">
        <f>Данные!W89</f>
        <v>2296.8000000000002</v>
      </c>
      <c r="B98" s="20">
        <f>Данные!X89</f>
        <v>36.130000000000003</v>
      </c>
      <c r="C98" s="20">
        <f>Данные!Y89</f>
        <v>198.84200000000001</v>
      </c>
      <c r="D98" s="20">
        <f t="shared" si="12"/>
        <v>180.13200000000001</v>
      </c>
      <c r="E98" s="20">
        <f>Данные!B89</f>
        <v>36.130000000000003</v>
      </c>
      <c r="F98" s="20">
        <f>Данные!C89</f>
        <v>198.98</v>
      </c>
      <c r="G98" s="20">
        <f t="shared" si="13"/>
        <v>0</v>
      </c>
      <c r="H98" s="20">
        <f t="shared" si="14"/>
        <v>-0.13799999999997681</v>
      </c>
      <c r="I98" s="20">
        <f>Данные!AT89</f>
        <v>2.5897469553808281</v>
      </c>
      <c r="J98" s="20">
        <f>Данные!AU89</f>
        <v>0.1172536361384573</v>
      </c>
      <c r="K98" s="20">
        <f>Данные!AV89</f>
        <v>2.5923999899884196</v>
      </c>
      <c r="L98" s="89" t="str">
        <f>IF(Данные!BD89="","",Данные!BD89)</f>
        <v/>
      </c>
    </row>
    <row r="99" spans="1:12" x14ac:dyDescent="0.3">
      <c r="A99" s="20">
        <f>Данные!W90</f>
        <v>2325.1</v>
      </c>
      <c r="B99" s="20">
        <f>Данные!X90</f>
        <v>40.17</v>
      </c>
      <c r="C99" s="20">
        <f>Данные!Y90</f>
        <v>195.52699999999999</v>
      </c>
      <c r="D99" s="20">
        <f t="shared" si="12"/>
        <v>176.81699999999998</v>
      </c>
      <c r="E99" s="20">
        <f>Данные!B90</f>
        <v>40.17</v>
      </c>
      <c r="F99" s="20">
        <f>Данные!C90</f>
        <v>194.94</v>
      </c>
      <c r="G99" s="20">
        <f t="shared" si="13"/>
        <v>0</v>
      </c>
      <c r="H99" s="20">
        <f t="shared" si="14"/>
        <v>0.58699999999998909</v>
      </c>
      <c r="I99" s="20">
        <f>Данные!AT90</f>
        <v>2.6627470473595189</v>
      </c>
      <c r="J99" s="20">
        <f>Данные!AU90</f>
        <v>0.11840064118860028</v>
      </c>
      <c r="K99" s="20">
        <f>Данные!AV90</f>
        <v>2.6653781251551738</v>
      </c>
      <c r="L99" s="89" t="str">
        <f>IF(Данные!BD90="","",Данные!BD90)</f>
        <v/>
      </c>
    </row>
    <row r="100" spans="1:12" x14ac:dyDescent="0.3">
      <c r="A100" s="20">
        <f>Данные!W91</f>
        <v>2353.3000000000002</v>
      </c>
      <c r="B100" s="20">
        <f>Данные!X91</f>
        <v>38.82</v>
      </c>
      <c r="C100" s="20">
        <f>Данные!Y91</f>
        <v>194.779</v>
      </c>
      <c r="D100" s="20">
        <f t="shared" si="12"/>
        <v>176.06899999999999</v>
      </c>
      <c r="E100" s="20">
        <f>Данные!B91</f>
        <v>38.82</v>
      </c>
      <c r="F100" s="20">
        <f>Данные!C91</f>
        <v>194.24</v>
      </c>
      <c r="G100" s="20">
        <f t="shared" si="13"/>
        <v>0</v>
      </c>
      <c r="H100" s="20">
        <f t="shared" si="14"/>
        <v>0.53899999999998727</v>
      </c>
      <c r="I100" s="20">
        <f>Данные!AT91</f>
        <v>2.8380643849145808</v>
      </c>
      <c r="J100" s="20">
        <f>Данные!AU91</f>
        <v>0.11838511350242698</v>
      </c>
      <c r="K100" s="20">
        <f>Данные!AV91</f>
        <v>2.8405324303763124</v>
      </c>
      <c r="L100" s="89" t="str">
        <f>IF(Данные!BD91="","",Данные!BD91)</f>
        <v/>
      </c>
    </row>
    <row r="101" spans="1:12" x14ac:dyDescent="0.3">
      <c r="A101" s="20">
        <f>Данные!W92</f>
        <v>2381.6</v>
      </c>
      <c r="B101" s="20">
        <f>Данные!X92</f>
        <v>38.17</v>
      </c>
      <c r="C101" s="20">
        <f>Данные!Y92</f>
        <v>194.38</v>
      </c>
      <c r="D101" s="20">
        <f t="shared" si="12"/>
        <v>175.67</v>
      </c>
      <c r="E101" s="20">
        <f>Данные!B92</f>
        <v>38.17</v>
      </c>
      <c r="F101" s="20">
        <f>Данные!C92</f>
        <v>194.51</v>
      </c>
      <c r="G101" s="20">
        <f t="shared" si="13"/>
        <v>0</v>
      </c>
      <c r="H101" s="20">
        <f t="shared" si="14"/>
        <v>-0.12999999999999545</v>
      </c>
      <c r="I101" s="20">
        <f>Данные!AT92</f>
        <v>2.9013724925406881</v>
      </c>
      <c r="J101" s="20">
        <f>Данные!AU92</f>
        <v>0.11836631465757819</v>
      </c>
      <c r="K101" s="20">
        <f>Данные!AV92</f>
        <v>2.9037859640333998</v>
      </c>
      <c r="L101" s="89" t="str">
        <f>IF(Данные!BD92="","",Данные!BD92)</f>
        <v/>
      </c>
    </row>
    <row r="102" spans="1:12" x14ac:dyDescent="0.3">
      <c r="A102" s="20">
        <f>Данные!W93</f>
        <v>2409.9</v>
      </c>
      <c r="B102" s="20">
        <f>Данные!X93</f>
        <v>39.659999999999997</v>
      </c>
      <c r="C102" s="20">
        <f>Данные!Y93</f>
        <v>193.517</v>
      </c>
      <c r="D102" s="20">
        <f t="shared" si="12"/>
        <v>174.80699999999999</v>
      </c>
      <c r="E102" s="20">
        <f>Данные!B93</f>
        <v>39.659999999999997</v>
      </c>
      <c r="F102" s="20">
        <f>Данные!C93</f>
        <v>192.73</v>
      </c>
      <c r="G102" s="20">
        <f t="shared" si="13"/>
        <v>0</v>
      </c>
      <c r="H102" s="20">
        <f t="shared" si="14"/>
        <v>0.78700000000000614</v>
      </c>
      <c r="I102" s="20">
        <f>Данные!AT93</f>
        <v>3.0053318450890498</v>
      </c>
      <c r="J102" s="20">
        <f>Данные!AU93</f>
        <v>0.11890073017684699</v>
      </c>
      <c r="K102" s="20">
        <f>Данные!AV93</f>
        <v>3.0076829757710404</v>
      </c>
      <c r="L102" s="89" t="str">
        <f>IF(Данные!BD93="","",Данные!BD93)</f>
        <v/>
      </c>
    </row>
    <row r="103" spans="1:12" x14ac:dyDescent="0.3">
      <c r="A103" s="20">
        <f>Данные!W94</f>
        <v>2438.1999999999998</v>
      </c>
      <c r="B103" s="20">
        <f>Данные!X94</f>
        <v>36.979999999999997</v>
      </c>
      <c r="C103" s="20">
        <f>Данные!Y94</f>
        <v>194.55500000000001</v>
      </c>
      <c r="D103" s="20">
        <f t="shared" si="12"/>
        <v>175.845</v>
      </c>
      <c r="E103" s="20">
        <f>Данные!B94</f>
        <v>36.979999999999997</v>
      </c>
      <c r="F103" s="20">
        <f>Данные!C94</f>
        <v>194.49</v>
      </c>
      <c r="G103" s="20">
        <f t="shared" si="13"/>
        <v>0</v>
      </c>
      <c r="H103" s="20">
        <f t="shared" si="14"/>
        <v>6.4999999999997726E-2</v>
      </c>
      <c r="I103" s="20">
        <f>Данные!AT94</f>
        <v>3.1387125816912675</v>
      </c>
      <c r="J103" s="20">
        <f>Данные!AU94</f>
        <v>0.11933808391677303</v>
      </c>
      <c r="K103" s="20">
        <f>Данные!AV94</f>
        <v>3.1409804597832167</v>
      </c>
      <c r="L103" s="89" t="str">
        <f>IF(Данные!BD94="","",Данные!BD94)</f>
        <v/>
      </c>
    </row>
    <row r="104" spans="1:12" x14ac:dyDescent="0.3">
      <c r="A104" s="20">
        <f>Данные!W95</f>
        <v>2466.5</v>
      </c>
      <c r="B104" s="20">
        <f>Данные!X95</f>
        <v>38.14</v>
      </c>
      <c r="C104" s="20">
        <f>Данные!Y95</f>
        <v>194.17699999999999</v>
      </c>
      <c r="D104" s="20">
        <f t="shared" si="12"/>
        <v>175.46699999999998</v>
      </c>
      <c r="E104" s="20">
        <f>Данные!B95</f>
        <v>38.14</v>
      </c>
      <c r="F104" s="20">
        <f>Данные!C95</f>
        <v>193.55</v>
      </c>
      <c r="G104" s="20">
        <f t="shared" si="13"/>
        <v>0</v>
      </c>
      <c r="H104" s="20">
        <f t="shared" si="14"/>
        <v>0.62699999999998113</v>
      </c>
      <c r="I104" s="20">
        <f>Данные!AT95</f>
        <v>3.243669456107531</v>
      </c>
      <c r="J104" s="20">
        <f>Данные!AU95</f>
        <v>0.11949480538714852</v>
      </c>
      <c r="K104" s="20">
        <f>Данные!AV95</f>
        <v>3.2458697677201158</v>
      </c>
      <c r="L104" s="89" t="str">
        <f>IF(Данные!BD95="","",Данные!BD95)</f>
        <v/>
      </c>
    </row>
    <row r="105" spans="1:12" x14ac:dyDescent="0.3">
      <c r="A105" s="20">
        <f>Данные!W96</f>
        <v>2494.8000000000002</v>
      </c>
      <c r="B105" s="20">
        <f>Данные!X96</f>
        <v>38.299999999999997</v>
      </c>
      <c r="C105" s="20">
        <f>Данные!Y96</f>
        <v>193.60499999999999</v>
      </c>
      <c r="D105" s="20">
        <f t="shared" si="12"/>
        <v>174.89499999999998</v>
      </c>
      <c r="E105" s="20">
        <f>Данные!B96</f>
        <v>38.299999999999997</v>
      </c>
      <c r="F105" s="20">
        <f>Данные!C96</f>
        <v>193.7</v>
      </c>
      <c r="G105" s="20">
        <f t="shared" si="13"/>
        <v>0</v>
      </c>
      <c r="H105" s="20">
        <f t="shared" si="14"/>
        <v>-9.4999999999998863E-2</v>
      </c>
      <c r="I105" s="20">
        <f>Данные!AT96</f>
        <v>3.3245303553944536</v>
      </c>
      <c r="J105" s="20">
        <f>Данные!AU96</f>
        <v>0.11942898391271228</v>
      </c>
      <c r="K105" s="20">
        <f>Данные!AV96</f>
        <v>3.3266748212197705</v>
      </c>
      <c r="L105" s="89" t="str">
        <f>IF(Данные!BD96="","",Данные!BD96)</f>
        <v/>
      </c>
    </row>
    <row r="106" spans="1:12" x14ac:dyDescent="0.3">
      <c r="A106" s="20">
        <f>Данные!W97</f>
        <v>2523.1</v>
      </c>
      <c r="B106" s="20">
        <f>Данные!X97</f>
        <v>38.65</v>
      </c>
      <c r="C106" s="20">
        <f>Данные!Y97</f>
        <v>191.785</v>
      </c>
      <c r="D106" s="20">
        <f t="shared" si="12"/>
        <v>173.07499999999999</v>
      </c>
      <c r="E106" s="20">
        <f>Данные!B97</f>
        <v>38.65</v>
      </c>
      <c r="F106" s="20">
        <f>Данные!C97</f>
        <v>190.91</v>
      </c>
      <c r="G106" s="20">
        <f t="shared" si="13"/>
        <v>0</v>
      </c>
      <c r="H106" s="20">
        <f t="shared" si="14"/>
        <v>0.875</v>
      </c>
      <c r="I106" s="20">
        <f>Данные!AT97</f>
        <v>3.444896223278338</v>
      </c>
      <c r="J106" s="20">
        <f>Данные!AU97</f>
        <v>0.12040246016840683</v>
      </c>
      <c r="K106" s="20">
        <f>Данные!AV97</f>
        <v>3.4469996724067093</v>
      </c>
      <c r="L106" s="89" t="str">
        <f>IF(Данные!BD97="","",Данные!BD97)</f>
        <v/>
      </c>
    </row>
    <row r="107" spans="1:12" x14ac:dyDescent="0.3">
      <c r="A107" s="20">
        <f>Данные!W98</f>
        <v>2551.4</v>
      </c>
      <c r="B107" s="20">
        <f>Данные!X98</f>
        <v>37.58</v>
      </c>
      <c r="C107" s="20">
        <f>Данные!Y98</f>
        <v>194.501</v>
      </c>
      <c r="D107" s="20">
        <f t="shared" si="12"/>
        <v>175.791</v>
      </c>
      <c r="E107" s="20">
        <f>Данные!B98</f>
        <v>37.58</v>
      </c>
      <c r="F107" s="20">
        <f>Данные!C98</f>
        <v>194.2</v>
      </c>
      <c r="G107" s="20">
        <f t="shared" si="13"/>
        <v>0</v>
      </c>
      <c r="H107" s="20">
        <f t="shared" si="14"/>
        <v>0.30100000000001614</v>
      </c>
      <c r="I107" s="20">
        <f>Данные!AT98</f>
        <v>3.6249841338506914</v>
      </c>
      <c r="J107" s="20">
        <f>Данные!AU98</f>
        <v>0.12114466244474897</v>
      </c>
      <c r="K107" s="20">
        <f>Данные!AV98</f>
        <v>3.6270078577124836</v>
      </c>
      <c r="L107" s="89" t="str">
        <f>IF(Данные!BD98="","",Данные!BD98)</f>
        <v/>
      </c>
    </row>
    <row r="108" spans="1:12" x14ac:dyDescent="0.3">
      <c r="A108" s="20">
        <f>Данные!W99</f>
        <v>2579.6999999999998</v>
      </c>
      <c r="B108" s="20">
        <f>Данные!X99</f>
        <v>35.67</v>
      </c>
      <c r="C108" s="20">
        <f>Данные!Y99</f>
        <v>197.64699999999999</v>
      </c>
      <c r="D108" s="20">
        <f t="shared" si="12"/>
        <v>178.93699999999998</v>
      </c>
      <c r="E108" s="20">
        <f>Данные!B99</f>
        <v>35.67</v>
      </c>
      <c r="F108" s="20">
        <f>Данные!C99</f>
        <v>197.84</v>
      </c>
      <c r="G108" s="20">
        <f t="shared" si="13"/>
        <v>0</v>
      </c>
      <c r="H108" s="20">
        <f t="shared" si="14"/>
        <v>-0.19300000000001205</v>
      </c>
      <c r="I108" s="20">
        <f>Данные!AT99</f>
        <v>3.6425977826938949</v>
      </c>
      <c r="J108" s="20">
        <f>Данные!AU99</f>
        <v>0.12183209327304212</v>
      </c>
      <c r="K108" s="20">
        <f>Данные!AV99</f>
        <v>3.6446346408711219</v>
      </c>
      <c r="L108" s="89" t="str">
        <f>IF(Данные!BD99="","",Данные!BD99)</f>
        <v/>
      </c>
    </row>
    <row r="109" spans="1:12" x14ac:dyDescent="0.3">
      <c r="A109" s="20">
        <f>Данные!W100</f>
        <v>2608</v>
      </c>
      <c r="B109" s="20">
        <f>Данные!X100</f>
        <v>33.979999999999997</v>
      </c>
      <c r="C109" s="20">
        <f>Данные!Y100</f>
        <v>197.46899999999999</v>
      </c>
      <c r="D109" s="20">
        <f t="shared" si="12"/>
        <v>178.75899999999999</v>
      </c>
      <c r="E109" s="20">
        <f>Данные!B100</f>
        <v>33.979999999999997</v>
      </c>
      <c r="F109" s="20">
        <f>Данные!C100</f>
        <v>197.43</v>
      </c>
      <c r="G109" s="20">
        <f t="shared" si="13"/>
        <v>0</v>
      </c>
      <c r="H109" s="20">
        <f t="shared" si="14"/>
        <v>3.8999999999987267E-2</v>
      </c>
      <c r="I109" s="20">
        <f>Данные!AT100</f>
        <v>3.6204026667256746</v>
      </c>
      <c r="J109" s="20">
        <f>Данные!AU100</f>
        <v>0.12185831721444629</v>
      </c>
      <c r="K109" s="20">
        <f>Данные!AV100</f>
        <v>3.6224528870240276</v>
      </c>
      <c r="L109" s="89" t="str">
        <f>IF(Данные!BD100="","",Данные!BD100)</f>
        <v/>
      </c>
    </row>
    <row r="110" spans="1:12" x14ac:dyDescent="0.3">
      <c r="A110" s="20">
        <f>Данные!W101</f>
        <v>2636.3</v>
      </c>
      <c r="B110" s="20">
        <f>Данные!X101</f>
        <v>36.58</v>
      </c>
      <c r="C110" s="20">
        <f>Данные!Y101</f>
        <v>196.13</v>
      </c>
      <c r="D110" s="20">
        <f t="shared" si="12"/>
        <v>177.42</v>
      </c>
      <c r="E110" s="20">
        <f>Данные!B101</f>
        <v>36.58</v>
      </c>
      <c r="F110" s="20">
        <f>Данные!C101</f>
        <v>196.27</v>
      </c>
      <c r="G110" s="20">
        <f t="shared" si="13"/>
        <v>0</v>
      </c>
      <c r="H110" s="20">
        <f t="shared" si="14"/>
        <v>-0.14000000000001478</v>
      </c>
      <c r="I110" s="20">
        <f>Данные!AT101</f>
        <v>3.6052677617188804</v>
      </c>
      <c r="J110" s="20">
        <f>Данные!AU101</f>
        <v>0.12177089948863795</v>
      </c>
      <c r="K110" s="20">
        <f>Данные!AV101</f>
        <v>3.6073236319537147</v>
      </c>
      <c r="L110" s="89" t="str">
        <f>IF(Данные!BD101="","",Данные!BD101)</f>
        <v/>
      </c>
    </row>
    <row r="111" spans="1:12" x14ac:dyDescent="0.3">
      <c r="A111" s="20">
        <f>Данные!W102</f>
        <v>2664.5</v>
      </c>
      <c r="B111" s="20">
        <f>Данные!X102</f>
        <v>41.62</v>
      </c>
      <c r="C111" s="20">
        <f>Данные!Y102</f>
        <v>197.07599999999999</v>
      </c>
      <c r="D111" s="20">
        <f t="shared" si="12"/>
        <v>178.36599999999999</v>
      </c>
      <c r="E111" s="20">
        <f>Данные!B102</f>
        <v>41.62</v>
      </c>
      <c r="F111" s="20">
        <f>Данные!C102</f>
        <v>197.07</v>
      </c>
      <c r="G111" s="20">
        <f t="shared" si="13"/>
        <v>0</v>
      </c>
      <c r="H111" s="20">
        <f t="shared" si="14"/>
        <v>6.0000000000002274E-3</v>
      </c>
      <c r="I111" s="20">
        <f>Данные!AT102</f>
        <v>3.5858325338236137</v>
      </c>
      <c r="J111" s="20">
        <f>Данные!AU102</f>
        <v>0.12171474118031256</v>
      </c>
      <c r="K111" s="20">
        <f>Данные!AV102</f>
        <v>3.5878976349456329</v>
      </c>
      <c r="L111" s="89" t="str">
        <f>IF(Данные!BD102="","",Данные!BD102)</f>
        <v/>
      </c>
    </row>
    <row r="112" spans="1:12" x14ac:dyDescent="0.3">
      <c r="A112" s="20">
        <f>Данные!W103</f>
        <v>2692.7</v>
      </c>
      <c r="B112" s="20">
        <f>Данные!X103</f>
        <v>46.37</v>
      </c>
      <c r="C112" s="20">
        <f>Данные!Y103</f>
        <v>198.53399999999999</v>
      </c>
      <c r="D112" s="20">
        <f t="shared" si="12"/>
        <v>179.82399999999998</v>
      </c>
      <c r="E112" s="20">
        <f>Данные!B103</f>
        <v>46.37</v>
      </c>
      <c r="F112" s="20">
        <f>Данные!C103</f>
        <v>198.54</v>
      </c>
      <c r="G112" s="20">
        <f t="shared" si="13"/>
        <v>0</v>
      </c>
      <c r="H112" s="20">
        <f t="shared" si="14"/>
        <v>-6.0000000000002274E-3</v>
      </c>
      <c r="I112" s="20">
        <f>Данные!AT103</f>
        <v>3.585747834346888</v>
      </c>
      <c r="J112" s="20">
        <f>Данные!AU103</f>
        <v>0.12172345453654998</v>
      </c>
      <c r="K112" s="20">
        <f>Данные!AV103</f>
        <v>3.5878132798276594</v>
      </c>
      <c r="L112" s="89" t="str">
        <f>IF(Данные!BD103="","",Данные!BD103)</f>
        <v/>
      </c>
    </row>
    <row r="113" spans="1:12" x14ac:dyDescent="0.3">
      <c r="A113" s="20">
        <f>Данные!W104</f>
        <v>2721</v>
      </c>
      <c r="B113" s="20">
        <f>Данные!X104</f>
        <v>49.82</v>
      </c>
      <c r="C113" s="20">
        <f>Данные!Y104</f>
        <v>198.55699999999999</v>
      </c>
      <c r="D113" s="20">
        <f t="shared" si="12"/>
        <v>179.84699999999998</v>
      </c>
      <c r="E113" s="20">
        <f>Данные!B104</f>
        <v>49.82</v>
      </c>
      <c r="F113" s="20">
        <f>Данные!C104</f>
        <v>198.68</v>
      </c>
      <c r="G113" s="20">
        <f t="shared" si="13"/>
        <v>0</v>
      </c>
      <c r="H113" s="20">
        <f t="shared" si="14"/>
        <v>-0.12300000000001887</v>
      </c>
      <c r="I113" s="20">
        <f>Данные!AT104</f>
        <v>3.5617541722247155</v>
      </c>
      <c r="J113" s="20">
        <f>Данные!AU104</f>
        <v>0.12172851924287897</v>
      </c>
      <c r="K113" s="20">
        <f>Данные!AV104</f>
        <v>3.5638336964226083</v>
      </c>
      <c r="L113" s="89" t="str">
        <f>IF(Данные!BD104="","",Данные!BD104)</f>
        <v/>
      </c>
    </row>
    <row r="114" spans="1:12" x14ac:dyDescent="0.3">
      <c r="A114" s="20">
        <f>Данные!W105</f>
        <v>2749.3</v>
      </c>
      <c r="B114" s="20">
        <f>Данные!X105</f>
        <v>54.42</v>
      </c>
      <c r="C114" s="20">
        <f>Данные!Y105</f>
        <v>196.78800000000001</v>
      </c>
      <c r="D114" s="20">
        <f t="shared" si="12"/>
        <v>178.078</v>
      </c>
      <c r="E114" s="20">
        <f>Данные!B105</f>
        <v>54.42</v>
      </c>
      <c r="F114" s="20">
        <f>Данные!C105</f>
        <v>196.81</v>
      </c>
      <c r="G114" s="20">
        <f t="shared" si="13"/>
        <v>0</v>
      </c>
      <c r="H114" s="20">
        <f t="shared" si="14"/>
        <v>-2.199999999999136E-2</v>
      </c>
      <c r="I114" s="20">
        <f>Данные!AT105</f>
        <v>3.5344139341987733</v>
      </c>
      <c r="J114" s="20">
        <f>Данные!AU105</f>
        <v>0.12182942143272157</v>
      </c>
      <c r="K114" s="20">
        <f>Данные!AV105</f>
        <v>3.5365130094748811</v>
      </c>
      <c r="L114" s="89" t="str">
        <f>IF(Данные!BD105="","",Данные!BD105)</f>
        <v/>
      </c>
    </row>
    <row r="115" spans="1:12" x14ac:dyDescent="0.3">
      <c r="A115" s="20">
        <f>Данные!W106</f>
        <v>2777.6</v>
      </c>
      <c r="B115" s="20">
        <f>Данные!X106</f>
        <v>54.29</v>
      </c>
      <c r="C115" s="20">
        <f>Данные!Y106</f>
        <v>195.346</v>
      </c>
      <c r="D115" s="20">
        <f t="shared" si="12"/>
        <v>176.636</v>
      </c>
      <c r="E115" s="20">
        <f>Данные!B106</f>
        <v>54.29</v>
      </c>
      <c r="F115" s="20">
        <f>Данные!C106</f>
        <v>195.3</v>
      </c>
      <c r="G115" s="20">
        <f t="shared" si="13"/>
        <v>0</v>
      </c>
      <c r="H115" s="20">
        <f t="shared" si="14"/>
        <v>4.5999999999992269E-2</v>
      </c>
      <c r="I115" s="20">
        <f>Данные!AT106</f>
        <v>3.5391996234894432</v>
      </c>
      <c r="J115" s="20">
        <f>Данные!AU106</f>
        <v>0.12188492199175016</v>
      </c>
      <c r="K115" s="20">
        <f>Данные!AV106</f>
        <v>3.5412977718792229</v>
      </c>
      <c r="L115" s="89" t="str">
        <f>IF(Данные!BD106="","",Данные!BD106)</f>
        <v/>
      </c>
    </row>
    <row r="116" spans="1:12" x14ac:dyDescent="0.3">
      <c r="A116" s="20">
        <f>Данные!W107</f>
        <v>2783.33</v>
      </c>
      <c r="B116" s="20">
        <f>Данные!X107</f>
        <v>54.27</v>
      </c>
      <c r="C116" s="20">
        <f>Данные!Y107</f>
        <v>194.91</v>
      </c>
      <c r="D116" s="20">
        <f t="shared" si="12"/>
        <v>176.2</v>
      </c>
      <c r="E116" s="20">
        <f>Данные!B107</f>
        <v>54.27</v>
      </c>
      <c r="F116" s="20">
        <f>Данные!C107</f>
        <v>194.91</v>
      </c>
      <c r="G116" s="20">
        <f t="shared" si="13"/>
        <v>0</v>
      </c>
      <c r="H116" s="20">
        <f t="shared" si="14"/>
        <v>0</v>
      </c>
      <c r="I116" s="20">
        <f>Данные!AT107</f>
        <v>3.5410582416323289</v>
      </c>
      <c r="J116" s="20">
        <f>Данные!AU107</f>
        <v>0.1218827951579442</v>
      </c>
      <c r="K116" s="20">
        <f>Данные!AV107</f>
        <v>3.543155216242686</v>
      </c>
      <c r="L116" s="89" t="str">
        <f>IF(Данные!BD107="","",Данные!BD107)</f>
        <v>Отсутсвуют данные осевых замеров. Интерполяция</v>
      </c>
    </row>
    <row r="117" spans="1:12" x14ac:dyDescent="0.3">
      <c r="A117" s="20">
        <f>Данные!W108</f>
        <v>2805.9</v>
      </c>
      <c r="B117" s="20">
        <f>Данные!X108</f>
        <v>54.21</v>
      </c>
      <c r="C117" s="20">
        <f>Данные!Y108</f>
        <v>194.10900000000001</v>
      </c>
      <c r="D117" s="20">
        <f t="shared" si="12"/>
        <v>175.399</v>
      </c>
      <c r="E117" s="20">
        <f>Данные!B108</f>
        <v>54.21</v>
      </c>
      <c r="F117" s="20">
        <f>Данные!C108</f>
        <v>193.38</v>
      </c>
      <c r="G117" s="20">
        <f t="shared" si="13"/>
        <v>0</v>
      </c>
      <c r="H117" s="20">
        <f t="shared" si="14"/>
        <v>0.72900000000001342</v>
      </c>
      <c r="I117" s="20">
        <f>Данные!AT108</f>
        <v>3.6571918936134002</v>
      </c>
      <c r="J117" s="20">
        <f>Данные!AU108</f>
        <v>0.12225745777050179</v>
      </c>
      <c r="K117" s="20">
        <f>Данные!AV108</f>
        <v>3.6592348151891092</v>
      </c>
      <c r="L117" s="89" t="str">
        <f>IF(Данные!BD108="","",Данные!BD108)</f>
        <v/>
      </c>
    </row>
    <row r="118" spans="1:12" x14ac:dyDescent="0.3">
      <c r="A118" s="20">
        <f>Данные!W109</f>
        <v>2834.2</v>
      </c>
      <c r="B118" s="20">
        <f>Данные!X109</f>
        <v>53.88</v>
      </c>
      <c r="C118" s="20">
        <f>Данные!Y109</f>
        <v>193.09200000000001</v>
      </c>
      <c r="D118" s="20">
        <f t="shared" si="12"/>
        <v>174.38200000000001</v>
      </c>
      <c r="E118" s="20">
        <f>Данные!B109</f>
        <v>53.88</v>
      </c>
      <c r="F118" s="20">
        <f>Данные!C109</f>
        <v>193.01</v>
      </c>
      <c r="G118" s="20">
        <f t="shared" si="13"/>
        <v>0</v>
      </c>
      <c r="H118" s="20">
        <f t="shared" si="14"/>
        <v>8.2000000000022055E-2</v>
      </c>
      <c r="I118" s="20">
        <f>Данные!AT109</f>
        <v>3.8192415037923113</v>
      </c>
      <c r="J118" s="20">
        <f>Данные!AU109</f>
        <v>0.12200942806748571</v>
      </c>
      <c r="K118" s="20">
        <f>Данные!AV109</f>
        <v>3.821189862441686</v>
      </c>
      <c r="L118" s="89" t="str">
        <f>IF(Данные!BD109="","",Данные!BD109)</f>
        <v/>
      </c>
    </row>
    <row r="119" spans="1:12" x14ac:dyDescent="0.3">
      <c r="A119" s="20">
        <f>Данные!W110</f>
        <v>2862.5</v>
      </c>
      <c r="B119" s="20">
        <f>Данные!X110</f>
        <v>53.76</v>
      </c>
      <c r="C119" s="20">
        <f>Данные!Y110</f>
        <v>193.405</v>
      </c>
      <c r="D119" s="20">
        <f t="shared" si="12"/>
        <v>174.69499999999999</v>
      </c>
      <c r="E119" s="20">
        <f>Данные!B110</f>
        <v>53.76</v>
      </c>
      <c r="F119" s="20">
        <f>Данные!C110</f>
        <v>192.66</v>
      </c>
      <c r="G119" s="20">
        <f t="shared" si="13"/>
        <v>0</v>
      </c>
      <c r="H119" s="20">
        <f t="shared" si="14"/>
        <v>0.74500000000000455</v>
      </c>
      <c r="I119" s="20">
        <f>Данные!AT110</f>
        <v>3.9837558544802509</v>
      </c>
      <c r="J119" s="20">
        <f>Данные!AU110</f>
        <v>0.12201620592668405</v>
      </c>
      <c r="K119" s="20">
        <f>Данные!AV110</f>
        <v>3.9856239991517532</v>
      </c>
      <c r="L119" s="89" t="str">
        <f>IF(Данные!BD110="","",Данные!BD110)</f>
        <v/>
      </c>
    </row>
    <row r="120" spans="1:12" x14ac:dyDescent="0.3">
      <c r="A120" s="20">
        <f>Данные!W111</f>
        <v>2883.33</v>
      </c>
      <c r="B120" s="20">
        <f>Данные!X111</f>
        <v>53.44</v>
      </c>
      <c r="C120" s="20">
        <f>Данные!Y111</f>
        <v>193.14699999999999</v>
      </c>
      <c r="D120" s="20">
        <f t="shared" si="12"/>
        <v>174.43699999999998</v>
      </c>
      <c r="E120" s="20">
        <f>Данные!B111</f>
        <v>53.44</v>
      </c>
      <c r="F120" s="20">
        <f>Данные!C111</f>
        <v>193.04</v>
      </c>
      <c r="G120" s="20">
        <f t="shared" si="13"/>
        <v>0</v>
      </c>
      <c r="H120" s="20">
        <f t="shared" si="14"/>
        <v>0.10699999999999932</v>
      </c>
      <c r="I120" s="20">
        <f>Данные!AT111</f>
        <v>4.1084342051739062</v>
      </c>
      <c r="J120" s="20">
        <f>Данные!AU111</f>
        <v>0.12203202863565821</v>
      </c>
      <c r="K120" s="20">
        <f>Данные!AV111</f>
        <v>4.1102461525139677</v>
      </c>
      <c r="L120" s="89" t="str">
        <f>IF(Данные!BD111="","",Данные!BD111)</f>
        <v/>
      </c>
    </row>
    <row r="121" spans="1:12" x14ac:dyDescent="0.3">
      <c r="A121" s="20">
        <f>Данные!W112</f>
        <v>2890.8</v>
      </c>
      <c r="B121" s="20">
        <f>Данные!X112</f>
        <v>51.87</v>
      </c>
      <c r="C121" s="20">
        <f>Данные!Y112</f>
        <v>193.80099999999999</v>
      </c>
      <c r="D121" s="20">
        <f t="shared" si="12"/>
        <v>175.09099999999998</v>
      </c>
      <c r="E121" s="20">
        <f>Данные!B112</f>
        <v>51.87</v>
      </c>
      <c r="F121" s="20">
        <f>Данные!C112</f>
        <v>193.72</v>
      </c>
      <c r="G121" s="20">
        <f t="shared" si="13"/>
        <v>0</v>
      </c>
      <c r="H121" s="20">
        <f t="shared" si="14"/>
        <v>8.0999999999988859E-2</v>
      </c>
      <c r="I121" s="20">
        <f>Данные!AT112</f>
        <v>4.1181748441564778</v>
      </c>
      <c r="J121" s="20">
        <f>Данные!AU112</f>
        <v>0.12203454990867613</v>
      </c>
      <c r="K121" s="20">
        <f>Данные!AV112</f>
        <v>4.1199825822950578</v>
      </c>
      <c r="L121" s="89" t="str">
        <f>IF(Данные!BD112="","",Данные!BD112)</f>
        <v/>
      </c>
    </row>
    <row r="122" spans="1:12" x14ac:dyDescent="0.3">
      <c r="A122" s="20">
        <f>Данные!W113</f>
        <v>2919.1</v>
      </c>
      <c r="B122" s="20">
        <f>Данные!X113</f>
        <v>51.63</v>
      </c>
      <c r="C122" s="20">
        <f>Данные!Y113</f>
        <v>195.32400000000001</v>
      </c>
      <c r="D122" s="20">
        <f t="shared" ref="D122:D134" si="15">IF(C122-$P$4&gt;=0,C122-$P$4,C122-$P$4+360)</f>
        <v>176.614</v>
      </c>
      <c r="E122" s="20">
        <f>Данные!B113</f>
        <v>51.63</v>
      </c>
      <c r="F122" s="20">
        <f>Данные!C113</f>
        <v>195.24</v>
      </c>
      <c r="G122" s="20">
        <f t="shared" ref="G122:G134" si="16">B122-E122</f>
        <v>0</v>
      </c>
      <c r="H122" s="20">
        <f t="shared" ref="H122:H134" si="17">C122-F122</f>
        <v>8.4000000000003183E-2</v>
      </c>
      <c r="I122" s="20">
        <f>Данные!AT113</f>
        <v>4.1500790764664455</v>
      </c>
      <c r="J122" s="20">
        <f>Данные!AU113</f>
        <v>0.12203204583829574</v>
      </c>
      <c r="K122" s="20">
        <f>Данные!AV113</f>
        <v>4.1518728498276607</v>
      </c>
      <c r="L122" s="89" t="str">
        <f>IF(Данные!BD113="","",Данные!BD113)</f>
        <v/>
      </c>
    </row>
    <row r="123" spans="1:12" x14ac:dyDescent="0.3">
      <c r="A123" s="20">
        <f>Данные!W114</f>
        <v>2947.4</v>
      </c>
      <c r="B123" s="20">
        <f>Данные!X114</f>
        <v>56.06</v>
      </c>
      <c r="C123" s="20">
        <f>Данные!Y114</f>
        <v>198.43299999999999</v>
      </c>
      <c r="D123" s="20">
        <f t="shared" si="15"/>
        <v>179.72299999999998</v>
      </c>
      <c r="E123" s="20">
        <f>Данные!B114</f>
        <v>56.06</v>
      </c>
      <c r="F123" s="20">
        <f>Данные!C114</f>
        <v>198.62</v>
      </c>
      <c r="G123" s="20">
        <f t="shared" si="16"/>
        <v>0</v>
      </c>
      <c r="H123" s="20">
        <f t="shared" si="17"/>
        <v>-0.18700000000001182</v>
      </c>
      <c r="I123" s="20">
        <f>Данные!AT114</f>
        <v>4.1282813360771033</v>
      </c>
      <c r="J123" s="20">
        <f>Данные!AU114</f>
        <v>0.12251763997073795</v>
      </c>
      <c r="K123" s="20">
        <f>Данные!AV114</f>
        <v>4.1300989530405392</v>
      </c>
      <c r="L123" s="89" t="str">
        <f>IF(Данные!BD114="","",Данные!BD114)</f>
        <v/>
      </c>
    </row>
    <row r="124" spans="1:12" x14ac:dyDescent="0.3">
      <c r="A124" s="20">
        <f>Данные!W115</f>
        <v>2975.7</v>
      </c>
      <c r="B124" s="20">
        <f>Данные!X115</f>
        <v>58.85</v>
      </c>
      <c r="C124" s="20">
        <f>Данные!Y115</f>
        <v>199.31200000000001</v>
      </c>
      <c r="D124" s="20">
        <f t="shared" si="15"/>
        <v>180.602</v>
      </c>
      <c r="E124" s="20">
        <f>Данные!B115</f>
        <v>58.85</v>
      </c>
      <c r="F124" s="20">
        <f>Данные!C115</f>
        <v>199.64</v>
      </c>
      <c r="G124" s="20">
        <f t="shared" si="16"/>
        <v>0</v>
      </c>
      <c r="H124" s="20">
        <f t="shared" si="17"/>
        <v>-0.32799999999997453</v>
      </c>
      <c r="I124" s="20">
        <f>Данные!AT115</f>
        <v>4.0219762875049021</v>
      </c>
      <c r="J124" s="20">
        <f>Данные!AU115</f>
        <v>0.12259115508641116</v>
      </c>
      <c r="K124" s="20">
        <f>Данные!AV115</f>
        <v>4.0238441630556645</v>
      </c>
      <c r="L124" s="89" t="str">
        <f>IF(Данные!BD115="","",Данные!BD115)</f>
        <v/>
      </c>
    </row>
    <row r="125" spans="1:12" x14ac:dyDescent="0.3">
      <c r="A125" s="20">
        <f>Данные!W116</f>
        <v>3004</v>
      </c>
      <c r="B125" s="20">
        <f>Данные!X116</f>
        <v>62.9</v>
      </c>
      <c r="C125" s="20">
        <f>Данные!Y116</f>
        <v>201.15199999999999</v>
      </c>
      <c r="D125" s="20">
        <f t="shared" si="15"/>
        <v>182.44199999999998</v>
      </c>
      <c r="E125" s="20">
        <f>Данные!B116</f>
        <v>62.9</v>
      </c>
      <c r="F125" s="20">
        <f>Данные!C116</f>
        <v>201.65</v>
      </c>
      <c r="G125" s="20">
        <f t="shared" si="16"/>
        <v>0</v>
      </c>
      <c r="H125" s="20">
        <f t="shared" si="17"/>
        <v>-0.49800000000001887</v>
      </c>
      <c r="I125" s="20">
        <f>Данные!AT116</f>
        <v>3.8463517518546961</v>
      </c>
      <c r="J125" s="20">
        <f>Данные!AU116</f>
        <v>0.1227657373024158</v>
      </c>
      <c r="K125" s="20">
        <f>Данные!AV116</f>
        <v>3.8483104377442183</v>
      </c>
      <c r="L125" s="89" t="str">
        <f>IF(Данные!BD116="","",Данные!BD116)</f>
        <v/>
      </c>
    </row>
    <row r="126" spans="1:12" x14ac:dyDescent="0.3">
      <c r="A126" s="20">
        <f>Данные!W117</f>
        <v>3032.3</v>
      </c>
      <c r="B126" s="20">
        <f>Данные!X117</f>
        <v>67.599999999999994</v>
      </c>
      <c r="C126" s="20">
        <f>Данные!Y117</f>
        <v>201.999</v>
      </c>
      <c r="D126" s="20">
        <f t="shared" si="15"/>
        <v>183.28899999999999</v>
      </c>
      <c r="E126" s="20">
        <f>Данные!B117</f>
        <v>67.599999999999994</v>
      </c>
      <c r="F126" s="20">
        <f>Данные!C117</f>
        <v>202.38</v>
      </c>
      <c r="G126" s="20">
        <f t="shared" si="16"/>
        <v>0</v>
      </c>
      <c r="H126" s="20">
        <f t="shared" si="17"/>
        <v>-0.38100000000000023</v>
      </c>
      <c r="I126" s="20">
        <f>Данные!AT117</f>
        <v>3.6546022471032913</v>
      </c>
      <c r="J126" s="20">
        <f>Данные!AU117</f>
        <v>0.1227199886066046</v>
      </c>
      <c r="K126" s="20">
        <f>Данные!AV117</f>
        <v>3.6566621091011444</v>
      </c>
      <c r="L126" s="89" t="str">
        <f>IF(Данные!BD117="","",Данные!BD117)</f>
        <v/>
      </c>
    </row>
    <row r="127" spans="1:12" x14ac:dyDescent="0.3">
      <c r="A127" s="20">
        <f>Данные!W118</f>
        <v>3060.6</v>
      </c>
      <c r="B127" s="20">
        <f>Данные!X118</f>
        <v>71.63</v>
      </c>
      <c r="C127" s="20">
        <f>Данные!Y118</f>
        <v>202.79499999999999</v>
      </c>
      <c r="D127" s="20">
        <f t="shared" si="15"/>
        <v>184.08499999999998</v>
      </c>
      <c r="E127" s="20">
        <f>Данные!B118</f>
        <v>71.63</v>
      </c>
      <c r="F127" s="20">
        <f>Данные!C118</f>
        <v>203.24</v>
      </c>
      <c r="G127" s="20">
        <f t="shared" si="16"/>
        <v>0</v>
      </c>
      <c r="H127" s="20">
        <f t="shared" si="17"/>
        <v>-0.4450000000000216</v>
      </c>
      <c r="I127" s="20">
        <f>Данные!AT118</f>
        <v>3.4691550337388231</v>
      </c>
      <c r="J127" s="20">
        <f>Данные!AU118</f>
        <v>0.12274328743023943</v>
      </c>
      <c r="K127" s="20">
        <f>Данные!AV118</f>
        <v>3.4713257644197837</v>
      </c>
      <c r="L127" s="89" t="str">
        <f>IF(Данные!BD118="","",Данные!BD118)</f>
        <v/>
      </c>
    </row>
    <row r="128" spans="1:12" x14ac:dyDescent="0.3">
      <c r="A128" s="20">
        <f>Данные!W119</f>
        <v>3088.9</v>
      </c>
      <c r="B128" s="20">
        <f>Данные!X119</f>
        <v>73.099999999999994</v>
      </c>
      <c r="C128" s="20">
        <f>Данные!Y119</f>
        <v>202.542</v>
      </c>
      <c r="D128" s="20">
        <f t="shared" si="15"/>
        <v>183.83199999999999</v>
      </c>
      <c r="E128" s="20">
        <f>Данные!B119</f>
        <v>73.099999999999994</v>
      </c>
      <c r="F128" s="20">
        <f>Данные!C119</f>
        <v>202.93</v>
      </c>
      <c r="G128" s="20">
        <f t="shared" si="16"/>
        <v>0</v>
      </c>
      <c r="H128" s="20">
        <f t="shared" si="17"/>
        <v>-0.38800000000000523</v>
      </c>
      <c r="I128" s="20">
        <f>Данные!AT119</f>
        <v>3.2801705380386408</v>
      </c>
      <c r="J128" s="20">
        <f>Данные!AU119</f>
        <v>0.12274963051277155</v>
      </c>
      <c r="K128" s="20">
        <f>Данные!AV119</f>
        <v>3.2824664858011467</v>
      </c>
      <c r="L128" s="89" t="str">
        <f>IF(Данные!BD119="","",Данные!BD119)</f>
        <v/>
      </c>
    </row>
    <row r="129" spans="1:12" x14ac:dyDescent="0.3">
      <c r="A129" s="20">
        <f>Данные!W120</f>
        <v>3117.2</v>
      </c>
      <c r="B129" s="20">
        <f>Данные!X120</f>
        <v>74.39</v>
      </c>
      <c r="C129" s="20">
        <f>Данные!Y120</f>
        <v>203.661</v>
      </c>
      <c r="D129" s="20">
        <f t="shared" si="15"/>
        <v>184.95099999999999</v>
      </c>
      <c r="E129" s="20">
        <f>Данные!B120</f>
        <v>74.39</v>
      </c>
      <c r="F129" s="20">
        <f>Данные!C120</f>
        <v>204.51</v>
      </c>
      <c r="G129" s="20">
        <f t="shared" si="16"/>
        <v>0</v>
      </c>
      <c r="H129" s="20">
        <f t="shared" si="17"/>
        <v>-0.84899999999998954</v>
      </c>
      <c r="I129" s="20">
        <f>Данные!AT120</f>
        <v>2.9997084933180109</v>
      </c>
      <c r="J129" s="20">
        <f>Данные!AU120</f>
        <v>0.12298024570372945</v>
      </c>
      <c r="K129" s="20">
        <f>Данные!AV120</f>
        <v>3.002228370014107</v>
      </c>
      <c r="L129" s="89" t="str">
        <f>IF(Данные!BD120="","",Данные!BD120)</f>
        <v/>
      </c>
    </row>
    <row r="130" spans="1:12" x14ac:dyDescent="0.3">
      <c r="A130" s="20">
        <f>Данные!W121</f>
        <v>3145.6</v>
      </c>
      <c r="B130" s="20">
        <f>Данные!X121</f>
        <v>75.98</v>
      </c>
      <c r="C130" s="20">
        <f>Данные!Y121</f>
        <v>203.52600000000001</v>
      </c>
      <c r="D130" s="20">
        <f t="shared" si="15"/>
        <v>184.816</v>
      </c>
      <c r="E130" s="20">
        <f>Данные!B121</f>
        <v>75.98</v>
      </c>
      <c r="F130" s="20">
        <f>Данные!C121</f>
        <v>204.03</v>
      </c>
      <c r="G130" s="20">
        <f t="shared" si="16"/>
        <v>0</v>
      </c>
      <c r="H130" s="20">
        <f t="shared" si="17"/>
        <v>-0.50399999999999068</v>
      </c>
      <c r="I130" s="20">
        <f>Данные!AT121</f>
        <v>2.6944839407708789</v>
      </c>
      <c r="J130" s="20">
        <f>Данные!AU121</f>
        <v>0.12301680040809515</v>
      </c>
      <c r="K130" s="20">
        <f>Данные!AV121</f>
        <v>2.6972906480864851</v>
      </c>
      <c r="L130" s="89" t="str">
        <f>IF(Данные!BD121="","",Данные!BD121)</f>
        <v/>
      </c>
    </row>
    <row r="131" spans="1:12" x14ac:dyDescent="0.3">
      <c r="A131" s="20">
        <f>Данные!W122</f>
        <v>3173.9</v>
      </c>
      <c r="B131" s="20">
        <f>Данные!X122</f>
        <v>78.84</v>
      </c>
      <c r="C131" s="20">
        <f>Данные!Y122</f>
        <v>204.83099999999999</v>
      </c>
      <c r="D131" s="20">
        <f t="shared" si="15"/>
        <v>186.12099999999998</v>
      </c>
      <c r="E131" s="20">
        <f>Данные!B122</f>
        <v>78.84</v>
      </c>
      <c r="F131" s="20">
        <f>Данные!C122</f>
        <v>205.74</v>
      </c>
      <c r="G131" s="20">
        <f t="shared" si="16"/>
        <v>0</v>
      </c>
      <c r="H131" s="20">
        <f t="shared" si="17"/>
        <v>-0.90900000000002024</v>
      </c>
      <c r="I131" s="20">
        <f>Данные!AT122</f>
        <v>2.379992692439167</v>
      </c>
      <c r="J131" s="20">
        <f>Данные!AU122</f>
        <v>0.12319893715448416</v>
      </c>
      <c r="K131" s="20">
        <f>Данные!AV122</f>
        <v>2.3831792199034947</v>
      </c>
      <c r="L131" s="89" t="str">
        <f>IF(Данные!BD122="","",Данные!BD122)</f>
        <v/>
      </c>
    </row>
    <row r="132" spans="1:12" x14ac:dyDescent="0.3">
      <c r="A132" s="20">
        <f>Данные!W123</f>
        <v>3188</v>
      </c>
      <c r="B132" s="20">
        <f>Данные!X123</f>
        <v>80.540000000000006</v>
      </c>
      <c r="C132" s="20">
        <f>Данные!Y123</f>
        <v>205.80699999999999</v>
      </c>
      <c r="D132" s="20">
        <f t="shared" si="15"/>
        <v>187.09699999999998</v>
      </c>
      <c r="E132" s="20">
        <f>Данные!B123</f>
        <v>80.540000000000006</v>
      </c>
      <c r="F132" s="20">
        <f>Данные!C123</f>
        <v>206.56</v>
      </c>
      <c r="G132" s="20">
        <f t="shared" si="16"/>
        <v>0</v>
      </c>
      <c r="H132" s="20">
        <f t="shared" si="17"/>
        <v>-0.75300000000001432</v>
      </c>
      <c r="I132" s="20">
        <f>Данные!AT123</f>
        <v>2.2000113763009597</v>
      </c>
      <c r="J132" s="20">
        <f>Данные!AU123</f>
        <v>0.12318156361334331</v>
      </c>
      <c r="K132" s="20">
        <f>Данные!AV123</f>
        <v>2.2034572275104121</v>
      </c>
      <c r="L132" s="89" t="str">
        <f>IF(Данные!BD123="","",Данные!BD123)</f>
        <v/>
      </c>
    </row>
    <row r="133" spans="1:12" x14ac:dyDescent="0.3">
      <c r="A133" s="20">
        <f>Данные!W124</f>
        <v>3202.2</v>
      </c>
      <c r="B133" s="20">
        <f>Данные!X124</f>
        <v>80.900000000000006</v>
      </c>
      <c r="C133" s="20">
        <f>Данные!Y124</f>
        <v>205.59100000000001</v>
      </c>
      <c r="D133" s="20">
        <f t="shared" si="15"/>
        <v>186.881</v>
      </c>
      <c r="E133" s="20">
        <f>Данные!B124</f>
        <v>80.900000000000006</v>
      </c>
      <c r="F133" s="20">
        <f>Данные!C124</f>
        <v>206.33</v>
      </c>
      <c r="G133" s="20">
        <f t="shared" si="16"/>
        <v>0</v>
      </c>
      <c r="H133" s="20">
        <f t="shared" si="17"/>
        <v>-0.73900000000000432</v>
      </c>
      <c r="I133" s="20">
        <f>Данные!AT124</f>
        <v>2.0407251267773501</v>
      </c>
      <c r="J133" s="20">
        <f>Данные!AU124</f>
        <v>0.12318191712802218</v>
      </c>
      <c r="K133" s="20">
        <f>Данные!AV124</f>
        <v>2.0444394898768135</v>
      </c>
      <c r="L133" s="89" t="str">
        <f>IF(Данные!BD124="","",Данные!BD124)</f>
        <v/>
      </c>
    </row>
    <row r="134" spans="1:12" x14ac:dyDescent="0.3">
      <c r="A134" s="20">
        <f>Данные!W125</f>
        <v>3216.3</v>
      </c>
      <c r="B134" s="20">
        <f>Данные!X125</f>
        <v>82.45</v>
      </c>
      <c r="C134" s="20">
        <f>Данные!Y125</f>
        <v>205.309</v>
      </c>
      <c r="D134" s="20">
        <f t="shared" si="15"/>
        <v>186.59899999999999</v>
      </c>
      <c r="E134" s="20">
        <f>Данные!B125</f>
        <v>82.45</v>
      </c>
      <c r="F134" s="20">
        <f>Данные!C125</f>
        <v>206.07</v>
      </c>
      <c r="G134" s="20">
        <f t="shared" si="16"/>
        <v>0</v>
      </c>
      <c r="H134" s="20">
        <f t="shared" si="17"/>
        <v>-0.76099999999999568</v>
      </c>
      <c r="I134" s="20">
        <f>Данные!AT125</f>
        <v>1.8850798626511311</v>
      </c>
      <c r="J134" s="20">
        <f>Данные!AU125</f>
        <v>0.12318131214487948</v>
      </c>
      <c r="K134" s="20">
        <f>Данные!AV125</f>
        <v>1.8891002419762011</v>
      </c>
      <c r="L134" s="89" t="str">
        <f>IF(Данные!BD125="","",Данные!BD125)</f>
        <v/>
      </c>
    </row>
    <row r="135" spans="1:12" x14ac:dyDescent="0.3">
      <c r="A135" s="20">
        <f>Данные!W126</f>
        <v>3230.4</v>
      </c>
      <c r="B135" s="20">
        <f>Данные!X126</f>
        <v>84.41</v>
      </c>
      <c r="C135" s="20">
        <f>Данные!Y126</f>
        <v>206.042</v>
      </c>
      <c r="D135" s="20">
        <f t="shared" ref="D135:D142" si="18">IF(C135-$P$4&gt;=0,C135-$P$4,C135-$P$4+360)</f>
        <v>187.33199999999999</v>
      </c>
      <c r="E135" s="20">
        <f>Данные!B126</f>
        <v>84.41</v>
      </c>
      <c r="F135" s="20">
        <f>Данные!C126</f>
        <v>206.75</v>
      </c>
      <c r="G135" s="20">
        <f t="shared" ref="G135:G142" si="19">B135-E135</f>
        <v>0</v>
      </c>
      <c r="H135" s="20">
        <f t="shared" ref="H135:H142" si="20">C135-F135</f>
        <v>-0.70799999999999841</v>
      </c>
      <c r="I135" s="20">
        <f>Данные!AT126</f>
        <v>1.7375859635651174</v>
      </c>
      <c r="J135" s="20">
        <f>Данные!AU126</f>
        <v>0.12317828533468855</v>
      </c>
      <c r="K135" s="20">
        <f>Данные!AV126</f>
        <v>1.7419465751728758</v>
      </c>
      <c r="L135" s="89" t="str">
        <f>IF(Данные!BD126="","",Данные!BD126)</f>
        <v/>
      </c>
    </row>
    <row r="136" spans="1:12" x14ac:dyDescent="0.3">
      <c r="A136" s="20">
        <f>Данные!W127</f>
        <v>3256.9</v>
      </c>
      <c r="B136" s="20">
        <f>Данные!X127</f>
        <v>88.177000000000007</v>
      </c>
      <c r="C136" s="20">
        <f>Данные!Y127</f>
        <v>206.36600000000001</v>
      </c>
      <c r="D136" s="20">
        <f t="shared" si="18"/>
        <v>187.65600000000001</v>
      </c>
      <c r="E136" s="20">
        <f>Данные!B127</f>
        <v>88.22</v>
      </c>
      <c r="F136" s="20">
        <f>Данные!C127</f>
        <v>206.64</v>
      </c>
      <c r="G136" s="20">
        <f t="shared" si="19"/>
        <v>-4.2999999999992156E-2</v>
      </c>
      <c r="H136" s="20">
        <f t="shared" si="20"/>
        <v>-0.27399999999997249</v>
      </c>
      <c r="I136" s="20">
        <f>Данные!AT127</f>
        <v>1.5619265223303604</v>
      </c>
      <c r="J136" s="20">
        <f>Данные!AU127</f>
        <v>0.11324567140536601</v>
      </c>
      <c r="K136" s="20">
        <f>Данные!AV127</f>
        <v>1.566026514223519</v>
      </c>
      <c r="L136" s="89" t="str">
        <f>IF(Данные!BD127="","",Данные!BD127)</f>
        <v/>
      </c>
    </row>
    <row r="137" spans="1:12" x14ac:dyDescent="0.3">
      <c r="A137" s="20">
        <f>Данные!W128</f>
        <v>3285.1</v>
      </c>
      <c r="B137" s="20">
        <f>Данные!X128</f>
        <v>86.887</v>
      </c>
      <c r="C137" s="20">
        <f>Данные!Y128</f>
        <v>206.96600000000001</v>
      </c>
      <c r="D137" s="20">
        <f t="shared" si="18"/>
        <v>188.256</v>
      </c>
      <c r="E137" s="20">
        <f>Данные!B128</f>
        <v>86.93</v>
      </c>
      <c r="F137" s="20">
        <f>Данные!C128</f>
        <v>206.55</v>
      </c>
      <c r="G137" s="20">
        <f t="shared" si="19"/>
        <v>-4.3000000000006366E-2</v>
      </c>
      <c r="H137" s="20">
        <f t="shared" si="20"/>
        <v>0.41599999999999682</v>
      </c>
      <c r="I137" s="20">
        <f>Данные!AT128</f>
        <v>1.5873131791151851</v>
      </c>
      <c r="J137" s="20">
        <f>Данные!AU128</f>
        <v>9.2090714727874001E-2</v>
      </c>
      <c r="K137" s="20">
        <f>Данные!AV128</f>
        <v>1.5899823358552907</v>
      </c>
      <c r="L137" s="89" t="str">
        <f>IF(Данные!BD128="","",Данные!BD128)</f>
        <v/>
      </c>
    </row>
    <row r="138" spans="1:12" x14ac:dyDescent="0.3">
      <c r="A138" s="20">
        <f>Данные!W129</f>
        <v>3313.4</v>
      </c>
      <c r="B138" s="20">
        <f>Данные!X129</f>
        <v>88.608999999999995</v>
      </c>
      <c r="C138" s="20">
        <f>Данные!Y129</f>
        <v>207.44200000000001</v>
      </c>
      <c r="D138" s="20">
        <f t="shared" si="18"/>
        <v>188.732</v>
      </c>
      <c r="E138" s="20">
        <f>Данные!B129</f>
        <v>88.65</v>
      </c>
      <c r="F138" s="20">
        <f>Данные!C129</f>
        <v>207.55</v>
      </c>
      <c r="G138" s="20">
        <f t="shared" si="19"/>
        <v>-4.1000000000011028E-2</v>
      </c>
      <c r="H138" s="20">
        <f t="shared" si="20"/>
        <v>-0.10800000000000409</v>
      </c>
      <c r="I138" s="20">
        <f>Данные!AT129</f>
        <v>1.6445208534410425</v>
      </c>
      <c r="J138" s="20">
        <f>Данные!AU129</f>
        <v>7.1383607918505732E-2</v>
      </c>
      <c r="K138" s="20">
        <f>Данные!AV129</f>
        <v>1.6460693961318635</v>
      </c>
      <c r="L138" s="89" t="str">
        <f>IF(Данные!BD129="","",Данные!BD129)</f>
        <v/>
      </c>
    </row>
    <row r="139" spans="1:12" x14ac:dyDescent="0.3">
      <c r="A139" s="20">
        <f>Данные!W130</f>
        <v>3341.6</v>
      </c>
      <c r="B139" s="20">
        <f>Данные!X130</f>
        <v>90.266999999999996</v>
      </c>
      <c r="C139" s="20">
        <f>Данные!Y130</f>
        <v>208.08600000000001</v>
      </c>
      <c r="D139" s="20">
        <f t="shared" si="18"/>
        <v>189.376</v>
      </c>
      <c r="E139" s="20">
        <f>Данные!B130</f>
        <v>90.31</v>
      </c>
      <c r="F139" s="20">
        <f>Данные!C130</f>
        <v>208.26</v>
      </c>
      <c r="G139" s="20">
        <f t="shared" si="19"/>
        <v>-4.3000000000006366E-2</v>
      </c>
      <c r="H139" s="20">
        <f t="shared" si="20"/>
        <v>-0.17399999999997817</v>
      </c>
      <c r="I139" s="20">
        <f>Данные!AT130</f>
        <v>1.5923189138818281</v>
      </c>
      <c r="J139" s="20">
        <f>Данные!AU130</f>
        <v>5.0713912849005283E-2</v>
      </c>
      <c r="K139" s="20">
        <f>Данные!AV130</f>
        <v>1.5931263052445848</v>
      </c>
      <c r="L139" s="89" t="str">
        <f>IF(Данные!BD130="","",Данные!BD130)</f>
        <v/>
      </c>
    </row>
    <row r="140" spans="1:12" x14ac:dyDescent="0.3">
      <c r="A140" s="20">
        <f>Данные!W131</f>
        <v>3369.9</v>
      </c>
      <c r="B140" s="20">
        <f>Данные!X131</f>
        <v>90.816999999999993</v>
      </c>
      <c r="C140" s="20">
        <f>Данные!Y131</f>
        <v>208.15199999999999</v>
      </c>
      <c r="D140" s="20">
        <f t="shared" si="18"/>
        <v>189.44199999999998</v>
      </c>
      <c r="E140" s="20">
        <f>Данные!B131</f>
        <v>90.86</v>
      </c>
      <c r="F140" s="20">
        <f>Данные!C131</f>
        <v>207.79</v>
      </c>
      <c r="G140" s="20">
        <f t="shared" si="19"/>
        <v>-4.3000000000006366E-2</v>
      </c>
      <c r="H140" s="20">
        <f t="shared" si="20"/>
        <v>0.36199999999999477</v>
      </c>
      <c r="I140" s="20">
        <f>Данные!AT131</f>
        <v>1.6270892699049773</v>
      </c>
      <c r="J140" s="20">
        <f>Данные!AU131</f>
        <v>2.9474519900304585E-2</v>
      </c>
      <c r="K140" s="20">
        <f>Данные!AV131</f>
        <v>1.6273562116399918</v>
      </c>
      <c r="L140" s="89" t="str">
        <f>IF(Данные!BD131="","",Данные!BD131)</f>
        <v/>
      </c>
    </row>
    <row r="141" spans="1:12" x14ac:dyDescent="0.3">
      <c r="A141" s="20">
        <f>Данные!W132</f>
        <v>3398.2</v>
      </c>
      <c r="B141" s="20">
        <f>Данные!X132</f>
        <v>90.016999999999996</v>
      </c>
      <c r="C141" s="20">
        <f>Данные!Y132</f>
        <v>206.495</v>
      </c>
      <c r="D141" s="20">
        <f t="shared" si="18"/>
        <v>187.785</v>
      </c>
      <c r="E141" s="20">
        <f>Данные!B132</f>
        <v>90.06</v>
      </c>
      <c r="F141" s="20">
        <f>Данные!C132</f>
        <v>206.46</v>
      </c>
      <c r="G141" s="20">
        <f t="shared" si="19"/>
        <v>-4.3000000000006366E-2</v>
      </c>
      <c r="H141" s="20">
        <f t="shared" si="20"/>
        <v>3.4999999999996589E-2</v>
      </c>
      <c r="I141" s="20">
        <f>Данные!AT132</f>
        <v>1.7027568424376407</v>
      </c>
      <c r="J141" s="20">
        <f>Данные!AU132</f>
        <v>8.2405569755792385E-3</v>
      </c>
      <c r="K141" s="20">
        <f>Данные!AV132</f>
        <v>1.7027767825664855</v>
      </c>
      <c r="L141" s="89" t="str">
        <f>IF(Данные!BD132="","",Данные!BD132)</f>
        <v/>
      </c>
    </row>
    <row r="142" spans="1:12" x14ac:dyDescent="0.3">
      <c r="A142" s="20">
        <f>Данные!W133</f>
        <v>3426.5</v>
      </c>
      <c r="B142" s="20">
        <f>Данные!X133</f>
        <v>90.078000000000003</v>
      </c>
      <c r="C142" s="20">
        <f>Данные!Y133</f>
        <v>203.77</v>
      </c>
      <c r="D142" s="20">
        <f t="shared" si="18"/>
        <v>185.06</v>
      </c>
      <c r="E142" s="20">
        <f>Данные!B133</f>
        <v>90.12</v>
      </c>
      <c r="F142" s="20">
        <f>Данные!C133</f>
        <v>204.33</v>
      </c>
      <c r="G142" s="20">
        <f t="shared" si="19"/>
        <v>-4.2000000000001592E-2</v>
      </c>
      <c r="H142" s="20">
        <f t="shared" si="20"/>
        <v>-0.56000000000000227</v>
      </c>
      <c r="I142" s="20">
        <f>Данные!AT133</f>
        <v>1.5995459177874349</v>
      </c>
      <c r="J142" s="20">
        <f>Данные!AU133</f>
        <v>-1.2752070957049E-2</v>
      </c>
      <c r="K142" s="20">
        <f>Данные!AV133</f>
        <v>1.5995967486914138</v>
      </c>
      <c r="L142" s="89" t="str">
        <f>IF(Данные!BD133="","",Данные!BD133)</f>
        <v/>
      </c>
    </row>
    <row r="143" spans="1:12" x14ac:dyDescent="0.3">
      <c r="A143" s="20">
        <f>Данные!W134</f>
        <v>3454.7</v>
      </c>
      <c r="B143" s="20">
        <f>Данные!X134</f>
        <v>89.778999999999996</v>
      </c>
      <c r="C143" s="20">
        <f>Данные!Y134</f>
        <v>204.77699999999999</v>
      </c>
      <c r="D143" s="20">
        <f t="shared" ref="D143:D155" si="21">IF(C143-$P$4&gt;=0,C143-$P$4,C143-$P$4+360)</f>
        <v>186.06699999999998</v>
      </c>
      <c r="E143" s="20">
        <f>Данные!B134</f>
        <v>89.82</v>
      </c>
      <c r="F143" s="20">
        <f>Данные!C134</f>
        <v>204.46</v>
      </c>
      <c r="G143" s="20">
        <f t="shared" ref="G143:G155" si="22">B143-E143</f>
        <v>-4.0999999999996817E-2</v>
      </c>
      <c r="H143" s="20">
        <f t="shared" ref="H143:H155" si="23">C143-F143</f>
        <v>0.31699999999997885</v>
      </c>
      <c r="I143" s="20">
        <f>Данные!AT134</f>
        <v>1.5527165402934118</v>
      </c>
      <c r="J143" s="20">
        <f>Данные!AU134</f>
        <v>-3.3178527228756138E-2</v>
      </c>
      <c r="K143" s="20">
        <f>Данные!AV134</f>
        <v>1.5530709800810172</v>
      </c>
      <c r="L143" s="89" t="str">
        <f>IF(Данные!BD134="","",Данные!BD134)</f>
        <v/>
      </c>
    </row>
    <row r="144" spans="1:12" x14ac:dyDescent="0.3">
      <c r="A144" s="20">
        <f>Данные!W135</f>
        <v>3483</v>
      </c>
      <c r="B144" s="20">
        <f>Данные!X135</f>
        <v>90.447000000000003</v>
      </c>
      <c r="C144" s="20">
        <f>Данные!Y135</f>
        <v>204.45</v>
      </c>
      <c r="D144" s="20">
        <f t="shared" si="21"/>
        <v>185.73999999999998</v>
      </c>
      <c r="E144" s="20">
        <f>Данные!B135</f>
        <v>90.49</v>
      </c>
      <c r="F144" s="20">
        <f>Данные!C135</f>
        <v>204.8</v>
      </c>
      <c r="G144" s="20">
        <f t="shared" si="22"/>
        <v>-4.2999999999992156E-2</v>
      </c>
      <c r="H144" s="20">
        <f t="shared" si="23"/>
        <v>-0.35000000000002274</v>
      </c>
      <c r="I144" s="20">
        <f>Данные!AT135</f>
        <v>1.5464981273562288</v>
      </c>
      <c r="J144" s="20">
        <f>Данные!AU135</f>
        <v>-5.3923406587273348E-2</v>
      </c>
      <c r="K144" s="20">
        <f>Данные!AV135</f>
        <v>1.5474379443758961</v>
      </c>
      <c r="L144" s="89" t="str">
        <f>IF(Данные!BD135="","",Данные!BD135)</f>
        <v/>
      </c>
    </row>
    <row r="145" spans="1:12" x14ac:dyDescent="0.3">
      <c r="A145" s="20">
        <f>Данные!W136</f>
        <v>3511.3</v>
      </c>
      <c r="B145" s="20">
        <f>Данные!X136</f>
        <v>89.647000000000006</v>
      </c>
      <c r="C145" s="20">
        <f>Данные!Y136</f>
        <v>205.59899999999999</v>
      </c>
      <c r="D145" s="20">
        <f t="shared" si="21"/>
        <v>186.88899999999998</v>
      </c>
      <c r="E145" s="20">
        <f>Данные!B136</f>
        <v>89.69</v>
      </c>
      <c r="F145" s="20">
        <f>Данные!C136</f>
        <v>206.22</v>
      </c>
      <c r="G145" s="20">
        <f t="shared" si="22"/>
        <v>-4.2999999999992156E-2</v>
      </c>
      <c r="H145" s="20">
        <f t="shared" si="23"/>
        <v>-0.62100000000000932</v>
      </c>
      <c r="I145" s="20">
        <f>Данные!AT136</f>
        <v>1.3736000467974063</v>
      </c>
      <c r="J145" s="20">
        <f>Данные!AU136</f>
        <v>-7.5163627552683465E-2</v>
      </c>
      <c r="K145" s="20">
        <f>Данные!AV136</f>
        <v>1.3756549928920097</v>
      </c>
      <c r="L145" s="89" t="str">
        <f>IF(Данные!BD136="","",Данные!BD136)</f>
        <v/>
      </c>
    </row>
    <row r="146" spans="1:12" x14ac:dyDescent="0.3">
      <c r="A146" s="20">
        <f>Данные!W137</f>
        <v>3539.5</v>
      </c>
      <c r="B146" s="20">
        <f>Данные!X137</f>
        <v>89.706999999999994</v>
      </c>
      <c r="C146" s="20">
        <f>Данные!Y137</f>
        <v>206.75</v>
      </c>
      <c r="D146" s="20">
        <f t="shared" si="21"/>
        <v>188.04</v>
      </c>
      <c r="E146" s="20">
        <f>Данные!B137</f>
        <v>89.75</v>
      </c>
      <c r="F146" s="20">
        <f>Данные!C137</f>
        <v>207.25</v>
      </c>
      <c r="G146" s="20">
        <f t="shared" si="22"/>
        <v>-4.3000000000006366E-2</v>
      </c>
      <c r="H146" s="20">
        <f t="shared" si="23"/>
        <v>-0.5</v>
      </c>
      <c r="I146" s="20">
        <f>Данные!AT137</f>
        <v>1.207801292257193</v>
      </c>
      <c r="J146" s="20">
        <f>Данные!AU137</f>
        <v>-9.6328830525635567E-2</v>
      </c>
      <c r="K146" s="20">
        <f>Данные!AV137</f>
        <v>1.2116365813099992</v>
      </c>
      <c r="L146" s="89" t="str">
        <f>IF(Данные!BD137="","",Данные!BD137)</f>
        <v/>
      </c>
    </row>
    <row r="147" spans="1:12" x14ac:dyDescent="0.3">
      <c r="A147" s="20">
        <f>Данные!W138</f>
        <v>3567.8</v>
      </c>
      <c r="B147" s="20">
        <f>Данные!X138</f>
        <v>89.277000000000001</v>
      </c>
      <c r="C147" s="20">
        <f>Данные!Y138</f>
        <v>208.28299999999999</v>
      </c>
      <c r="D147" s="20">
        <f t="shared" si="21"/>
        <v>189.57299999999998</v>
      </c>
      <c r="E147" s="20">
        <f>Данные!B138</f>
        <v>89.32</v>
      </c>
      <c r="F147" s="20">
        <f>Данные!C138</f>
        <v>208.82</v>
      </c>
      <c r="G147" s="20">
        <f t="shared" si="22"/>
        <v>-4.2999999999992156E-2</v>
      </c>
      <c r="H147" s="20">
        <f t="shared" si="23"/>
        <v>-0.53700000000000614</v>
      </c>
      <c r="I147" s="20">
        <f>Данные!AT138</f>
        <v>1.0999995980164412</v>
      </c>
      <c r="J147" s="20">
        <f>Данные!AU138</f>
        <v>-0.11756752360224709</v>
      </c>
      <c r="K147" s="20">
        <f>Данные!AV138</f>
        <v>1.1062645426127953</v>
      </c>
      <c r="L147" s="89" t="str">
        <f>IF(Данные!BD138="","",Данные!BD138)</f>
        <v/>
      </c>
    </row>
    <row r="148" spans="1:12" x14ac:dyDescent="0.3">
      <c r="A148" s="20">
        <f>Данные!W139</f>
        <v>3595.9</v>
      </c>
      <c r="B148" s="20">
        <f>Данные!X139</f>
        <v>89.956999999999994</v>
      </c>
      <c r="C148" s="20">
        <f>Данные!Y139</f>
        <v>208.69300000000001</v>
      </c>
      <c r="D148" s="20">
        <f t="shared" si="21"/>
        <v>189.983</v>
      </c>
      <c r="E148" s="20">
        <f>Данные!B139</f>
        <v>90</v>
      </c>
      <c r="F148" s="20">
        <f>Данные!C139</f>
        <v>208.87</v>
      </c>
      <c r="G148" s="20">
        <f t="shared" si="22"/>
        <v>-4.3000000000006366E-2</v>
      </c>
      <c r="H148" s="20">
        <f t="shared" si="23"/>
        <v>-0.1769999999999925</v>
      </c>
      <c r="I148" s="20">
        <f>Данные!AT139</f>
        <v>1.0587130399076095</v>
      </c>
      <c r="J148" s="20">
        <f>Данные!AU139</f>
        <v>-0.13865658385793722</v>
      </c>
      <c r="K148" s="20">
        <f>Данные!AV139</f>
        <v>1.067754161367477</v>
      </c>
      <c r="L148" s="89" t="str">
        <f>IF(Данные!BD139="","",Данные!BD139)</f>
        <v/>
      </c>
    </row>
    <row r="149" spans="1:12" x14ac:dyDescent="0.3">
      <c r="A149" s="20">
        <f>Данные!W140</f>
        <v>3624.2</v>
      </c>
      <c r="B149" s="20">
        <f>Данные!X140</f>
        <v>89.156999999999996</v>
      </c>
      <c r="C149" s="20">
        <f>Данные!Y140</f>
        <v>207.66</v>
      </c>
      <c r="D149" s="20">
        <f t="shared" si="21"/>
        <v>188.95</v>
      </c>
      <c r="E149" s="20">
        <f>Данные!B140</f>
        <v>89.2</v>
      </c>
      <c r="F149" s="20">
        <f>Данные!C140</f>
        <v>208.05</v>
      </c>
      <c r="G149" s="20">
        <f t="shared" si="22"/>
        <v>-4.3000000000006366E-2</v>
      </c>
      <c r="H149" s="20">
        <f t="shared" si="23"/>
        <v>-0.39000000000001478</v>
      </c>
      <c r="I149" s="20">
        <f>Данные!AT140</f>
        <v>1.0448129720318713</v>
      </c>
      <c r="J149" s="20">
        <f>Данные!AU140</f>
        <v>-0.15989730249293643</v>
      </c>
      <c r="K149" s="20">
        <f>Данные!AV140</f>
        <v>1.0569774329996784</v>
      </c>
      <c r="L149" s="89" t="str">
        <f>IF(Данные!BD140="","",Данные!BD140)</f>
        <v/>
      </c>
    </row>
    <row r="150" spans="1:12" x14ac:dyDescent="0.3">
      <c r="A150" s="20">
        <f>Данные!W141</f>
        <v>3652.5</v>
      </c>
      <c r="B150" s="20">
        <f>Данные!X141</f>
        <v>89.706999999999994</v>
      </c>
      <c r="C150" s="20">
        <f>Данные!Y141</f>
        <v>207.07599999999999</v>
      </c>
      <c r="D150" s="20">
        <f t="shared" si="21"/>
        <v>188.36599999999999</v>
      </c>
      <c r="E150" s="20">
        <f>Данные!B141</f>
        <v>89.75</v>
      </c>
      <c r="F150" s="20">
        <f>Данные!C141</f>
        <v>207.44</v>
      </c>
      <c r="G150" s="20">
        <f t="shared" si="22"/>
        <v>-4.3000000000006366E-2</v>
      </c>
      <c r="H150" s="20">
        <f t="shared" si="23"/>
        <v>-0.36400000000000432</v>
      </c>
      <c r="I150" s="20">
        <f>Данные!AT141</f>
        <v>1.052972887037835</v>
      </c>
      <c r="J150" s="20">
        <f>Данные!AU141</f>
        <v>-0.18113514548122112</v>
      </c>
      <c r="K150" s="20">
        <f>Данные!AV141</f>
        <v>1.0684389742822451</v>
      </c>
      <c r="L150" s="89" t="str">
        <f>IF(Данные!BD141="","",Данные!BD141)</f>
        <v/>
      </c>
    </row>
    <row r="151" spans="1:12" x14ac:dyDescent="0.3">
      <c r="A151" s="20">
        <f>Данные!W142</f>
        <v>3680.8</v>
      </c>
      <c r="B151" s="20">
        <f>Данные!X142</f>
        <v>90.387</v>
      </c>
      <c r="C151" s="20">
        <f>Данные!Y142</f>
        <v>205.99199999999999</v>
      </c>
      <c r="D151" s="20">
        <f t="shared" si="21"/>
        <v>187.28199999999998</v>
      </c>
      <c r="E151" s="20">
        <f>Данные!B142</f>
        <v>90.43</v>
      </c>
      <c r="F151" s="20">
        <f>Данные!C142</f>
        <v>205.83</v>
      </c>
      <c r="G151" s="20">
        <f t="shared" si="22"/>
        <v>-4.3000000000006366E-2</v>
      </c>
      <c r="H151" s="20">
        <f t="shared" si="23"/>
        <v>0.16199999999997772</v>
      </c>
      <c r="I151" s="20">
        <f>Данные!AT142</f>
        <v>1.0604587544378206</v>
      </c>
      <c r="J151" s="20">
        <f>Данные!AU142</f>
        <v>-0.20237614959705752</v>
      </c>
      <c r="K151" s="20">
        <f>Данные!AV142</f>
        <v>1.0795966264256036</v>
      </c>
      <c r="L151" s="89" t="str">
        <f>IF(Данные!BD142="","",Данные!BD142)</f>
        <v/>
      </c>
    </row>
    <row r="152" spans="1:12" x14ac:dyDescent="0.3">
      <c r="A152" s="20">
        <f>Данные!W143</f>
        <v>3709.1</v>
      </c>
      <c r="B152" s="20">
        <f>Данные!X143</f>
        <v>89.899000000000001</v>
      </c>
      <c r="C152" s="20">
        <f>Данные!Y143</f>
        <v>203.36500000000001</v>
      </c>
      <c r="D152" s="20">
        <f t="shared" si="21"/>
        <v>184.655</v>
      </c>
      <c r="E152" s="20">
        <f>Данные!B143</f>
        <v>89.94</v>
      </c>
      <c r="F152" s="20">
        <f>Данные!C143</f>
        <v>203.43</v>
      </c>
      <c r="G152" s="20">
        <f t="shared" si="22"/>
        <v>-4.0999999999996817E-2</v>
      </c>
      <c r="H152" s="20">
        <f t="shared" si="23"/>
        <v>-6.4999999999997726E-2</v>
      </c>
      <c r="I152" s="20">
        <f>Данные!AT143</f>
        <v>1.0572839647170098</v>
      </c>
      <c r="J152" s="20">
        <f>Данные!AU143</f>
        <v>-0.2231219695818254</v>
      </c>
      <c r="K152" s="20">
        <f>Данные!AV143</f>
        <v>1.080570587864482</v>
      </c>
      <c r="L152" s="89" t="str">
        <f>IF(Данные!BD143="","",Данные!BD143)</f>
        <v/>
      </c>
    </row>
    <row r="153" spans="1:12" x14ac:dyDescent="0.3">
      <c r="A153" s="20">
        <f>Данные!W144</f>
        <v>3737.4</v>
      </c>
      <c r="B153" s="20">
        <f>Данные!X144</f>
        <v>90.936000000000007</v>
      </c>
      <c r="C153" s="20">
        <f>Данные!Y144</f>
        <v>205.13800000000001</v>
      </c>
      <c r="D153" s="20">
        <f t="shared" si="21"/>
        <v>186.428</v>
      </c>
      <c r="E153" s="20">
        <f>Данные!B144</f>
        <v>90.98</v>
      </c>
      <c r="F153" s="20">
        <f>Данные!C144</f>
        <v>204.99</v>
      </c>
      <c r="G153" s="20">
        <f t="shared" si="22"/>
        <v>-4.399999999999693E-2</v>
      </c>
      <c r="H153" s="20">
        <f t="shared" si="23"/>
        <v>0.14799999999999613</v>
      </c>
      <c r="I153" s="20">
        <f>Данные!AT144</f>
        <v>1.0553493589755962</v>
      </c>
      <c r="J153" s="20">
        <f>Данные!AU144</f>
        <v>-0.24411057668658032</v>
      </c>
      <c r="K153" s="20">
        <f>Данные!AV144</f>
        <v>1.0832138492192835</v>
      </c>
      <c r="L153" s="89" t="str">
        <f>IF(Данные!BD144="","",Данные!BD144)</f>
        <v/>
      </c>
    </row>
    <row r="154" spans="1:12" x14ac:dyDescent="0.3">
      <c r="A154" s="20">
        <f>Данные!W145</f>
        <v>3765.7</v>
      </c>
      <c r="B154" s="20">
        <f>Данные!X145</f>
        <v>89.774000000000001</v>
      </c>
      <c r="C154" s="20">
        <f>Данные!Y145</f>
        <v>204.46600000000001</v>
      </c>
      <c r="D154" s="20">
        <f t="shared" si="21"/>
        <v>185.756</v>
      </c>
      <c r="E154" s="20">
        <f>Данные!B145</f>
        <v>89.82</v>
      </c>
      <c r="F154" s="20">
        <f>Данные!C145</f>
        <v>204.64</v>
      </c>
      <c r="G154" s="20">
        <f t="shared" si="22"/>
        <v>-4.5999999999992269E-2</v>
      </c>
      <c r="H154" s="20">
        <f t="shared" si="23"/>
        <v>-0.17399999999997817</v>
      </c>
      <c r="I154" s="20">
        <f>Данные!AT145</f>
        <v>1.0559756338203963</v>
      </c>
      <c r="J154" s="20">
        <f>Данные!AU145</f>
        <v>-0.26633509681914802</v>
      </c>
      <c r="K154" s="20">
        <f>Данные!AV145</f>
        <v>1.0890449591362392</v>
      </c>
      <c r="L154" s="89" t="str">
        <f>IF(Данные!BD145="","",Данные!BD145)</f>
        <v/>
      </c>
    </row>
    <row r="155" spans="1:12" x14ac:dyDescent="0.3">
      <c r="A155" s="20">
        <f>Данные!W146</f>
        <v>3794</v>
      </c>
      <c r="B155" s="20">
        <f>Данные!X146</f>
        <v>89.834000000000003</v>
      </c>
      <c r="C155" s="20">
        <f>Данные!Y146</f>
        <v>205.43899999999999</v>
      </c>
      <c r="D155" s="20">
        <f t="shared" si="21"/>
        <v>186.72899999999998</v>
      </c>
      <c r="E155" s="20">
        <f>Данные!B146</f>
        <v>89.88</v>
      </c>
      <c r="F155" s="20">
        <f>Данные!C146</f>
        <v>205.2</v>
      </c>
      <c r="G155" s="20">
        <f t="shared" si="22"/>
        <v>-4.5999999999992269E-2</v>
      </c>
      <c r="H155" s="20">
        <f t="shared" si="23"/>
        <v>0.23900000000000432</v>
      </c>
      <c r="I155" s="20">
        <f>Данные!AT146</f>
        <v>1.0542190080118239</v>
      </c>
      <c r="J155" s="20">
        <f>Данные!AU146</f>
        <v>-0.28905742462256967</v>
      </c>
      <c r="K155" s="20">
        <f>Данные!AV146</f>
        <v>1.0931294120930362</v>
      </c>
      <c r="L155" s="89" t="str">
        <f>IF(Данные!BD146="","",Данные!BD146)</f>
        <v/>
      </c>
    </row>
    <row r="156" spans="1:12" x14ac:dyDescent="0.3">
      <c r="A156" s="20">
        <f>Данные!W147</f>
        <v>3822.2</v>
      </c>
      <c r="B156" s="20">
        <f>Данные!X147</f>
        <v>90.016000000000005</v>
      </c>
      <c r="C156" s="20">
        <f>Данные!Y147</f>
        <v>207.12100000000001</v>
      </c>
      <c r="D156" s="20">
        <f t="shared" ref="D156:D159" si="24">IF(C156-$P$4&gt;=0,C156-$P$4,C156-$P$4+360)</f>
        <v>188.411</v>
      </c>
      <c r="E156" s="20">
        <f>Данные!B147</f>
        <v>90.06</v>
      </c>
      <c r="F156" s="20">
        <f>Данные!C147</f>
        <v>207.57</v>
      </c>
      <c r="G156" s="20">
        <f t="shared" ref="G156:G159" si="25">B156-E156</f>
        <v>-4.399999999999693E-2</v>
      </c>
      <c r="H156" s="20">
        <f t="shared" ref="H156:H159" si="26">C156-F156</f>
        <v>-0.44899999999998386</v>
      </c>
      <c r="I156" s="20">
        <f>Данные!AT147</f>
        <v>1.0619986804190611</v>
      </c>
      <c r="J156" s="20">
        <f>Данные!AU147</f>
        <v>-0.31120617908163695</v>
      </c>
      <c r="K156" s="20">
        <f>Данные!AV147</f>
        <v>1.1066573467475915</v>
      </c>
      <c r="L156" s="89" t="str">
        <f>IF(Данные!BD147="","",Данные!BD147)</f>
        <v/>
      </c>
    </row>
    <row r="157" spans="1:12" x14ac:dyDescent="0.3">
      <c r="A157" s="20">
        <f>Данные!W148</f>
        <v>3850.5</v>
      </c>
      <c r="B157" s="20">
        <f>Данные!X148</f>
        <v>90.013999999999996</v>
      </c>
      <c r="C157" s="20">
        <f>Данные!Y148</f>
        <v>208.8</v>
      </c>
      <c r="D157" s="20">
        <f t="shared" si="24"/>
        <v>190.09</v>
      </c>
      <c r="E157" s="20">
        <f>Данные!B148</f>
        <v>90.06</v>
      </c>
      <c r="F157" s="20">
        <f>Данные!C148</f>
        <v>208.77</v>
      </c>
      <c r="G157" s="20">
        <f t="shared" si="25"/>
        <v>-4.600000000000648E-2</v>
      </c>
      <c r="H157" s="20">
        <f t="shared" si="26"/>
        <v>3.0000000000001137E-2</v>
      </c>
      <c r="I157" s="20">
        <f>Данные!AT148</f>
        <v>1.0854970056983666</v>
      </c>
      <c r="J157" s="20">
        <f>Данные!AU148</f>
        <v>-0.33343349489268803</v>
      </c>
      <c r="K157" s="20">
        <f>Данные!AV148</f>
        <v>1.1355534531216362</v>
      </c>
      <c r="L157" s="89" t="str">
        <f>IF(Данные!BD148="","",Данные!BD148)</f>
        <v/>
      </c>
    </row>
    <row r="158" spans="1:12" x14ac:dyDescent="0.3">
      <c r="A158" s="20">
        <f>Данные!W149</f>
        <v>3878.8</v>
      </c>
      <c r="B158" s="20">
        <f>Данные!X149</f>
        <v>90.015000000000001</v>
      </c>
      <c r="C158" s="20">
        <f>Данные!Y149</f>
        <v>209.04</v>
      </c>
      <c r="D158" s="20">
        <f t="shared" si="24"/>
        <v>190.32999999999998</v>
      </c>
      <c r="E158" s="20">
        <f>Данные!B149</f>
        <v>90.06</v>
      </c>
      <c r="F158" s="20">
        <f>Данные!C149</f>
        <v>208.82</v>
      </c>
      <c r="G158" s="20">
        <f t="shared" si="25"/>
        <v>-4.5000000000001705E-2</v>
      </c>
      <c r="H158" s="20">
        <f t="shared" si="26"/>
        <v>0.21999999999999886</v>
      </c>
      <c r="I158" s="20">
        <f>Данные!AT149</f>
        <v>1.0692195857450757</v>
      </c>
      <c r="J158" s="20">
        <f>Данные!AU149</f>
        <v>-0.3559072130747154</v>
      </c>
      <c r="K158" s="20">
        <f>Данные!AV149</f>
        <v>1.1268986054031136</v>
      </c>
      <c r="L158" s="89" t="str">
        <f>IF(Данные!BD149="","",Данные!BD149)</f>
        <v/>
      </c>
    </row>
    <row r="159" spans="1:12" x14ac:dyDescent="0.3">
      <c r="A159" s="20">
        <f>Данные!W150</f>
        <v>3907.1</v>
      </c>
      <c r="B159" s="20">
        <f>Данные!X150</f>
        <v>90.073999999999998</v>
      </c>
      <c r="C159" s="20">
        <f>Данные!Y150</f>
        <v>209.19300000000001</v>
      </c>
      <c r="D159" s="20">
        <f t="shared" si="24"/>
        <v>190.483</v>
      </c>
      <c r="E159" s="20">
        <f>Данные!B150</f>
        <v>90.12</v>
      </c>
      <c r="F159" s="20">
        <f>Данные!C150</f>
        <v>209.66</v>
      </c>
      <c r="G159" s="20">
        <f t="shared" si="25"/>
        <v>-4.600000000000648E-2</v>
      </c>
      <c r="H159" s="20">
        <f t="shared" si="26"/>
        <v>-0.46699999999998454</v>
      </c>
      <c r="I159" s="20">
        <f>Данные!AT150</f>
        <v>1.0858632826132764</v>
      </c>
      <c r="J159" s="20">
        <f>Данные!AU150</f>
        <v>-0.3783817112403085</v>
      </c>
      <c r="K159" s="20">
        <f>Данные!AV150</f>
        <v>1.1499007730794968</v>
      </c>
      <c r="L159" s="89" t="str">
        <f>IF(Данные!BD150="","",Данные!BD150)</f>
        <v/>
      </c>
    </row>
    <row r="160" spans="1:12" x14ac:dyDescent="0.3">
      <c r="A160" s="20">
        <f>Данные!W151</f>
        <v>3935.4</v>
      </c>
      <c r="B160" s="20">
        <f>Данные!X151</f>
        <v>89.644000000000005</v>
      </c>
      <c r="C160" s="20">
        <f>Данные!Y151</f>
        <v>207.12</v>
      </c>
      <c r="D160" s="20">
        <f t="shared" ref="D160:D164" si="27">IF(C160-$P$4&gt;=0,C160-$P$4,C160-$P$4+360)</f>
        <v>188.41</v>
      </c>
      <c r="E160" s="20">
        <f>Данные!B151</f>
        <v>89.69</v>
      </c>
      <c r="F160" s="20">
        <f>Данные!C151</f>
        <v>206.87</v>
      </c>
      <c r="G160" s="20">
        <f t="shared" ref="G160:G164" si="28">B160-E160</f>
        <v>-4.5999999999992269E-2</v>
      </c>
      <c r="H160" s="20">
        <f t="shared" ref="H160:H164" si="29">C160-F160</f>
        <v>0.25</v>
      </c>
      <c r="I160" s="20">
        <f>Данные!AT151</f>
        <v>1.103126177837628</v>
      </c>
      <c r="J160" s="20">
        <f>Данные!AU151</f>
        <v>-0.40110062941221258</v>
      </c>
      <c r="K160" s="20">
        <f>Данные!AV151</f>
        <v>1.1737840854030726</v>
      </c>
      <c r="L160" s="89" t="str">
        <f>IF(Данные!BD151="","",Данные!BD151)</f>
        <v/>
      </c>
    </row>
    <row r="161" spans="1:12" x14ac:dyDescent="0.3">
      <c r="A161" s="20">
        <f>Данные!W152</f>
        <v>3963.6</v>
      </c>
      <c r="B161" s="20">
        <f>Данные!X152</f>
        <v>89.584000000000003</v>
      </c>
      <c r="C161" s="20">
        <f>Данные!Y152</f>
        <v>205.637</v>
      </c>
      <c r="D161" s="20">
        <f t="shared" si="27"/>
        <v>186.92699999999999</v>
      </c>
      <c r="E161" s="20">
        <f>Данные!B152</f>
        <v>89.63</v>
      </c>
      <c r="F161" s="20">
        <f>Данные!C152</f>
        <v>206.12</v>
      </c>
      <c r="G161" s="20">
        <f t="shared" si="28"/>
        <v>-4.5999999999992269E-2</v>
      </c>
      <c r="H161" s="20">
        <f t="shared" si="29"/>
        <v>-0.48300000000000409</v>
      </c>
      <c r="I161" s="20">
        <f>Данные!AT152</f>
        <v>1.1205908333838925</v>
      </c>
      <c r="J161" s="20">
        <f>Данные!AU152</f>
        <v>-0.42374880162014961</v>
      </c>
      <c r="K161" s="20">
        <f>Данные!AV152</f>
        <v>1.1980345832815176</v>
      </c>
      <c r="L161" s="89" t="str">
        <f>IF(Данные!BD152="","",Данные!BD152)</f>
        <v/>
      </c>
    </row>
    <row r="162" spans="1:12" x14ac:dyDescent="0.3">
      <c r="A162" s="20">
        <f>Данные!W153</f>
        <v>3991.8</v>
      </c>
      <c r="B162" s="20">
        <f>Данные!X153</f>
        <v>88.843999999999994</v>
      </c>
      <c r="C162" s="20">
        <f>Данные!Y153</f>
        <v>204.84899999999999</v>
      </c>
      <c r="D162" s="20">
        <f t="shared" si="27"/>
        <v>186.13899999999998</v>
      </c>
      <c r="E162" s="20">
        <f>Данные!B153</f>
        <v>88.89</v>
      </c>
      <c r="F162" s="20">
        <f>Данные!C153</f>
        <v>205.36</v>
      </c>
      <c r="G162" s="20">
        <f t="shared" si="28"/>
        <v>-4.600000000000648E-2</v>
      </c>
      <c r="H162" s="20">
        <f t="shared" si="29"/>
        <v>-0.5110000000000241</v>
      </c>
      <c r="I162" s="20">
        <f>Данные!AT153</f>
        <v>1.2217193300207987</v>
      </c>
      <c r="J162" s="20">
        <f>Данные!AU153</f>
        <v>-0.44638780457171379</v>
      </c>
      <c r="K162" s="20">
        <f>Данные!AV153</f>
        <v>1.3007152622372138</v>
      </c>
      <c r="L162" s="89" t="str">
        <f>IF(Данные!BD153="","",Данные!BD153)</f>
        <v/>
      </c>
    </row>
    <row r="163" spans="1:12" x14ac:dyDescent="0.3">
      <c r="A163" s="20">
        <f>Данные!W154</f>
        <v>4020.1</v>
      </c>
      <c r="B163" s="20">
        <f>Данные!X154</f>
        <v>88.233999999999995</v>
      </c>
      <c r="C163" s="20">
        <f>Данные!Y154</f>
        <v>205.75800000000001</v>
      </c>
      <c r="D163" s="20">
        <f t="shared" si="27"/>
        <v>187.048</v>
      </c>
      <c r="E163" s="20">
        <f>Данные!B154</f>
        <v>88.28</v>
      </c>
      <c r="F163" s="20">
        <f>Данные!C154</f>
        <v>206.26</v>
      </c>
      <c r="G163" s="20">
        <f t="shared" si="28"/>
        <v>-4.600000000000648E-2</v>
      </c>
      <c r="H163" s="20">
        <f t="shared" si="29"/>
        <v>-0.50199999999998113</v>
      </c>
      <c r="I163" s="20">
        <f>Данные!AT154</f>
        <v>1.3633010075235363</v>
      </c>
      <c r="J163" s="20">
        <f>Данные!AU154</f>
        <v>-0.46910200155707571</v>
      </c>
      <c r="K163" s="20">
        <f>Данные!AV154</f>
        <v>1.4417511314299509</v>
      </c>
      <c r="L163" s="89" t="str">
        <f>IF(Данные!BD154="","",Данные!BD154)</f>
        <v/>
      </c>
    </row>
    <row r="164" spans="1:12" x14ac:dyDescent="0.3">
      <c r="A164" s="20">
        <f>Данные!W155</f>
        <v>4048.4</v>
      </c>
      <c r="B164" s="20">
        <f>Данные!X155</f>
        <v>88.234999999999999</v>
      </c>
      <c r="C164" s="20">
        <f>Данные!Y155</f>
        <v>207.12700000000001</v>
      </c>
      <c r="D164" s="20">
        <f t="shared" si="27"/>
        <v>188.417</v>
      </c>
      <c r="E164" s="20">
        <f>Данные!B155</f>
        <v>88.28</v>
      </c>
      <c r="F164" s="20">
        <f>Данные!C155</f>
        <v>207.65</v>
      </c>
      <c r="G164" s="20">
        <f t="shared" si="28"/>
        <v>-4.5000000000001705E-2</v>
      </c>
      <c r="H164" s="20">
        <f t="shared" si="29"/>
        <v>-0.52299999999999613</v>
      </c>
      <c r="I164" s="20">
        <f>Данные!AT155</f>
        <v>1.5383736462230133</v>
      </c>
      <c r="J164" s="20">
        <f>Данные!AU155</f>
        <v>-0.49156515523782218</v>
      </c>
      <c r="K164" s="20">
        <f>Данные!AV155</f>
        <v>1.6150014790202123</v>
      </c>
      <c r="L164" s="89" t="str">
        <f>IF(Данные!BD155="","",Данные!BD155)</f>
        <v/>
      </c>
    </row>
    <row r="165" spans="1:12" x14ac:dyDescent="0.3">
      <c r="A165" s="20">
        <f>Данные!W156</f>
        <v>4076.7</v>
      </c>
      <c r="B165" s="20">
        <f>Данные!X156</f>
        <v>88.975999999999999</v>
      </c>
      <c r="C165" s="20">
        <f>Данные!Y156</f>
        <v>209.131</v>
      </c>
      <c r="D165" s="20">
        <f t="shared" ref="D165:D168" si="30">IF(C165-$P$4&gt;=0,C165-$P$4,C165-$P$4+360)</f>
        <v>190.42099999999999</v>
      </c>
      <c r="E165" s="20">
        <f>Данные!B156</f>
        <v>89.02</v>
      </c>
      <c r="F165" s="20">
        <f>Данные!C156</f>
        <v>209.47</v>
      </c>
      <c r="G165" s="20">
        <f t="shared" ref="G165:G168" si="31">B165-E165</f>
        <v>-4.399999999999693E-2</v>
      </c>
      <c r="H165" s="20">
        <f t="shared" ref="H165:H168" si="32">C165-F165</f>
        <v>-0.33899999999999864</v>
      </c>
      <c r="I165" s="20">
        <f>Данные!AT156</f>
        <v>1.7044328717634849</v>
      </c>
      <c r="J165" s="20">
        <f>Данные!AU156</f>
        <v>-0.51355263057712364</v>
      </c>
      <c r="K165" s="20">
        <f>Данные!AV156</f>
        <v>1.7801201416535357</v>
      </c>
      <c r="L165" s="89" t="str">
        <f>IF(Данные!BD156="","",Данные!BD156)</f>
        <v/>
      </c>
    </row>
    <row r="166" spans="1:12" x14ac:dyDescent="0.3">
      <c r="A166" s="20">
        <f>Данные!W157</f>
        <v>4105</v>
      </c>
      <c r="B166" s="20">
        <f>Данные!X157</f>
        <v>89.465000000000003</v>
      </c>
      <c r="C166" s="20">
        <f>Данные!Y157</f>
        <v>208.09700000000001</v>
      </c>
      <c r="D166" s="20">
        <f t="shared" si="30"/>
        <v>189.387</v>
      </c>
      <c r="E166" s="20">
        <f>Данные!B157</f>
        <v>89.51</v>
      </c>
      <c r="F166" s="20">
        <f>Данные!C157</f>
        <v>208.1</v>
      </c>
      <c r="G166" s="20">
        <f t="shared" si="31"/>
        <v>-4.5000000000001705E-2</v>
      </c>
      <c r="H166" s="20">
        <f t="shared" si="32"/>
        <v>-2.9999999999859028E-3</v>
      </c>
      <c r="I166" s="20">
        <f>Данные!AT157</f>
        <v>1.773574272521508</v>
      </c>
      <c r="J166" s="20">
        <f>Данные!AU157</f>
        <v>-0.53552360521871378</v>
      </c>
      <c r="K166" s="20">
        <f>Данные!AV157</f>
        <v>1.8526605819460413</v>
      </c>
      <c r="L166" s="89" t="str">
        <f>IF(Данные!BD157="","",Данные!BD157)</f>
        <v/>
      </c>
    </row>
    <row r="167" spans="1:12" x14ac:dyDescent="0.3">
      <c r="A167" s="20">
        <f>Данные!W158</f>
        <v>4133.3</v>
      </c>
      <c r="B167" s="20">
        <f>Данные!X158</f>
        <v>89.834000000000003</v>
      </c>
      <c r="C167" s="20">
        <f>Данные!Y158</f>
        <v>210.48699999999999</v>
      </c>
      <c r="D167" s="20">
        <f t="shared" si="30"/>
        <v>191.77699999999999</v>
      </c>
      <c r="E167" s="20">
        <f>Данные!B158</f>
        <v>89.88</v>
      </c>
      <c r="F167" s="20">
        <f>Данные!C158</f>
        <v>210.91</v>
      </c>
      <c r="G167" s="20">
        <f t="shared" si="31"/>
        <v>-4.5999999999992269E-2</v>
      </c>
      <c r="H167" s="20">
        <f t="shared" si="32"/>
        <v>-0.42300000000000182</v>
      </c>
      <c r="I167" s="20">
        <f>Данные!AT158</f>
        <v>1.862496992383476</v>
      </c>
      <c r="J167" s="20">
        <f>Данные!AU158</f>
        <v>-0.55799183534645636</v>
      </c>
      <c r="K167" s="20">
        <f>Данные!AV158</f>
        <v>1.9442864847935348</v>
      </c>
      <c r="L167" s="89" t="str">
        <f>IF(Данные!BD158="","",Данные!BD158)</f>
        <v/>
      </c>
    </row>
    <row r="168" spans="1:12" x14ac:dyDescent="0.3">
      <c r="A168" s="20">
        <f>Данные!W159</f>
        <v>4161.6000000000004</v>
      </c>
      <c r="B168" s="20">
        <f>Данные!X159</f>
        <v>90.694000000000003</v>
      </c>
      <c r="C168" s="20">
        <f>Данные!Y159</f>
        <v>210.54400000000001</v>
      </c>
      <c r="D168" s="20">
        <f t="shared" si="30"/>
        <v>191.834</v>
      </c>
      <c r="E168" s="20">
        <f>Данные!B159</f>
        <v>90.74</v>
      </c>
      <c r="F168" s="20">
        <f>Данные!C159</f>
        <v>210.43</v>
      </c>
      <c r="G168" s="20">
        <f t="shared" si="31"/>
        <v>-4.5999999999992269E-2</v>
      </c>
      <c r="H168" s="20">
        <f t="shared" si="32"/>
        <v>0.11400000000000432</v>
      </c>
      <c r="I168" s="20">
        <f>Данные!AT159</f>
        <v>1.9286819678969258</v>
      </c>
      <c r="J168" s="20">
        <f>Данные!AU159</f>
        <v>-0.58071291736632702</v>
      </c>
      <c r="K168" s="20">
        <f>Данные!AV159</f>
        <v>2.0142099259230326</v>
      </c>
      <c r="L168" s="89" t="str">
        <f>IF(Данные!BD159="","",Данные!BD159)</f>
        <v/>
      </c>
    </row>
    <row r="169" spans="1:12" x14ac:dyDescent="0.3">
      <c r="A169" s="20">
        <f>Данные!W160</f>
        <v>4189.8999999999996</v>
      </c>
      <c r="B169" s="20">
        <f>Данные!X160</f>
        <v>89.405000000000001</v>
      </c>
      <c r="C169" s="20">
        <f>Данные!Y160</f>
        <v>208.749</v>
      </c>
      <c r="D169" s="20">
        <f t="shared" ref="D169:D172" si="33">IF(C169-$P$4&gt;=0,C169-$P$4,C169-$P$4+360)</f>
        <v>190.03899999999999</v>
      </c>
      <c r="E169" s="20">
        <f>Данные!B160</f>
        <v>89.45</v>
      </c>
      <c r="F169" s="20">
        <f>Данные!C160</f>
        <v>208.77</v>
      </c>
      <c r="G169" s="20">
        <f t="shared" ref="G169:G172" si="34">B169-E169</f>
        <v>-4.5000000000001705E-2</v>
      </c>
      <c r="H169" s="20">
        <f t="shared" ref="H169:H172" si="35">C169-F169</f>
        <v>-2.1000000000015007E-2</v>
      </c>
      <c r="I169" s="20">
        <f>Данные!AT160</f>
        <v>1.9088362578532569</v>
      </c>
      <c r="J169" s="20">
        <f>Данные!AU160</f>
        <v>-0.60318743817288123</v>
      </c>
      <c r="K169" s="20">
        <f>Данные!AV160</f>
        <v>2.0018718602509975</v>
      </c>
      <c r="L169" s="89" t="str">
        <f>IF(Данные!BD160="","",Данные!BD160)</f>
        <v/>
      </c>
    </row>
    <row r="170" spans="1:12" x14ac:dyDescent="0.3">
      <c r="A170" s="20">
        <f>Данные!W161</f>
        <v>4218.2</v>
      </c>
      <c r="B170" s="20">
        <f>Данные!X161</f>
        <v>89.953999999999994</v>
      </c>
      <c r="C170" s="20">
        <f>Данные!Y161</f>
        <v>207.62700000000001</v>
      </c>
      <c r="D170" s="20">
        <f t="shared" si="33"/>
        <v>188.917</v>
      </c>
      <c r="E170" s="20">
        <f>Данные!B161</f>
        <v>90</v>
      </c>
      <c r="F170" s="20">
        <f>Данные!C161</f>
        <v>207.88</v>
      </c>
      <c r="G170" s="20">
        <f t="shared" si="34"/>
        <v>-4.600000000000648E-2</v>
      </c>
      <c r="H170" s="20">
        <f t="shared" si="35"/>
        <v>-0.2529999999999859</v>
      </c>
      <c r="I170" s="20">
        <f>Данные!AT161</f>
        <v>1.9663308907726813</v>
      </c>
      <c r="J170" s="20">
        <f>Данные!AU161</f>
        <v>-0.62566310983584117</v>
      </c>
      <c r="K170" s="20">
        <f>Данные!AV161</f>
        <v>2.0634707410129036</v>
      </c>
      <c r="L170" s="89" t="str">
        <f>IF(Данные!BD161="","",Данные!BD161)</f>
        <v/>
      </c>
    </row>
    <row r="171" spans="1:12" x14ac:dyDescent="0.3">
      <c r="A171" s="20">
        <f>Данные!W162</f>
        <v>4246.3999999999996</v>
      </c>
      <c r="B171" s="20">
        <f>Данные!X162</f>
        <v>90.575000000000003</v>
      </c>
      <c r="C171" s="20">
        <f>Данные!Y162</f>
        <v>205.00800000000001</v>
      </c>
      <c r="D171" s="20">
        <f t="shared" si="33"/>
        <v>186.298</v>
      </c>
      <c r="E171" s="20">
        <f>Данные!B162</f>
        <v>90.62</v>
      </c>
      <c r="F171" s="20">
        <f>Данные!C162</f>
        <v>205.3</v>
      </c>
      <c r="G171" s="20">
        <f t="shared" si="34"/>
        <v>-4.5000000000001705E-2</v>
      </c>
      <c r="H171" s="20">
        <f t="shared" si="35"/>
        <v>-0.29200000000000159</v>
      </c>
      <c r="I171" s="20">
        <f>Данные!AT162</f>
        <v>2.0802684445378121</v>
      </c>
      <c r="J171" s="20">
        <f>Данные!AU162</f>
        <v>-0.64806015434760411</v>
      </c>
      <c r="K171" s="20">
        <f>Данные!AV162</f>
        <v>2.1788755735454033</v>
      </c>
      <c r="L171" s="89" t="str">
        <f>IF(Данные!BD162="","",Данные!BD162)</f>
        <v/>
      </c>
    </row>
    <row r="172" spans="1:12" x14ac:dyDescent="0.3">
      <c r="A172" s="20">
        <f>Данные!W163</f>
        <v>4274.7</v>
      </c>
      <c r="B172" s="20">
        <f>Данные!X163</f>
        <v>90.445999999999998</v>
      </c>
      <c r="C172" s="20">
        <f>Данные!Y163</f>
        <v>205.626</v>
      </c>
      <c r="D172" s="20">
        <f t="shared" si="33"/>
        <v>186.916</v>
      </c>
      <c r="E172" s="20">
        <f>Данные!B163</f>
        <v>90.49</v>
      </c>
      <c r="F172" s="20">
        <f>Данные!C163</f>
        <v>205.57</v>
      </c>
      <c r="G172" s="20">
        <f t="shared" si="34"/>
        <v>-4.399999999999693E-2</v>
      </c>
      <c r="H172" s="20">
        <f t="shared" si="35"/>
        <v>5.6000000000011596E-2</v>
      </c>
      <c r="I172" s="20">
        <f>Данные!AT163</f>
        <v>2.1299968714086428</v>
      </c>
      <c r="J172" s="20">
        <f>Данные!AU163</f>
        <v>-0.67003706485957082</v>
      </c>
      <c r="K172" s="20">
        <f>Данные!AV163</f>
        <v>2.2328986408917526</v>
      </c>
      <c r="L172" s="89" t="str">
        <f>IF(Данные!BD163="","",Данные!BD163)</f>
        <v/>
      </c>
    </row>
    <row r="173" spans="1:12" x14ac:dyDescent="0.3">
      <c r="A173" s="20">
        <f>Данные!W164</f>
        <v>4303.1000000000004</v>
      </c>
      <c r="B173" s="20">
        <f>Данные!X164</f>
        <v>90.075999999999993</v>
      </c>
      <c r="C173" s="20">
        <f>Данные!Y164</f>
        <v>205.40899999999999</v>
      </c>
      <c r="D173" s="20">
        <f t="shared" ref="D173" si="36">IF(C173-$P$4&gt;=0,C173-$P$4,C173-$P$4+360)</f>
        <v>186.69899999999998</v>
      </c>
      <c r="E173" s="20">
        <f>Данные!B164</f>
        <v>90.12</v>
      </c>
      <c r="F173" s="20">
        <f>Данные!C164</f>
        <v>205.65</v>
      </c>
      <c r="G173" s="20">
        <f t="shared" ref="G173" si="37">B173-E173</f>
        <v>-4.4000000000011141E-2</v>
      </c>
      <c r="H173" s="20">
        <f t="shared" ref="H173" si="38">C173-F173</f>
        <v>-0.24100000000001387</v>
      </c>
      <c r="I173" s="20">
        <f>Данные!AT164</f>
        <v>2.1695043297805681</v>
      </c>
      <c r="J173" s="20">
        <f>Данные!AU164</f>
        <v>-0.69184626464357279</v>
      </c>
      <c r="K173" s="20">
        <f>Данные!AV164</f>
        <v>2.2771474020883886</v>
      </c>
      <c r="L173" s="89" t="str">
        <f>IF(Данные!BD164="","",Данные!BD164)</f>
        <v/>
      </c>
    </row>
  </sheetData>
  <mergeCells count="41">
    <mergeCell ref="C3:D3"/>
    <mergeCell ref="C4:D4"/>
    <mergeCell ref="C5:D5"/>
    <mergeCell ref="C6:D6"/>
    <mergeCell ref="O1:Q1"/>
    <mergeCell ref="E3:G3"/>
    <mergeCell ref="H3:I3"/>
    <mergeCell ref="H4:I4"/>
    <mergeCell ref="H5:I5"/>
    <mergeCell ref="C7:D7"/>
    <mergeCell ref="A14:A17"/>
    <mergeCell ref="B15:B17"/>
    <mergeCell ref="E15:E17"/>
    <mergeCell ref="G15:G17"/>
    <mergeCell ref="C9:D9"/>
    <mergeCell ref="C10:D10"/>
    <mergeCell ref="B14:D14"/>
    <mergeCell ref="E14:F14"/>
    <mergeCell ref="G14:H14"/>
    <mergeCell ref="D15:D16"/>
    <mergeCell ref="C11:D11"/>
    <mergeCell ref="H10:I10"/>
    <mergeCell ref="I15:I17"/>
    <mergeCell ref="H11:I11"/>
    <mergeCell ref="C8:D8"/>
    <mergeCell ref="J15:J17"/>
    <mergeCell ref="K15:K17"/>
    <mergeCell ref="L14:L17"/>
    <mergeCell ref="E4:G4"/>
    <mergeCell ref="E5:G5"/>
    <mergeCell ref="E6:G6"/>
    <mergeCell ref="E7:G7"/>
    <mergeCell ref="I14:K14"/>
    <mergeCell ref="E10:G10"/>
    <mergeCell ref="E11:G11"/>
    <mergeCell ref="H7:I7"/>
    <mergeCell ref="H8:I8"/>
    <mergeCell ref="H9:I9"/>
    <mergeCell ref="E8:G8"/>
    <mergeCell ref="E9:G9"/>
    <mergeCell ref="H6:I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T9"/>
  <sheetViews>
    <sheetView zoomScaleNormal="100" workbookViewId="0">
      <selection activeCell="O25" sqref="O25"/>
    </sheetView>
  </sheetViews>
  <sheetFormatPr defaultRowHeight="14.4" x14ac:dyDescent="0.3"/>
  <cols>
    <col min="15" max="15" width="10.33203125" bestFit="1" customWidth="1"/>
    <col min="17" max="17" width="15.88671875" customWidth="1"/>
  </cols>
  <sheetData>
    <row r="1" spans="15:20" x14ac:dyDescent="0.3">
      <c r="O1" s="30">
        <f>VLOOKUP(O2,Данные!W9:AH107627,3)</f>
        <v>205.40899999999999</v>
      </c>
      <c r="P1" s="30"/>
      <c r="Q1" s="30"/>
    </row>
    <row r="2" spans="15:20" x14ac:dyDescent="0.3">
      <c r="O2" s="30">
        <f>MAX(Данные!W6:W1048576)</f>
        <v>4303.1000000000004</v>
      </c>
      <c r="P2" s="30" t="s">
        <v>77</v>
      </c>
      <c r="Q2" s="30" t="str">
        <f>CONCATENATE("Точка замера: ", ROUND(O2,1),P2)</f>
        <v>Точка замера: 4303.1м</v>
      </c>
      <c r="R2" s="1"/>
      <c r="S2" s="1"/>
      <c r="T2" s="1"/>
    </row>
    <row r="3" spans="15:20" x14ac:dyDescent="0.3">
      <c r="O3" s="31">
        <f>VLOOKUP(O2,Данные!W9:AH9861,5,TRUE )</f>
        <v>-2442.086695880289</v>
      </c>
      <c r="P3" s="30" t="s">
        <v>77</v>
      </c>
      <c r="Q3" s="30" t="str">
        <f>CONCATENATE("TVDSS: ",ROUND(O3,1),P3)</f>
        <v>TVDSS: -2442.1м</v>
      </c>
      <c r="R3" s="1"/>
      <c r="S3" s="1"/>
      <c r="T3" s="1"/>
    </row>
    <row r="4" spans="15:20" x14ac:dyDescent="0.3">
      <c r="O4" s="30">
        <f>ROUND((VLOOKUP(O2,Данные!W9:AT1048576,24,)),2)</f>
        <v>2.17</v>
      </c>
      <c r="P4" s="30" t="s">
        <v>77</v>
      </c>
      <c r="Q4" s="30" t="str">
        <f>CONCATENATE(Q5,O4,P4)</f>
        <v>Левее: 2.17м</v>
      </c>
      <c r="R4" s="46"/>
      <c r="S4" s="1"/>
      <c r="T4" s="1"/>
    </row>
    <row r="5" spans="15:20" x14ac:dyDescent="0.3">
      <c r="O5" s="30" t="s">
        <v>78</v>
      </c>
      <c r="P5" s="30" t="s">
        <v>64</v>
      </c>
      <c r="Q5" s="30" t="str">
        <f>IF(OR(AND(O1&gt;315,O1&lt;45),AND(O1&gt;135,O1&lt;225)),IF(AND(P6&gt;0,O7&gt;P7),"Левее: ",IF(AND(P6&gt;0,O7&lt;P7),"Правее: ",IF(AND(P6&lt;0,O7&lt;P7),"Левее: ",IF(AND(P6&lt;0,O7&gt;P7),"Правее: ","")))),   IF(AND(P7&gt;0,O6&gt;P6),"Правее: ",IF(AND(P7&gt;0,O6&lt;P6),"Левее: ",IF(AND(P7&lt;0,O6&lt;P6),"Правее: ",IF(AND(P7&lt;0,O6&gt;P6),"Левее: ","")))))</f>
        <v xml:space="preserve">Левее: </v>
      </c>
      <c r="R5" s="1"/>
      <c r="S5" s="1"/>
      <c r="T5" s="1"/>
    </row>
    <row r="6" spans="15:20" x14ac:dyDescent="0.3">
      <c r="O6" s="30">
        <f>ROUND((VLOOKUP(O2,Данные!A9:U1048576,6,)),2)</f>
        <v>-2686.52</v>
      </c>
      <c r="P6" s="30">
        <f>ROUND((VLOOKUP(O2,Данные!W9:AQ1048576,6,)),2)</f>
        <v>-2688.32</v>
      </c>
      <c r="Q6" s="30" t="s">
        <v>79</v>
      </c>
      <c r="R6" s="1"/>
      <c r="S6" s="1"/>
      <c r="T6" s="1"/>
    </row>
    <row r="7" spans="15:20" x14ac:dyDescent="0.3">
      <c r="O7" s="30">
        <f>ROUND((VLOOKUP(O2,Данные!A9:U1048576,7,)),2)</f>
        <v>-996.91</v>
      </c>
      <c r="P7" s="30">
        <f>ROUND((VLOOKUP(O2,Данные!W9:AQ1048576,7,)),2)</f>
        <v>-995.69</v>
      </c>
      <c r="Q7" s="30" t="s">
        <v>80</v>
      </c>
      <c r="R7" s="1"/>
      <c r="S7" s="1"/>
      <c r="T7" s="1"/>
    </row>
    <row r="8" spans="15:20" x14ac:dyDescent="0.3">
      <c r="O8" s="30"/>
      <c r="P8" s="30"/>
      <c r="Q8" s="30"/>
      <c r="R8" s="1"/>
      <c r="S8" s="1"/>
      <c r="T8" s="1"/>
    </row>
    <row r="9" spans="15:20" x14ac:dyDescent="0.3">
      <c r="R9" s="1"/>
      <c r="S9" s="1"/>
      <c r="T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R12"/>
  <sheetViews>
    <sheetView zoomScaleNormal="100" workbookViewId="0">
      <selection activeCell="L26" sqref="L26"/>
    </sheetView>
  </sheetViews>
  <sheetFormatPr defaultRowHeight="14.4" x14ac:dyDescent="0.3"/>
  <cols>
    <col min="15" max="15" width="10.33203125" bestFit="1" customWidth="1"/>
    <col min="16" max="16" width="13.33203125" customWidth="1"/>
    <col min="17" max="17" width="24.33203125" customWidth="1"/>
  </cols>
  <sheetData>
    <row r="2" spans="15:18" x14ac:dyDescent="0.3">
      <c r="O2" s="45">
        <f>MAX(Данные!W6:W1048576)</f>
        <v>4303.1000000000004</v>
      </c>
      <c r="P2" s="45" t="s">
        <v>77</v>
      </c>
      <c r="Q2" s="45" t="str">
        <f>CONCATENATE("Точка Замера: ", ROUND(O2,1),P2)</f>
        <v>Точка Замера: 4303.1м</v>
      </c>
      <c r="R2" t="s">
        <v>112</v>
      </c>
    </row>
    <row r="3" spans="15:18" x14ac:dyDescent="0.3">
      <c r="O3" s="45">
        <f>VLOOKUP(O2,Данные!W9:AH9861,5,TRUE )</f>
        <v>-2442.086695880289</v>
      </c>
      <c r="P3" s="45" t="s">
        <v>77</v>
      </c>
      <c r="Q3" s="45" t="str">
        <f>CONCATENATE("А. О.: ",ROUND(O3,1),P3)</f>
        <v>А. О.: -2442.1м</v>
      </c>
    </row>
    <row r="4" spans="15:18" x14ac:dyDescent="0.3">
      <c r="O4" s="45">
        <f>ROUND((VLOOKUP(O2,Данные!W9:AV1048576,25,)),2)</f>
        <v>-0.69</v>
      </c>
      <c r="P4" s="45" t="s">
        <v>77</v>
      </c>
      <c r="Q4" s="45" t="str">
        <f>CONCATENATE(Q6,O4,P4)</f>
        <v>Ниже:  -0.69м</v>
      </c>
    </row>
    <row r="5" spans="15:18" x14ac:dyDescent="0.3">
      <c r="O5" s="45" t="s">
        <v>78</v>
      </c>
      <c r="P5" s="45" t="s">
        <v>64</v>
      </c>
      <c r="Q5" s="45"/>
    </row>
    <row r="6" spans="15:18" x14ac:dyDescent="0.3">
      <c r="O6" s="45">
        <f>ROUND(VLOOKUP(O2,Данные!A6:L1048576,5,0),2)</f>
        <v>-2441.39</v>
      </c>
      <c r="P6" s="45">
        <f>ROUND(VLOOKUP(O2,Данные!W6:AH1048576,5,0),2)</f>
        <v>-2442.09</v>
      </c>
      <c r="Q6" s="45" t="str">
        <f>IF(O6&lt;P6,"Выше:  ","Ниже:  ")</f>
        <v xml:space="preserve">Ниже:  </v>
      </c>
    </row>
    <row r="7" spans="15:18" x14ac:dyDescent="0.3">
      <c r="O7" s="194" t="s">
        <v>107</v>
      </c>
      <c r="P7" s="194"/>
      <c r="Q7" s="194"/>
      <c r="R7" t="s">
        <v>113</v>
      </c>
    </row>
    <row r="8" spans="15:18" x14ac:dyDescent="0.3">
      <c r="O8" s="45" t="s">
        <v>78</v>
      </c>
      <c r="P8" s="45" t="s">
        <v>108</v>
      </c>
      <c r="Q8" s="45"/>
    </row>
    <row r="9" spans="15:18" x14ac:dyDescent="0.3">
      <c r="O9" s="45">
        <f>ROUND(VLOOKUP(O10,'Замеры Cont.incl'!A4:U121945,5,TRUE),2)</f>
        <v>-753.63</v>
      </c>
      <c r="P9" s="45">
        <f>ROUND(VLOOKUP(P10,'IGIRGI_CI - исправленный'!A5:U100000,5,TRUE),2)</f>
        <v>-753.63</v>
      </c>
      <c r="Q9" s="45" t="str">
        <f>IF(O9&lt;P9,"Выше:  ","Ниже:  ")</f>
        <v xml:space="preserve">Ниже:  </v>
      </c>
    </row>
    <row r="10" spans="15:18" x14ac:dyDescent="0.3">
      <c r="O10" s="30">
        <f>MAX('Замеры Cont.incl'!A5:A9946)</f>
        <v>998.76</v>
      </c>
      <c r="P10" s="30">
        <f>O10</f>
        <v>998.76</v>
      </c>
      <c r="Q10" s="30" t="str">
        <f>CONCATENATE("Точка Замера: ", O10,P2)</f>
        <v>Точка Замера: 998.76м</v>
      </c>
    </row>
    <row r="11" spans="15:18" x14ac:dyDescent="0.3">
      <c r="O11" s="30"/>
      <c r="P11" s="30"/>
      <c r="Q11" s="30" t="str">
        <f>CONCATENATE("А.О:",P9,P2)</f>
        <v>А.О:-753.63м</v>
      </c>
    </row>
    <row r="12" spans="15:18" x14ac:dyDescent="0.3">
      <c r="O12" s="30">
        <f>ROUND((P9-O9),2)</f>
        <v>0</v>
      </c>
      <c r="P12" s="30"/>
      <c r="Q12" s="30" t="str">
        <f>CONCATENATE(Q9,O12,P3)</f>
        <v>Ниже:  0м</v>
      </c>
    </row>
  </sheetData>
  <mergeCells count="1">
    <mergeCell ref="O7:Q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0"/>
  <sheetViews>
    <sheetView topLeftCell="A135" workbookViewId="0">
      <selection activeCell="J147" sqref="J147"/>
    </sheetView>
  </sheetViews>
  <sheetFormatPr defaultRowHeight="14.4" x14ac:dyDescent="0.3"/>
  <cols>
    <col min="1" max="1" width="14.88671875" customWidth="1"/>
    <col min="2" max="2" width="9.109375" customWidth="1"/>
    <col min="3" max="3" width="12.6640625" customWidth="1"/>
  </cols>
  <sheetData>
    <row r="1" spans="1:24" ht="46.5" customHeight="1" thickBot="1" x14ac:dyDescent="0.35">
      <c r="A1" s="69" t="s">
        <v>89</v>
      </c>
      <c r="B1" s="70">
        <f>Данные!BL3</f>
        <v>207.08</v>
      </c>
      <c r="C1" s="71" t="s">
        <v>0</v>
      </c>
      <c r="D1" s="70">
        <f>Данные!BJ3</f>
        <v>81.2</v>
      </c>
      <c r="W1" s="45" t="s">
        <v>90</v>
      </c>
      <c r="X1" s="45" t="s">
        <v>62</v>
      </c>
    </row>
    <row r="2" spans="1:24" x14ac:dyDescent="0.3">
      <c r="W2" s="72" t="str">
        <f>("+""-")</f>
        <v>+"-</v>
      </c>
      <c r="X2" s="72" t="str">
        <f>("+""-")</f>
        <v>+"-</v>
      </c>
    </row>
    <row r="3" spans="1:24" ht="40.5" customHeight="1" x14ac:dyDescent="0.3">
      <c r="A3" s="58" t="s">
        <v>1</v>
      </c>
      <c r="B3" s="58" t="s">
        <v>2</v>
      </c>
      <c r="C3" s="79" t="s">
        <v>104</v>
      </c>
      <c r="D3" s="59" t="s">
        <v>4</v>
      </c>
      <c r="E3" s="59" t="s">
        <v>5</v>
      </c>
      <c r="F3" s="59" t="s">
        <v>6</v>
      </c>
      <c r="G3" s="59" t="s">
        <v>7</v>
      </c>
      <c r="H3" s="59" t="s">
        <v>8</v>
      </c>
      <c r="I3" s="59" t="s">
        <v>9</v>
      </c>
      <c r="J3" s="60" t="s">
        <v>10</v>
      </c>
      <c r="K3" s="60" t="s">
        <v>11</v>
      </c>
      <c r="L3" s="60" t="s">
        <v>12</v>
      </c>
      <c r="M3" s="61"/>
      <c r="N3" s="60" t="s">
        <v>13</v>
      </c>
      <c r="O3" s="60" t="s">
        <v>14</v>
      </c>
      <c r="P3" s="60" t="s">
        <v>15</v>
      </c>
      <c r="Q3" s="60" t="s">
        <v>16</v>
      </c>
      <c r="R3" s="60" t="s">
        <v>17</v>
      </c>
      <c r="S3" s="60" t="s">
        <v>18</v>
      </c>
      <c r="T3" s="60" t="s">
        <v>19</v>
      </c>
      <c r="U3" s="60" t="s">
        <v>20</v>
      </c>
    </row>
    <row r="4" spans="1:24" x14ac:dyDescent="0.3">
      <c r="A4" s="129">
        <v>0</v>
      </c>
      <c r="B4" s="129">
        <v>0</v>
      </c>
      <c r="C4" s="129">
        <v>0</v>
      </c>
      <c r="D4" s="64">
        <v>0</v>
      </c>
      <c r="E4" s="64">
        <f>$D$1-D4</f>
        <v>81.2</v>
      </c>
      <c r="F4" s="64">
        <v>0</v>
      </c>
      <c r="G4" s="64">
        <v>0</v>
      </c>
      <c r="H4" s="64">
        <v>18154.45</v>
      </c>
      <c r="I4" s="64">
        <v>30989.78</v>
      </c>
      <c r="J4" s="60">
        <f>SQRT(F4^2+G4^2)</f>
        <v>0</v>
      </c>
      <c r="K4" s="60">
        <f>IF(J4=0,0,IF(F4&lt;0,ATAN(G4/F4)*180/PI()+180,ATAN(G4/F4)*180/PI()))</f>
        <v>0</v>
      </c>
      <c r="L4" s="60">
        <f>COS((K4-$B$1)*PI()/180)*J4</f>
        <v>0</v>
      </c>
      <c r="M4" s="61"/>
      <c r="N4" s="60">
        <v>0</v>
      </c>
      <c r="O4" s="60">
        <v>0</v>
      </c>
      <c r="P4" s="60">
        <v>0</v>
      </c>
      <c r="Q4" s="60">
        <v>0</v>
      </c>
      <c r="R4" s="60">
        <v>0</v>
      </c>
      <c r="S4" s="60">
        <v>0</v>
      </c>
      <c r="T4" s="60">
        <v>0</v>
      </c>
      <c r="U4" s="60">
        <v>0</v>
      </c>
    </row>
    <row r="5" spans="1:24" x14ac:dyDescent="0.3">
      <c r="A5" s="129">
        <v>37.9</v>
      </c>
      <c r="B5" s="129">
        <v>0.28999999999999998</v>
      </c>
      <c r="C5" s="129">
        <v>306.35000000000002</v>
      </c>
      <c r="D5" s="131">
        <f t="shared" ref="D5:D68" si="0">S5+D4</f>
        <v>37.899838177787672</v>
      </c>
      <c r="E5" s="64">
        <f t="shared" ref="E5:E68" si="1">$D$1-D5</f>
        <v>43.300161822212331</v>
      </c>
      <c r="F5" s="64">
        <f t="shared" ref="F5:G20" si="2">T5+F4</f>
        <v>5.6850003121588388E-2</v>
      </c>
      <c r="G5" s="64">
        <f t="shared" si="2"/>
        <v>-7.7250517280979258E-2</v>
      </c>
      <c r="H5" s="64">
        <f t="shared" ref="H5:I20" si="3">H4+T5</f>
        <v>18154.506850003123</v>
      </c>
      <c r="I5" s="64">
        <f t="shared" si="3"/>
        <v>30989.702749482716</v>
      </c>
      <c r="J5" s="60">
        <f t="shared" ref="J5:J68" si="4">SQRT(F5^2+G5^2)</f>
        <v>9.5914364279306386E-2</v>
      </c>
      <c r="K5" s="60">
        <f t="shared" ref="K5:K68" si="5">IF(J5=0,0,IF(F5&lt;0,ATAN(G5/F5)*180/PI()+180,ATAN(G5/F5)*180/PI()))</f>
        <v>-53.649999999999984</v>
      </c>
      <c r="L5" s="60">
        <f t="shared" ref="L5:L68" si="6">COS((K5-$B$1)*PI()/180)*J5</f>
        <v>-1.545056511446029E-2</v>
      </c>
      <c r="M5" s="61"/>
      <c r="N5" s="66">
        <f t="shared" ref="N5:N68" si="7">A5-A4</f>
        <v>37.9</v>
      </c>
      <c r="O5" s="66">
        <f t="shared" ref="O5:P20" si="8">RADIANS(B5-B4)</f>
        <v>5.0614548307835556E-3</v>
      </c>
      <c r="P5" s="66">
        <f t="shared" si="8"/>
        <v>5.346816163484629</v>
      </c>
      <c r="Q5" s="60">
        <f t="shared" ref="Q5:Q68" si="9">ACOS(COS(O5)-SIN(RADIANS(B4))*SIN(RADIANS(B5))*(1-COS(P5)))</f>
        <v>5.0614548307938989E-3</v>
      </c>
      <c r="R5" s="60">
        <f t="shared" ref="R5:R68" si="10">2/Q5*TAN(Q5/2)</f>
        <v>1.0000021348658863</v>
      </c>
      <c r="S5" s="60">
        <f t="shared" ref="S5:S68" si="11">(N5/2)*(COS(RADIANS(B4))+COS(RADIANS(B5)))*R5</f>
        <v>37.899838177787672</v>
      </c>
      <c r="T5" s="60">
        <f t="shared" ref="T5:T68" si="12">(N5/2)*(SIN(RADIANS(B4))*COS(RADIANS(C4))+SIN(RADIANS(B5))*COS(RADIANS(C5)))*R5</f>
        <v>5.6850003121588388E-2</v>
      </c>
      <c r="U5" s="60">
        <f t="shared" ref="U5:U68" si="13">(N5/2)*(SIN(RADIANS(B4))*SIN(RADIANS(C4))+SIN(RADIANS(B5))*SIN(RADIANS(C5)))*R5</f>
        <v>-7.7250517280979258E-2</v>
      </c>
      <c r="W5" s="73">
        <f>B5+0.001</f>
        <v>0.29099999999999998</v>
      </c>
      <c r="X5" s="73">
        <f>C5+0.001</f>
        <v>306.351</v>
      </c>
    </row>
    <row r="6" spans="1:24" x14ac:dyDescent="0.3">
      <c r="A6" s="129">
        <v>65.2</v>
      </c>
      <c r="B6" s="129">
        <v>0.35</v>
      </c>
      <c r="C6" s="129">
        <v>313.18</v>
      </c>
      <c r="D6" s="131">
        <f>S6+D5</f>
        <v>65.199412147787868</v>
      </c>
      <c r="E6" s="64">
        <f t="shared" si="1"/>
        <v>16.000587852212135</v>
      </c>
      <c r="F6" s="64">
        <f t="shared" si="2"/>
        <v>0.15485801786780212</v>
      </c>
      <c r="G6" s="64">
        <f t="shared" si="2"/>
        <v>-0.19369845541248179</v>
      </c>
      <c r="H6" s="64">
        <f t="shared" si="3"/>
        <v>18154.604858017869</v>
      </c>
      <c r="I6" s="64">
        <f t="shared" si="3"/>
        <v>30989.586301544583</v>
      </c>
      <c r="J6" s="60">
        <f t="shared" si="4"/>
        <v>0.24799213158309222</v>
      </c>
      <c r="K6" s="60">
        <f t="shared" si="5"/>
        <v>-51.358367507543896</v>
      </c>
      <c r="L6" s="60">
        <f t="shared" si="6"/>
        <v>-4.9703057667689017E-2</v>
      </c>
      <c r="M6" s="61"/>
      <c r="N6" s="66">
        <f t="shared" si="7"/>
        <v>27.300000000000004</v>
      </c>
      <c r="O6" s="66">
        <f t="shared" si="8"/>
        <v>1.0471975511965976E-3</v>
      </c>
      <c r="P6" s="66">
        <f t="shared" si="8"/>
        <v>0.11920598791121242</v>
      </c>
      <c r="Q6" s="60">
        <f t="shared" si="9"/>
        <v>1.2391345930506947E-3</v>
      </c>
      <c r="R6" s="60">
        <f t="shared" si="10"/>
        <v>1.0000001279545645</v>
      </c>
      <c r="S6" s="60">
        <f t="shared" si="11"/>
        <v>27.2995739700002</v>
      </c>
      <c r="T6" s="60">
        <f t="shared" si="12"/>
        <v>9.8008014746213748E-2</v>
      </c>
      <c r="U6" s="60">
        <f t="shared" si="13"/>
        <v>-0.11644793813150253</v>
      </c>
      <c r="W6" s="73">
        <f>B6-0.001</f>
        <v>0.34899999999999998</v>
      </c>
      <c r="X6" s="73">
        <f>C6-0.001</f>
        <v>313.17900000000003</v>
      </c>
    </row>
    <row r="7" spans="1:24" x14ac:dyDescent="0.3">
      <c r="A7" s="129">
        <v>92.8</v>
      </c>
      <c r="B7" s="129">
        <v>0.35</v>
      </c>
      <c r="C7" s="129">
        <v>277.79000000000002</v>
      </c>
      <c r="D7" s="131">
        <f t="shared" si="0"/>
        <v>92.798928909050545</v>
      </c>
      <c r="E7" s="64">
        <f t="shared" si="1"/>
        <v>-11.598928909050542</v>
      </c>
      <c r="F7" s="64">
        <f t="shared" si="2"/>
        <v>0.22396929020041637</v>
      </c>
      <c r="G7" s="64">
        <f t="shared" si="2"/>
        <v>-0.33869092691054103</v>
      </c>
      <c r="H7" s="64">
        <f t="shared" si="3"/>
        <v>18154.673969290201</v>
      </c>
      <c r="I7" s="64">
        <f t="shared" si="3"/>
        <v>30989.441309073085</v>
      </c>
      <c r="J7" s="60">
        <f t="shared" si="4"/>
        <v>0.40604653295453685</v>
      </c>
      <c r="K7" s="60">
        <f t="shared" si="5"/>
        <v>-56.524162146261688</v>
      </c>
      <c r="L7" s="60">
        <f t="shared" si="6"/>
        <v>-4.5232260657984004E-2</v>
      </c>
      <c r="M7" s="61"/>
      <c r="N7" s="66">
        <f t="shared" si="7"/>
        <v>27.599999999999994</v>
      </c>
      <c r="O7" s="66">
        <f t="shared" si="8"/>
        <v>0</v>
      </c>
      <c r="P7" s="66">
        <f t="shared" si="8"/>
        <v>-0.61767202228079299</v>
      </c>
      <c r="Q7" s="60">
        <f t="shared" si="9"/>
        <v>3.7134278977168922E-3</v>
      </c>
      <c r="R7" s="60">
        <f t="shared" si="10"/>
        <v>1.0000011491304805</v>
      </c>
      <c r="S7" s="60">
        <f t="shared" si="11"/>
        <v>27.599516761262681</v>
      </c>
      <c r="T7" s="60">
        <f t="shared" si="12"/>
        <v>6.9111272332614243E-2</v>
      </c>
      <c r="U7" s="60">
        <f t="shared" si="13"/>
        <v>-0.14499247149805922</v>
      </c>
      <c r="W7" s="73">
        <f t="shared" ref="W7" si="14">B7+0.001</f>
        <v>0.35099999999999998</v>
      </c>
      <c r="X7" s="73">
        <f t="shared" ref="X7" si="15">C7+0.001</f>
        <v>277.791</v>
      </c>
    </row>
    <row r="8" spans="1:24" x14ac:dyDescent="0.3">
      <c r="A8" s="129">
        <v>120</v>
      </c>
      <c r="B8" s="129">
        <v>1.68</v>
      </c>
      <c r="C8" s="129">
        <v>230.34</v>
      </c>
      <c r="D8" s="131">
        <f t="shared" si="0"/>
        <v>119.99431327883512</v>
      </c>
      <c r="E8" s="64">
        <f t="shared" si="1"/>
        <v>-38.794313278835119</v>
      </c>
      <c r="F8" s="64">
        <f t="shared" si="2"/>
        <v>-1.9256005595423231E-2</v>
      </c>
      <c r="G8" s="64">
        <f t="shared" si="2"/>
        <v>-0.72797205241067675</v>
      </c>
      <c r="H8" s="64">
        <f t="shared" si="3"/>
        <v>18154.430743994406</v>
      </c>
      <c r="I8" s="64">
        <f t="shared" si="3"/>
        <v>30989.052027947586</v>
      </c>
      <c r="J8" s="60">
        <f t="shared" si="4"/>
        <v>0.72822668369299959</v>
      </c>
      <c r="K8" s="60">
        <f t="shared" si="5"/>
        <v>268.48478985288648</v>
      </c>
      <c r="L8" s="60">
        <f t="shared" si="6"/>
        <v>0.3485427324450624</v>
      </c>
      <c r="M8" s="61"/>
      <c r="N8" s="66">
        <f t="shared" si="7"/>
        <v>27.200000000000003</v>
      </c>
      <c r="O8" s="66">
        <f t="shared" si="8"/>
        <v>2.3212879051524585E-2</v>
      </c>
      <c r="P8" s="66">
        <f t="shared" si="8"/>
        <v>-0.82815873007130969</v>
      </c>
      <c r="Q8" s="60">
        <f t="shared" si="9"/>
        <v>2.5589351419881723E-2</v>
      </c>
      <c r="R8" s="60">
        <f t="shared" si="10"/>
        <v>1.0000545714822657</v>
      </c>
      <c r="S8" s="60">
        <f t="shared" si="11"/>
        <v>27.195384369784581</v>
      </c>
      <c r="T8" s="60">
        <f t="shared" si="12"/>
        <v>-0.2432252957958396</v>
      </c>
      <c r="U8" s="60">
        <f t="shared" si="13"/>
        <v>-0.38928112550013566</v>
      </c>
      <c r="W8" s="73">
        <f t="shared" ref="W8" si="16">B8-0.001</f>
        <v>1.679</v>
      </c>
      <c r="X8" s="73">
        <f t="shared" ref="X8" si="17">C8-0.001</f>
        <v>230.339</v>
      </c>
    </row>
    <row r="9" spans="1:24" x14ac:dyDescent="0.3">
      <c r="A9" s="129">
        <v>148.1</v>
      </c>
      <c r="B9" s="129">
        <v>2.89</v>
      </c>
      <c r="C9" s="129">
        <v>215.44</v>
      </c>
      <c r="D9" s="131">
        <f t="shared" si="0"/>
        <v>148.07168089900318</v>
      </c>
      <c r="E9" s="64">
        <f t="shared" si="1"/>
        <v>-66.871680899003181</v>
      </c>
      <c r="F9" s="64">
        <f t="shared" si="2"/>
        <v>-0.8593217888646052</v>
      </c>
      <c r="G9" s="64">
        <f t="shared" si="2"/>
        <v>-1.4558661803862121</v>
      </c>
      <c r="H9" s="64">
        <f t="shared" si="3"/>
        <v>18153.590678211138</v>
      </c>
      <c r="I9" s="64">
        <f t="shared" si="3"/>
        <v>30988.324133819609</v>
      </c>
      <c r="J9" s="60">
        <f t="shared" si="4"/>
        <v>1.6905562019672116</v>
      </c>
      <c r="K9" s="60">
        <f t="shared" si="5"/>
        <v>239.4488651301813</v>
      </c>
      <c r="L9" s="60">
        <f t="shared" si="6"/>
        <v>1.4278758419499011</v>
      </c>
      <c r="M9" s="61"/>
      <c r="N9" s="66">
        <f t="shared" si="7"/>
        <v>28.099999999999994</v>
      </c>
      <c r="O9" s="66">
        <f t="shared" si="8"/>
        <v>2.1118483949131392E-2</v>
      </c>
      <c r="P9" s="66">
        <f t="shared" si="8"/>
        <v>-0.26005405854715519</v>
      </c>
      <c r="Q9" s="60">
        <f t="shared" si="9"/>
        <v>2.3353806440072233E-2</v>
      </c>
      <c r="R9" s="60">
        <f t="shared" si="10"/>
        <v>1.0000454525019191</v>
      </c>
      <c r="S9" s="60">
        <f t="shared" si="11"/>
        <v>28.077367620168065</v>
      </c>
      <c r="T9" s="60">
        <f t="shared" si="12"/>
        <v>-0.84006578326918191</v>
      </c>
      <c r="U9" s="60">
        <f t="shared" si="13"/>
        <v>-0.72789412797553521</v>
      </c>
      <c r="W9" s="73">
        <f t="shared" ref="W9" si="18">B9+0.001</f>
        <v>2.891</v>
      </c>
      <c r="X9" s="73">
        <f t="shared" ref="X9" si="19">C9+0.001</f>
        <v>215.441</v>
      </c>
    </row>
    <row r="10" spans="1:24" x14ac:dyDescent="0.3">
      <c r="A10" s="129">
        <v>176.1</v>
      </c>
      <c r="B10" s="129">
        <v>4.43</v>
      </c>
      <c r="C10" s="129">
        <v>212.19</v>
      </c>
      <c r="D10" s="131">
        <f t="shared" si="0"/>
        <v>176.01376092458094</v>
      </c>
      <c r="E10" s="64">
        <f t="shared" si="1"/>
        <v>-94.813760924580933</v>
      </c>
      <c r="F10" s="64">
        <f t="shared" si="2"/>
        <v>-2.3496469544661496</v>
      </c>
      <c r="G10" s="64">
        <f t="shared" si="2"/>
        <v>-2.4412993807839296</v>
      </c>
      <c r="H10" s="64">
        <f t="shared" si="3"/>
        <v>18152.100353045535</v>
      </c>
      <c r="I10" s="64">
        <f t="shared" si="3"/>
        <v>30987.338700619213</v>
      </c>
      <c r="J10" s="60">
        <f t="shared" si="4"/>
        <v>3.3883304852460969</v>
      </c>
      <c r="K10" s="60">
        <f t="shared" si="5"/>
        <v>226.09595398859636</v>
      </c>
      <c r="L10" s="60">
        <f t="shared" si="6"/>
        <v>3.2034221230372566</v>
      </c>
      <c r="M10" s="61"/>
      <c r="N10" s="66">
        <f t="shared" si="7"/>
        <v>28</v>
      </c>
      <c r="O10" s="66">
        <f t="shared" si="8"/>
        <v>2.6878070480712668E-2</v>
      </c>
      <c r="P10" s="66">
        <f t="shared" si="8"/>
        <v>-5.6723200689815713E-2</v>
      </c>
      <c r="Q10" s="60">
        <f t="shared" si="9"/>
        <v>2.7110129389624982E-2</v>
      </c>
      <c r="R10" s="60">
        <f t="shared" si="10"/>
        <v>1.0000612510946691</v>
      </c>
      <c r="S10" s="60">
        <f t="shared" si="11"/>
        <v>27.942080025577756</v>
      </c>
      <c r="T10" s="60">
        <f t="shared" si="12"/>
        <v>-1.4903251656015446</v>
      </c>
      <c r="U10" s="60">
        <f t="shared" si="13"/>
        <v>-0.98543320039771765</v>
      </c>
      <c r="W10" s="73">
        <f t="shared" ref="W10" si="20">B10-0.001</f>
        <v>4.4289999999999994</v>
      </c>
      <c r="X10" s="73">
        <f t="shared" ref="X10" si="21">C10-0.001</f>
        <v>212.18899999999999</v>
      </c>
    </row>
    <row r="11" spans="1:24" x14ac:dyDescent="0.3">
      <c r="A11" s="129">
        <v>204.2</v>
      </c>
      <c r="B11" s="129">
        <v>5.63</v>
      </c>
      <c r="C11" s="129">
        <v>204.61</v>
      </c>
      <c r="D11" s="131">
        <f t="shared" si="0"/>
        <v>204.00534312484569</v>
      </c>
      <c r="E11" s="64">
        <f t="shared" si="1"/>
        <v>-122.80534312484569</v>
      </c>
      <c r="F11" s="64">
        <f t="shared" si="2"/>
        <v>-4.5213268598073997</v>
      </c>
      <c r="G11" s="64">
        <f t="shared" si="2"/>
        <v>-3.5934949598326611</v>
      </c>
      <c r="H11" s="64">
        <f t="shared" si="3"/>
        <v>18149.928673140192</v>
      </c>
      <c r="I11" s="64">
        <f t="shared" si="3"/>
        <v>30986.186505040165</v>
      </c>
      <c r="J11" s="60">
        <f t="shared" si="4"/>
        <v>5.7754309449216494</v>
      </c>
      <c r="K11" s="60">
        <f t="shared" si="5"/>
        <v>218.47724530120166</v>
      </c>
      <c r="L11" s="60">
        <f t="shared" si="6"/>
        <v>5.6615433541700817</v>
      </c>
      <c r="M11" s="61"/>
      <c r="N11" s="66">
        <f t="shared" si="7"/>
        <v>28.099999999999994</v>
      </c>
      <c r="O11" s="66">
        <f t="shared" si="8"/>
        <v>2.0943951023931956E-2</v>
      </c>
      <c r="P11" s="66">
        <f t="shared" si="8"/>
        <v>-0.13229595730116991</v>
      </c>
      <c r="Q11" s="60">
        <f t="shared" si="9"/>
        <v>2.3897546521578272E-2</v>
      </c>
      <c r="R11" s="60">
        <f t="shared" si="10"/>
        <v>1.0000475937788604</v>
      </c>
      <c r="S11" s="60">
        <f t="shared" si="11"/>
        <v>27.991582200264769</v>
      </c>
      <c r="T11" s="60">
        <f t="shared" si="12"/>
        <v>-2.1716799053412501</v>
      </c>
      <c r="U11" s="60">
        <f t="shared" si="13"/>
        <v>-1.1521955790487317</v>
      </c>
      <c r="W11" s="73">
        <f t="shared" ref="W11" si="22">B11+0.001</f>
        <v>5.6310000000000002</v>
      </c>
      <c r="X11" s="73">
        <f t="shared" ref="X11" si="23">C11+0.001</f>
        <v>204.61100000000002</v>
      </c>
    </row>
    <row r="12" spans="1:24" x14ac:dyDescent="0.3">
      <c r="A12" s="129">
        <v>232.3</v>
      </c>
      <c r="B12" s="129">
        <v>6.89</v>
      </c>
      <c r="C12" s="129">
        <v>207.55</v>
      </c>
      <c r="D12" s="131">
        <f t="shared" si="0"/>
        <v>231.93730115421408</v>
      </c>
      <c r="E12" s="64">
        <f t="shared" si="1"/>
        <v>-150.73730115421409</v>
      </c>
      <c r="F12" s="64">
        <f t="shared" si="2"/>
        <v>-7.268966615426864</v>
      </c>
      <c r="G12" s="64">
        <f t="shared" si="2"/>
        <v>-4.9471331308048212</v>
      </c>
      <c r="H12" s="64">
        <f t="shared" si="3"/>
        <v>18147.181033384571</v>
      </c>
      <c r="I12" s="64">
        <f t="shared" si="3"/>
        <v>30984.832866869194</v>
      </c>
      <c r="J12" s="60">
        <f t="shared" si="4"/>
        <v>8.7927243713252494</v>
      </c>
      <c r="K12" s="60">
        <f t="shared" si="5"/>
        <v>214.23852682069057</v>
      </c>
      <c r="L12" s="60">
        <f t="shared" si="6"/>
        <v>8.724186518485352</v>
      </c>
      <c r="M12" s="61"/>
      <c r="N12" s="66">
        <f t="shared" si="7"/>
        <v>28.100000000000023</v>
      </c>
      <c r="O12" s="66">
        <f t="shared" si="8"/>
        <v>2.1991148575128548E-2</v>
      </c>
      <c r="P12" s="66">
        <f t="shared" si="8"/>
        <v>5.1312680008633246E-2</v>
      </c>
      <c r="Q12" s="60">
        <f t="shared" si="9"/>
        <v>2.2684660341509622E-2</v>
      </c>
      <c r="R12" s="60">
        <f t="shared" si="10"/>
        <v>1.0000428850247389</v>
      </c>
      <c r="S12" s="60">
        <f t="shared" si="11"/>
        <v>27.931958029368378</v>
      </c>
      <c r="T12" s="60">
        <f t="shared" si="12"/>
        <v>-2.7476397556194638</v>
      </c>
      <c r="U12" s="60">
        <f t="shared" si="13"/>
        <v>-1.3536381709721603</v>
      </c>
      <c r="W12" s="73">
        <f t="shared" ref="W12" si="24">B12-0.001</f>
        <v>6.8889999999999993</v>
      </c>
      <c r="X12" s="73">
        <f t="shared" ref="X12" si="25">C12-0.001</f>
        <v>207.54900000000001</v>
      </c>
    </row>
    <row r="13" spans="1:24" x14ac:dyDescent="0.3">
      <c r="A13" s="129">
        <v>260.60000000000002</v>
      </c>
      <c r="B13" s="129">
        <v>8.6</v>
      </c>
      <c r="C13" s="129">
        <v>202.64</v>
      </c>
      <c r="D13" s="131">
        <f t="shared" si="0"/>
        <v>259.97840598178993</v>
      </c>
      <c r="E13" s="64">
        <f t="shared" si="1"/>
        <v>-178.77840598178994</v>
      </c>
      <c r="F13" s="64">
        <f t="shared" si="2"/>
        <v>-10.727139338621072</v>
      </c>
      <c r="G13" s="64">
        <f t="shared" si="2"/>
        <v>-6.5468978901900661</v>
      </c>
      <c r="H13" s="64">
        <f t="shared" si="3"/>
        <v>18143.722860661379</v>
      </c>
      <c r="I13" s="64">
        <f t="shared" si="3"/>
        <v>30983.233102109807</v>
      </c>
      <c r="J13" s="60">
        <f t="shared" si="4"/>
        <v>12.567155222036803</v>
      </c>
      <c r="K13" s="60">
        <f t="shared" si="5"/>
        <v>211.39620219583895</v>
      </c>
      <c r="L13" s="60">
        <f t="shared" si="6"/>
        <v>12.531513400586727</v>
      </c>
      <c r="M13" s="61"/>
      <c r="N13" s="66">
        <f t="shared" si="7"/>
        <v>28.300000000000011</v>
      </c>
      <c r="O13" s="66">
        <f t="shared" si="8"/>
        <v>2.9845130209103034E-2</v>
      </c>
      <c r="P13" s="66">
        <f t="shared" si="8"/>
        <v>-8.5695666272922022E-2</v>
      </c>
      <c r="Q13" s="60">
        <f t="shared" si="9"/>
        <v>3.1975148978909074E-2</v>
      </c>
      <c r="R13" s="60">
        <f t="shared" si="10"/>
        <v>1.0000852095579409</v>
      </c>
      <c r="S13" s="60">
        <f t="shared" si="11"/>
        <v>28.041104827575857</v>
      </c>
      <c r="T13" s="60">
        <f t="shared" si="12"/>
        <v>-3.458172723194207</v>
      </c>
      <c r="U13" s="60">
        <f t="shared" si="13"/>
        <v>-1.5997647593852447</v>
      </c>
      <c r="W13" s="73">
        <f t="shared" ref="W13" si="26">B13+0.001</f>
        <v>8.6009999999999991</v>
      </c>
      <c r="X13" s="73">
        <f t="shared" ref="X13" si="27">C13+0.001</f>
        <v>202.64099999999999</v>
      </c>
    </row>
    <row r="14" spans="1:24" x14ac:dyDescent="0.3">
      <c r="A14" s="129">
        <v>288.8</v>
      </c>
      <c r="B14" s="129">
        <v>10.119999999999999</v>
      </c>
      <c r="C14" s="129">
        <v>199.52</v>
      </c>
      <c r="D14" s="131">
        <f t="shared" si="0"/>
        <v>287.8023143191939</v>
      </c>
      <c r="E14" s="64">
        <f t="shared" si="1"/>
        <v>-206.60231431919391</v>
      </c>
      <c r="F14" s="64">
        <f t="shared" si="2"/>
        <v>-15.008513921181759</v>
      </c>
      <c r="G14" s="64">
        <f t="shared" si="2"/>
        <v>-8.186457351599314</v>
      </c>
      <c r="H14" s="64">
        <f t="shared" si="3"/>
        <v>18139.441486078817</v>
      </c>
      <c r="I14" s="64">
        <f t="shared" si="3"/>
        <v>30981.593542648399</v>
      </c>
      <c r="J14" s="60">
        <f t="shared" si="4"/>
        <v>17.096010472968864</v>
      </c>
      <c r="K14" s="60">
        <f t="shared" si="5"/>
        <v>208.61044558103347</v>
      </c>
      <c r="L14" s="60">
        <f t="shared" si="6"/>
        <v>17.08991188242792</v>
      </c>
      <c r="M14" s="61"/>
      <c r="N14" s="66">
        <f t="shared" si="7"/>
        <v>28.199999999999989</v>
      </c>
      <c r="O14" s="66">
        <f t="shared" si="8"/>
        <v>2.6529004630313803E-2</v>
      </c>
      <c r="P14" s="66">
        <f t="shared" si="8"/>
        <v>-5.4454272662222664E-2</v>
      </c>
      <c r="Q14" s="60">
        <f t="shared" si="9"/>
        <v>2.7958730773607776E-2</v>
      </c>
      <c r="R14" s="60">
        <f t="shared" si="10"/>
        <v>1.0000651459779442</v>
      </c>
      <c r="S14" s="60">
        <f t="shared" si="11"/>
        <v>27.823908337403985</v>
      </c>
      <c r="T14" s="60">
        <f t="shared" si="12"/>
        <v>-4.2813745825606881</v>
      </c>
      <c r="U14" s="60">
        <f t="shared" si="13"/>
        <v>-1.6395594614092486</v>
      </c>
      <c r="W14" s="73">
        <f t="shared" ref="W14" si="28">B14-0.001</f>
        <v>10.119</v>
      </c>
      <c r="X14" s="73">
        <f t="shared" ref="X14" si="29">C14-0.001</f>
        <v>199.51900000000001</v>
      </c>
    </row>
    <row r="15" spans="1:24" x14ac:dyDescent="0.3">
      <c r="A15" s="129">
        <v>317.10000000000002</v>
      </c>
      <c r="B15" s="129">
        <v>11.43</v>
      </c>
      <c r="C15" s="129">
        <v>197.38</v>
      </c>
      <c r="D15" s="131">
        <f t="shared" si="0"/>
        <v>315.60286168925018</v>
      </c>
      <c r="E15" s="64">
        <f t="shared" si="1"/>
        <v>-234.40286168925019</v>
      </c>
      <c r="F15" s="64">
        <f t="shared" si="2"/>
        <v>-20.028245224907788</v>
      </c>
      <c r="G15" s="64">
        <f t="shared" si="2"/>
        <v>-9.8549097349219341</v>
      </c>
      <c r="H15" s="64">
        <f t="shared" si="3"/>
        <v>18134.421754775092</v>
      </c>
      <c r="I15" s="64">
        <f t="shared" si="3"/>
        <v>30979.925090265078</v>
      </c>
      <c r="J15" s="60">
        <f t="shared" si="4"/>
        <v>22.321510985426158</v>
      </c>
      <c r="K15" s="60">
        <f t="shared" si="5"/>
        <v>206.19951936945989</v>
      </c>
      <c r="L15" s="60">
        <f t="shared" si="6"/>
        <v>22.31887538605498</v>
      </c>
      <c r="M15" s="61"/>
      <c r="N15" s="66">
        <f t="shared" si="7"/>
        <v>28.300000000000011</v>
      </c>
      <c r="O15" s="66">
        <f t="shared" si="8"/>
        <v>2.2863813201125727E-2</v>
      </c>
      <c r="P15" s="66">
        <f t="shared" si="8"/>
        <v>-3.735004599267891E-2</v>
      </c>
      <c r="Q15" s="60">
        <f t="shared" si="9"/>
        <v>2.3902477135241851E-2</v>
      </c>
      <c r="R15" s="60">
        <f t="shared" si="10"/>
        <v>1.000047613421392</v>
      </c>
      <c r="S15" s="60">
        <f t="shared" si="11"/>
        <v>27.80054737005629</v>
      </c>
      <c r="T15" s="60">
        <f t="shared" si="12"/>
        <v>-5.0197313037260285</v>
      </c>
      <c r="U15" s="60">
        <f t="shared" si="13"/>
        <v>-1.6684523833226201</v>
      </c>
      <c r="W15" s="73">
        <f t="shared" ref="W15" si="30">B15+0.001</f>
        <v>11.430999999999999</v>
      </c>
      <c r="X15" s="73">
        <f t="shared" ref="X15" si="31">C15+0.001</f>
        <v>197.381</v>
      </c>
    </row>
    <row r="16" spans="1:24" x14ac:dyDescent="0.3">
      <c r="A16" s="129">
        <v>345.4</v>
      </c>
      <c r="B16" s="129">
        <v>12.86</v>
      </c>
      <c r="C16" s="129">
        <v>195.67</v>
      </c>
      <c r="D16" s="131">
        <f t="shared" si="0"/>
        <v>343.26883212672232</v>
      </c>
      <c r="E16" s="64">
        <f t="shared" si="1"/>
        <v>-262.06883212672233</v>
      </c>
      <c r="F16" s="64">
        <f t="shared" si="2"/>
        <v>-25.736959059063615</v>
      </c>
      <c r="G16" s="64">
        <f t="shared" si="2"/>
        <v>-11.543243605891261</v>
      </c>
      <c r="H16" s="64">
        <f t="shared" si="3"/>
        <v>18128.713040940936</v>
      </c>
      <c r="I16" s="64">
        <f t="shared" si="3"/>
        <v>30978.236756394108</v>
      </c>
      <c r="J16" s="60">
        <f t="shared" si="4"/>
        <v>28.207047604328711</v>
      </c>
      <c r="K16" s="60">
        <f t="shared" si="5"/>
        <v>204.15663743900916</v>
      </c>
      <c r="L16" s="60">
        <f t="shared" si="6"/>
        <v>28.170340213592539</v>
      </c>
      <c r="M16" s="61"/>
      <c r="N16" s="66">
        <f t="shared" si="7"/>
        <v>28.299999999999955</v>
      </c>
      <c r="O16" s="66">
        <f t="shared" si="8"/>
        <v>2.4958208303518907E-2</v>
      </c>
      <c r="P16" s="66">
        <f t="shared" si="8"/>
        <v>-2.9845130209103173E-2</v>
      </c>
      <c r="Q16" s="60">
        <f t="shared" si="9"/>
        <v>2.5733261090326476E-2</v>
      </c>
      <c r="R16" s="60">
        <f t="shared" si="10"/>
        <v>1.0000551870483552</v>
      </c>
      <c r="S16" s="60">
        <f t="shared" si="11"/>
        <v>27.665970437472129</v>
      </c>
      <c r="T16" s="60">
        <f t="shared" si="12"/>
        <v>-5.7087138341558248</v>
      </c>
      <c r="U16" s="60">
        <f t="shared" si="13"/>
        <v>-1.6883338709693276</v>
      </c>
      <c r="W16" s="73">
        <f t="shared" ref="W16" si="32">B16-0.001</f>
        <v>12.859</v>
      </c>
      <c r="X16" s="73">
        <f t="shared" ref="X16" si="33">C16-0.001</f>
        <v>195.66899999999998</v>
      </c>
    </row>
    <row r="17" spans="1:24" x14ac:dyDescent="0.3">
      <c r="A17" s="129">
        <v>373.7</v>
      </c>
      <c r="B17" s="129">
        <v>14.31</v>
      </c>
      <c r="C17" s="129">
        <v>195.43</v>
      </c>
      <c r="D17" s="131">
        <f t="shared" si="0"/>
        <v>370.7763377909713</v>
      </c>
      <c r="E17" s="64">
        <f t="shared" si="1"/>
        <v>-289.57633779097131</v>
      </c>
      <c r="F17" s="64">
        <f t="shared" si="2"/>
        <v>-32.140977775686537</v>
      </c>
      <c r="G17" s="64">
        <f t="shared" si="2"/>
        <v>-13.324498272418037</v>
      </c>
      <c r="H17" s="64">
        <f t="shared" si="3"/>
        <v>18122.309022224312</v>
      </c>
      <c r="I17" s="64">
        <f t="shared" si="3"/>
        <v>30976.455501727582</v>
      </c>
      <c r="J17" s="60">
        <f t="shared" si="4"/>
        <v>34.793457813055127</v>
      </c>
      <c r="K17" s="60">
        <f t="shared" si="5"/>
        <v>202.51714510003649</v>
      </c>
      <c r="L17" s="60">
        <f t="shared" si="6"/>
        <v>34.683185595060792</v>
      </c>
      <c r="M17" s="61"/>
      <c r="N17" s="66">
        <f t="shared" si="7"/>
        <v>28.300000000000011</v>
      </c>
      <c r="O17" s="66">
        <f t="shared" si="8"/>
        <v>2.5307274153917796E-2</v>
      </c>
      <c r="P17" s="66">
        <f t="shared" si="8"/>
        <v>-4.188790204786054E-3</v>
      </c>
      <c r="Q17" s="60">
        <f t="shared" si="9"/>
        <v>2.5326339394129649E-2</v>
      </c>
      <c r="R17" s="60">
        <f t="shared" si="10"/>
        <v>1.0000534553843485</v>
      </c>
      <c r="S17" s="60">
        <f t="shared" si="11"/>
        <v>27.507505664248956</v>
      </c>
      <c r="T17" s="60">
        <f t="shared" si="12"/>
        <v>-6.4040187166229243</v>
      </c>
      <c r="U17" s="60">
        <f t="shared" si="13"/>
        <v>-1.7812546665267752</v>
      </c>
      <c r="W17" s="73">
        <f t="shared" ref="W17" si="34">B17+0.001</f>
        <v>14.311</v>
      </c>
      <c r="X17" s="73">
        <f t="shared" ref="X17" si="35">C17+0.001</f>
        <v>195.43100000000001</v>
      </c>
    </row>
    <row r="18" spans="1:24" x14ac:dyDescent="0.3">
      <c r="A18" s="129">
        <v>402</v>
      </c>
      <c r="B18" s="129">
        <v>16.03</v>
      </c>
      <c r="C18" s="129">
        <v>194.18</v>
      </c>
      <c r="D18" s="131">
        <f t="shared" si="0"/>
        <v>398.08923427556584</v>
      </c>
      <c r="E18" s="64">
        <f t="shared" si="1"/>
        <v>-316.88923427556585</v>
      </c>
      <c r="F18" s="64">
        <f t="shared" si="2"/>
        <v>-39.301238835527947</v>
      </c>
      <c r="G18" s="64">
        <f t="shared" si="2"/>
        <v>-15.212363523273588</v>
      </c>
      <c r="H18" s="64">
        <f t="shared" si="3"/>
        <v>18115.14876116447</v>
      </c>
      <c r="I18" s="64">
        <f t="shared" si="3"/>
        <v>30974.567636476728</v>
      </c>
      <c r="J18" s="60">
        <f t="shared" si="4"/>
        <v>42.142655089249359</v>
      </c>
      <c r="K18" s="60">
        <f t="shared" si="5"/>
        <v>201.15996751854433</v>
      </c>
      <c r="L18" s="60">
        <f t="shared" si="6"/>
        <v>41.917900584148221</v>
      </c>
      <c r="M18" s="61"/>
      <c r="N18" s="66">
        <f t="shared" si="7"/>
        <v>28.300000000000011</v>
      </c>
      <c r="O18" s="66">
        <f t="shared" si="8"/>
        <v>3.0019663134302481E-2</v>
      </c>
      <c r="P18" s="66">
        <f t="shared" si="8"/>
        <v>-2.1816615649929118E-2</v>
      </c>
      <c r="Q18" s="60">
        <f t="shared" si="9"/>
        <v>3.0556013357628142E-2</v>
      </c>
      <c r="R18" s="60">
        <f t="shared" si="10"/>
        <v>1.0000778130945422</v>
      </c>
      <c r="S18" s="60">
        <f t="shared" si="11"/>
        <v>27.31289648459456</v>
      </c>
      <c r="T18" s="60">
        <f t="shared" si="12"/>
        <v>-7.1602610598414076</v>
      </c>
      <c r="U18" s="60">
        <f t="shared" si="13"/>
        <v>-1.8878652508555502</v>
      </c>
      <c r="W18" s="73">
        <f t="shared" ref="W18" si="36">B18-0.001</f>
        <v>16.029</v>
      </c>
      <c r="X18" s="73">
        <f t="shared" ref="X18" si="37">C18-0.001</f>
        <v>194.179</v>
      </c>
    </row>
    <row r="19" spans="1:24" x14ac:dyDescent="0.3">
      <c r="A19" s="129">
        <v>430.2</v>
      </c>
      <c r="B19" s="129">
        <v>17.05</v>
      </c>
      <c r="C19" s="129">
        <v>193.95</v>
      </c>
      <c r="D19" s="131">
        <f t="shared" si="0"/>
        <v>425.12199867491023</v>
      </c>
      <c r="E19" s="64">
        <f t="shared" si="1"/>
        <v>-343.92199867491024</v>
      </c>
      <c r="F19" s="64">
        <f t="shared" si="2"/>
        <v>-47.088668450650488</v>
      </c>
      <c r="G19" s="64">
        <f t="shared" si="2"/>
        <v>-17.162876308195408</v>
      </c>
      <c r="H19" s="64">
        <f t="shared" si="3"/>
        <v>18107.361331549346</v>
      </c>
      <c r="I19" s="64">
        <f t="shared" si="3"/>
        <v>30972.617123691805</v>
      </c>
      <c r="J19" s="60">
        <f t="shared" si="4"/>
        <v>50.118928755767534</v>
      </c>
      <c r="K19" s="60">
        <f t="shared" si="5"/>
        <v>200.02578489398437</v>
      </c>
      <c r="L19" s="60">
        <f t="shared" si="6"/>
        <v>49.739548043175226</v>
      </c>
      <c r="M19" s="61"/>
      <c r="N19" s="66">
        <f t="shared" si="7"/>
        <v>28.199999999999989</v>
      </c>
      <c r="O19" s="66">
        <f t="shared" si="8"/>
        <v>1.7802358370342154E-2</v>
      </c>
      <c r="P19" s="66">
        <f t="shared" si="8"/>
        <v>-4.0142572795872754E-3</v>
      </c>
      <c r="Q19" s="60">
        <f t="shared" si="9"/>
        <v>1.7838966903217957E-2</v>
      </c>
      <c r="R19" s="60">
        <f t="shared" si="10"/>
        <v>1.0000265199056211</v>
      </c>
      <c r="S19" s="60">
        <f t="shared" si="11"/>
        <v>27.032764399344362</v>
      </c>
      <c r="T19" s="60">
        <f t="shared" si="12"/>
        <v>-7.7874296151225426</v>
      </c>
      <c r="U19" s="60">
        <f t="shared" si="13"/>
        <v>-1.9505127849218213</v>
      </c>
      <c r="W19" s="73">
        <f t="shared" ref="W19" si="38">B19+0.001</f>
        <v>17.051000000000002</v>
      </c>
      <c r="X19" s="73">
        <f t="shared" ref="X19" si="39">C19+0.001</f>
        <v>193.95099999999999</v>
      </c>
    </row>
    <row r="20" spans="1:24" x14ac:dyDescent="0.3">
      <c r="A20" s="129">
        <v>458.5</v>
      </c>
      <c r="B20" s="129">
        <v>17.54</v>
      </c>
      <c r="C20" s="129">
        <v>198.79</v>
      </c>
      <c r="D20" s="131">
        <f t="shared" si="0"/>
        <v>452.14380042560845</v>
      </c>
      <c r="E20" s="64">
        <f t="shared" si="1"/>
        <v>-370.94380042560846</v>
      </c>
      <c r="F20" s="64">
        <f t="shared" si="2"/>
        <v>-55.152780984348546</v>
      </c>
      <c r="G20" s="64">
        <f t="shared" si="2"/>
        <v>-19.536771357213883</v>
      </c>
      <c r="H20" s="64">
        <f t="shared" si="3"/>
        <v>18099.297219015647</v>
      </c>
      <c r="I20" s="64">
        <f t="shared" si="3"/>
        <v>30970.243228642787</v>
      </c>
      <c r="J20" s="60">
        <f t="shared" si="4"/>
        <v>58.510808278228147</v>
      </c>
      <c r="K20" s="60">
        <f t="shared" si="5"/>
        <v>199.50567435314184</v>
      </c>
      <c r="L20" s="60">
        <f t="shared" si="6"/>
        <v>58.000284220356455</v>
      </c>
      <c r="M20" s="61"/>
      <c r="N20" s="66">
        <f t="shared" si="7"/>
        <v>28.300000000000011</v>
      </c>
      <c r="O20" s="66">
        <f t="shared" si="8"/>
        <v>8.5521133347721875E-3</v>
      </c>
      <c r="P20" s="66">
        <f t="shared" si="8"/>
        <v>8.4473935796525609E-2</v>
      </c>
      <c r="Q20" s="60">
        <f t="shared" si="9"/>
        <v>2.6520865663486326E-2</v>
      </c>
      <c r="R20" s="60">
        <f t="shared" si="10"/>
        <v>1.0000586171491728</v>
      </c>
      <c r="S20" s="60">
        <f t="shared" si="11"/>
        <v>27.021801750698192</v>
      </c>
      <c r="T20" s="60">
        <f t="shared" si="12"/>
        <v>-8.0641125336980561</v>
      </c>
      <c r="U20" s="60">
        <f t="shared" si="13"/>
        <v>-2.373895049018476</v>
      </c>
      <c r="W20" s="73">
        <f t="shared" ref="W20" si="40">B20-0.001</f>
        <v>17.538999999999998</v>
      </c>
      <c r="X20" s="73">
        <f t="shared" ref="X20" si="41">C20-0.001</f>
        <v>198.78899999999999</v>
      </c>
    </row>
    <row r="21" spans="1:24" x14ac:dyDescent="0.3">
      <c r="A21" s="129">
        <v>486.8</v>
      </c>
      <c r="B21" s="129">
        <v>18.77</v>
      </c>
      <c r="C21" s="129">
        <v>198.42</v>
      </c>
      <c r="D21" s="131">
        <f t="shared" si="0"/>
        <v>479.03443608087434</v>
      </c>
      <c r="E21" s="64">
        <f t="shared" si="1"/>
        <v>-397.83443608087435</v>
      </c>
      <c r="F21" s="64">
        <f t="shared" ref="F21:G36" si="42">T21+F20</f>
        <v>-63.510016192191465</v>
      </c>
      <c r="G21" s="64">
        <f t="shared" si="42"/>
        <v>-22.349120270075396</v>
      </c>
      <c r="H21" s="64">
        <f t="shared" ref="H21:I36" si="43">H20+T21</f>
        <v>18090.939983807802</v>
      </c>
      <c r="I21" s="64">
        <f t="shared" si="43"/>
        <v>30967.430879729924</v>
      </c>
      <c r="J21" s="60">
        <f t="shared" si="4"/>
        <v>67.327597117220193</v>
      </c>
      <c r="K21" s="60">
        <f t="shared" si="5"/>
        <v>199.38692673457498</v>
      </c>
      <c r="L21" s="60">
        <f t="shared" si="6"/>
        <v>66.721607716580976</v>
      </c>
      <c r="M21" s="61"/>
      <c r="N21" s="66">
        <f t="shared" si="7"/>
        <v>28.300000000000011</v>
      </c>
      <c r="O21" s="66">
        <f t="shared" ref="O21:P36" si="44">RADIANS(B21-B20)</f>
        <v>2.146754979953026E-2</v>
      </c>
      <c r="P21" s="66">
        <f t="shared" si="44"/>
        <v>-6.4577182323790989E-3</v>
      </c>
      <c r="Q21" s="60">
        <f t="shared" si="9"/>
        <v>2.1561538536363889E-2</v>
      </c>
      <c r="R21" s="60">
        <f t="shared" si="10"/>
        <v>1.000038743463189</v>
      </c>
      <c r="S21" s="60">
        <f t="shared" si="11"/>
        <v>26.890635655265918</v>
      </c>
      <c r="T21" s="60">
        <f t="shared" si="12"/>
        <v>-8.3572352078429208</v>
      </c>
      <c r="U21" s="60">
        <f t="shared" si="13"/>
        <v>-2.8123489128615122</v>
      </c>
      <c r="W21" s="73">
        <f t="shared" ref="W21" si="45">B21+0.001</f>
        <v>18.771000000000001</v>
      </c>
      <c r="X21" s="73">
        <f t="shared" ref="X21" si="46">C21+0.001</f>
        <v>198.42099999999999</v>
      </c>
    </row>
    <row r="22" spans="1:24" x14ac:dyDescent="0.3">
      <c r="A22" s="129">
        <v>515</v>
      </c>
      <c r="B22" s="129">
        <v>20.29</v>
      </c>
      <c r="C22" s="129">
        <v>196.36</v>
      </c>
      <c r="D22" s="131">
        <f t="shared" si="0"/>
        <v>505.61153378430708</v>
      </c>
      <c r="E22" s="64">
        <f t="shared" si="1"/>
        <v>-424.4115337843071</v>
      </c>
      <c r="F22" s="64">
        <f t="shared" si="42"/>
        <v>-72.506674803326206</v>
      </c>
      <c r="G22" s="64">
        <f t="shared" si="42"/>
        <v>-25.160136850009827</v>
      </c>
      <c r="H22" s="64">
        <f t="shared" si="43"/>
        <v>18081.943325196669</v>
      </c>
      <c r="I22" s="64">
        <f t="shared" si="43"/>
        <v>30964.61986314999</v>
      </c>
      <c r="J22" s="60">
        <f t="shared" si="4"/>
        <v>76.747966600728404</v>
      </c>
      <c r="K22" s="60">
        <f t="shared" si="5"/>
        <v>199.13700036145383</v>
      </c>
      <c r="L22" s="60">
        <f t="shared" si="6"/>
        <v>76.011649233894531</v>
      </c>
      <c r="M22" s="61"/>
      <c r="N22" s="66">
        <f t="shared" si="7"/>
        <v>28.199999999999989</v>
      </c>
      <c r="O22" s="66">
        <f t="shared" si="44"/>
        <v>2.6529004630313803E-2</v>
      </c>
      <c r="P22" s="66">
        <f t="shared" si="44"/>
        <v>-3.5953782591082735E-2</v>
      </c>
      <c r="Q22" s="60">
        <f t="shared" si="9"/>
        <v>2.9120935145725557E-2</v>
      </c>
      <c r="R22" s="60">
        <f t="shared" si="10"/>
        <v>1.0000706750654358</v>
      </c>
      <c r="S22" s="60">
        <f t="shared" si="11"/>
        <v>26.57709770343277</v>
      </c>
      <c r="T22" s="60">
        <f t="shared" si="12"/>
        <v>-8.9966586111347482</v>
      </c>
      <c r="U22" s="60">
        <f t="shared" si="13"/>
        <v>-2.8110165799344329</v>
      </c>
      <c r="W22" s="73">
        <f t="shared" ref="W22" si="47">B22-0.001</f>
        <v>20.288999999999998</v>
      </c>
      <c r="X22" s="73">
        <f t="shared" ref="X22" si="48">C22-0.001</f>
        <v>196.35900000000001</v>
      </c>
    </row>
    <row r="23" spans="1:24" x14ac:dyDescent="0.3">
      <c r="A23" s="129">
        <v>543.29999999999995</v>
      </c>
      <c r="B23" s="129">
        <v>21.64</v>
      </c>
      <c r="C23" s="129">
        <v>197.19</v>
      </c>
      <c r="D23" s="131">
        <f t="shared" si="0"/>
        <v>532.03749801969161</v>
      </c>
      <c r="E23" s="64">
        <f t="shared" si="1"/>
        <v>-450.83749801969162</v>
      </c>
      <c r="F23" s="64">
        <f t="shared" si="42"/>
        <v>-82.200346219443148</v>
      </c>
      <c r="G23" s="64">
        <f t="shared" si="42"/>
        <v>-28.084569459293579</v>
      </c>
      <c r="H23" s="64">
        <f t="shared" si="43"/>
        <v>18072.249653780553</v>
      </c>
      <c r="I23" s="64">
        <f t="shared" si="43"/>
        <v>30961.695430540705</v>
      </c>
      <c r="J23" s="60">
        <f t="shared" si="4"/>
        <v>86.865643152573313</v>
      </c>
      <c r="K23" s="60">
        <f t="shared" si="5"/>
        <v>198.8632449937588</v>
      </c>
      <c r="L23" s="60">
        <f t="shared" si="6"/>
        <v>85.973922121183563</v>
      </c>
      <c r="M23" s="61"/>
      <c r="N23" s="66">
        <f t="shared" si="7"/>
        <v>28.299999999999955</v>
      </c>
      <c r="O23" s="66">
        <f t="shared" si="44"/>
        <v>2.3561944901923475E-2</v>
      </c>
      <c r="P23" s="66">
        <f t="shared" si="44"/>
        <v>1.4486232791552657E-2</v>
      </c>
      <c r="Q23" s="60">
        <f t="shared" si="9"/>
        <v>2.4124741018873852E-2</v>
      </c>
      <c r="R23" s="60">
        <f t="shared" si="10"/>
        <v>1.0000485030836657</v>
      </c>
      <c r="S23" s="60">
        <f t="shared" si="11"/>
        <v>26.425964235384548</v>
      </c>
      <c r="T23" s="60">
        <f t="shared" si="12"/>
        <v>-9.6936714161169437</v>
      </c>
      <c r="U23" s="60">
        <f t="shared" si="13"/>
        <v>-2.9244326092837527</v>
      </c>
      <c r="W23" s="73">
        <f t="shared" ref="W23" si="49">B23+0.001</f>
        <v>21.641000000000002</v>
      </c>
      <c r="X23" s="73">
        <f t="shared" ref="X23" si="50">C23+0.001</f>
        <v>197.191</v>
      </c>
    </row>
    <row r="24" spans="1:24" x14ac:dyDescent="0.3">
      <c r="A24" s="129">
        <v>571.5</v>
      </c>
      <c r="B24" s="129">
        <v>23.51</v>
      </c>
      <c r="C24" s="129">
        <v>197.65</v>
      </c>
      <c r="D24" s="131">
        <f t="shared" si="0"/>
        <v>558.07561712218444</v>
      </c>
      <c r="E24" s="64">
        <f t="shared" si="1"/>
        <v>-476.87561712218445</v>
      </c>
      <c r="F24" s="64">
        <f t="shared" si="42"/>
        <v>-92.52855515550965</v>
      </c>
      <c r="G24" s="64">
        <f t="shared" si="42"/>
        <v>-31.326981514231285</v>
      </c>
      <c r="H24" s="64">
        <f t="shared" si="43"/>
        <v>18061.921444844487</v>
      </c>
      <c r="I24" s="64">
        <f t="shared" si="43"/>
        <v>30958.453018485769</v>
      </c>
      <c r="J24" s="60">
        <f t="shared" si="4"/>
        <v>97.687835936513508</v>
      </c>
      <c r="K24" s="60">
        <f t="shared" si="5"/>
        <v>198.70432972962527</v>
      </c>
      <c r="L24" s="60">
        <f t="shared" si="6"/>
        <v>96.645924398811459</v>
      </c>
      <c r="M24" s="61"/>
      <c r="N24" s="66">
        <f t="shared" si="7"/>
        <v>28.200000000000045</v>
      </c>
      <c r="O24" s="66">
        <f t="shared" si="44"/>
        <v>3.2637657012293979E-2</v>
      </c>
      <c r="P24" s="66">
        <f t="shared" si="44"/>
        <v>8.0285145591740548E-3</v>
      </c>
      <c r="Q24" s="60">
        <f t="shared" si="9"/>
        <v>3.2782623249614451E-2</v>
      </c>
      <c r="R24" s="60">
        <f t="shared" si="10"/>
        <v>1.0000895679914816</v>
      </c>
      <c r="S24" s="60">
        <f t="shared" si="11"/>
        <v>26.038119102492836</v>
      </c>
      <c r="T24" s="60">
        <f t="shared" si="12"/>
        <v>-10.328208936066499</v>
      </c>
      <c r="U24" s="60">
        <f t="shared" si="13"/>
        <v>-3.242412054937704</v>
      </c>
      <c r="W24" s="73">
        <f t="shared" ref="W24" si="51">B24-0.001</f>
        <v>23.509</v>
      </c>
      <c r="X24" s="73">
        <f t="shared" ref="X24" si="52">C24-0.001</f>
        <v>197.649</v>
      </c>
    </row>
    <row r="25" spans="1:24" x14ac:dyDescent="0.3">
      <c r="A25" s="130">
        <v>599.79999999999995</v>
      </c>
      <c r="B25" s="129">
        <v>25.29</v>
      </c>
      <c r="C25" s="130">
        <v>197.12</v>
      </c>
      <c r="D25" s="131">
        <f t="shared" si="0"/>
        <v>583.84695963594061</v>
      </c>
      <c r="E25" s="64">
        <f t="shared" si="1"/>
        <v>-502.64695963594062</v>
      </c>
      <c r="F25" s="64">
        <f t="shared" si="42"/>
        <v>-103.68535453003557</v>
      </c>
      <c r="G25" s="64">
        <f t="shared" si="42"/>
        <v>-34.818162780341218</v>
      </c>
      <c r="H25" s="64">
        <f t="shared" si="43"/>
        <v>18050.764645469961</v>
      </c>
      <c r="I25" s="64">
        <f t="shared" si="43"/>
        <v>30954.96183721966</v>
      </c>
      <c r="J25" s="60">
        <f t="shared" si="4"/>
        <v>109.37530435805657</v>
      </c>
      <c r="K25" s="60">
        <f t="shared" si="5"/>
        <v>198.56235943999502</v>
      </c>
      <c r="L25" s="60">
        <f t="shared" si="6"/>
        <v>108.16892844510275</v>
      </c>
      <c r="M25" s="61"/>
      <c r="N25" s="66">
        <f t="shared" si="7"/>
        <v>28.299999999999955</v>
      </c>
      <c r="O25" s="66">
        <f t="shared" si="44"/>
        <v>3.1066860685499024E-2</v>
      </c>
      <c r="P25" s="66">
        <f t="shared" si="44"/>
        <v>-9.2502450355699661E-3</v>
      </c>
      <c r="Q25" s="60">
        <f t="shared" si="9"/>
        <v>3.1300701478020665E-2</v>
      </c>
      <c r="R25" s="60">
        <f t="shared" si="10"/>
        <v>1.0000816524925324</v>
      </c>
      <c r="S25" s="60">
        <f t="shared" si="11"/>
        <v>25.771342513756213</v>
      </c>
      <c r="T25" s="60">
        <f t="shared" si="12"/>
        <v>-11.156799374525917</v>
      </c>
      <c r="U25" s="60">
        <f t="shared" si="13"/>
        <v>-3.4911812661099324</v>
      </c>
      <c r="W25" s="73">
        <f t="shared" ref="W25" si="53">B25+0.001</f>
        <v>25.291</v>
      </c>
      <c r="X25" s="73">
        <f t="shared" ref="X25" si="54">C25+0.001</f>
        <v>197.12100000000001</v>
      </c>
    </row>
    <row r="26" spans="1:24" x14ac:dyDescent="0.3">
      <c r="A26" s="129">
        <v>628.1</v>
      </c>
      <c r="B26" s="129">
        <v>26.35</v>
      </c>
      <c r="C26" s="129">
        <v>194.41</v>
      </c>
      <c r="D26" s="131">
        <f t="shared" si="0"/>
        <v>609.32221705298821</v>
      </c>
      <c r="E26" s="64">
        <f t="shared" si="1"/>
        <v>-528.12221705298816</v>
      </c>
      <c r="F26" s="64">
        <f t="shared" si="42"/>
        <v>-115.54608424829411</v>
      </c>
      <c r="G26" s="64">
        <f t="shared" si="42"/>
        <v>-38.160796436375399</v>
      </c>
      <c r="H26" s="64">
        <f t="shared" si="43"/>
        <v>18038.903915751704</v>
      </c>
      <c r="I26" s="64">
        <f t="shared" si="43"/>
        <v>30951.619203563627</v>
      </c>
      <c r="J26" s="60">
        <f t="shared" si="4"/>
        <v>121.68460859850913</v>
      </c>
      <c r="K26" s="60">
        <f t="shared" si="5"/>
        <v>198.27656725830821</v>
      </c>
      <c r="L26" s="60">
        <f t="shared" si="6"/>
        <v>120.25106825134652</v>
      </c>
      <c r="M26" s="61"/>
      <c r="N26" s="66">
        <f t="shared" si="7"/>
        <v>28.300000000000068</v>
      </c>
      <c r="O26" s="66">
        <f t="shared" si="44"/>
        <v>1.8500490071139932E-2</v>
      </c>
      <c r="P26" s="66">
        <f t="shared" si="44"/>
        <v>-4.7298422729046469E-2</v>
      </c>
      <c r="Q26" s="60">
        <f t="shared" si="9"/>
        <v>2.768432524425446E-2</v>
      </c>
      <c r="R26" s="60">
        <f t="shared" si="10"/>
        <v>1.0000638733840861</v>
      </c>
      <c r="S26" s="60">
        <f t="shared" si="11"/>
        <v>25.475257417047619</v>
      </c>
      <c r="T26" s="60">
        <f t="shared" si="12"/>
        <v>-11.860729718258538</v>
      </c>
      <c r="U26" s="60">
        <f t="shared" si="13"/>
        <v>-3.3426336560341796</v>
      </c>
      <c r="W26" s="73">
        <f t="shared" ref="W26" si="55">B26-0.001</f>
        <v>26.349</v>
      </c>
      <c r="X26" s="73">
        <f t="shared" ref="X26" si="56">C26-0.001</f>
        <v>194.40899999999999</v>
      </c>
    </row>
    <row r="27" spans="1:24" x14ac:dyDescent="0.3">
      <c r="A27" s="129">
        <v>656.4</v>
      </c>
      <c r="B27" s="129">
        <v>26.46</v>
      </c>
      <c r="C27" s="129">
        <v>196.29</v>
      </c>
      <c r="D27" s="131">
        <f t="shared" si="0"/>
        <v>634.67020752944791</v>
      </c>
      <c r="E27" s="64">
        <f t="shared" si="1"/>
        <v>-553.47020752944786</v>
      </c>
      <c r="F27" s="64">
        <f t="shared" si="42"/>
        <v>-127.68098502938361</v>
      </c>
      <c r="G27" s="64">
        <f t="shared" si="42"/>
        <v>-41.492328531220863</v>
      </c>
      <c r="H27" s="64">
        <f t="shared" si="43"/>
        <v>18026.769014970614</v>
      </c>
      <c r="I27" s="64">
        <f t="shared" si="43"/>
        <v>30948.287671468781</v>
      </c>
      <c r="J27" s="60">
        <f t="shared" si="4"/>
        <v>134.25366760359452</v>
      </c>
      <c r="K27" s="60">
        <f t="shared" si="5"/>
        <v>198.0025415129912</v>
      </c>
      <c r="L27" s="60">
        <f t="shared" si="6"/>
        <v>132.5722684212414</v>
      </c>
      <c r="M27" s="61"/>
      <c r="N27" s="66">
        <f t="shared" si="7"/>
        <v>28.299999999999955</v>
      </c>
      <c r="O27" s="66">
        <f t="shared" si="44"/>
        <v>1.9198621771937526E-3</v>
      </c>
      <c r="P27" s="66">
        <f t="shared" si="44"/>
        <v>3.2812189937493318E-2</v>
      </c>
      <c r="Q27" s="60">
        <f t="shared" si="9"/>
        <v>1.47172243714353E-2</v>
      </c>
      <c r="R27" s="60">
        <f t="shared" si="10"/>
        <v>1.000018050115393</v>
      </c>
      <c r="S27" s="60">
        <f t="shared" si="11"/>
        <v>25.347990476459735</v>
      </c>
      <c r="T27" s="60">
        <f t="shared" si="12"/>
        <v>-12.134900781089499</v>
      </c>
      <c r="U27" s="60">
        <f t="shared" si="13"/>
        <v>-3.3315320948454663</v>
      </c>
      <c r="W27" s="73">
        <f t="shared" ref="W27" si="57">B27+0.001</f>
        <v>26.461000000000002</v>
      </c>
      <c r="X27" s="73">
        <f t="shared" ref="X27" si="58">C27+0.001</f>
        <v>196.291</v>
      </c>
    </row>
    <row r="28" spans="1:24" x14ac:dyDescent="0.3">
      <c r="A28" s="129">
        <v>684.7</v>
      </c>
      <c r="B28" s="129">
        <v>27.9</v>
      </c>
      <c r="C28" s="129">
        <v>194.04</v>
      </c>
      <c r="D28" s="131">
        <f t="shared" si="0"/>
        <v>659.84521685249081</v>
      </c>
      <c r="E28" s="64">
        <f t="shared" si="1"/>
        <v>-578.64521685249076</v>
      </c>
      <c r="F28" s="64">
        <f t="shared" si="42"/>
        <v>-140.15712866379567</v>
      </c>
      <c r="G28" s="64">
        <f t="shared" si="42"/>
        <v>-44.867403539692802</v>
      </c>
      <c r="H28" s="64">
        <f t="shared" si="43"/>
        <v>18014.292871336202</v>
      </c>
      <c r="I28" s="64">
        <f t="shared" si="43"/>
        <v>30944.912596460308</v>
      </c>
      <c r="J28" s="60">
        <f t="shared" si="4"/>
        <v>147.16353018215284</v>
      </c>
      <c r="K28" s="60">
        <f t="shared" si="5"/>
        <v>197.75102079047801</v>
      </c>
      <c r="L28" s="60">
        <f t="shared" si="6"/>
        <v>145.21712381361783</v>
      </c>
      <c r="M28" s="61"/>
      <c r="N28" s="66">
        <f t="shared" si="7"/>
        <v>28.300000000000068</v>
      </c>
      <c r="O28" s="66">
        <f t="shared" si="44"/>
        <v>2.5132741228718305E-2</v>
      </c>
      <c r="P28" s="66">
        <f t="shared" si="44"/>
        <v>-3.9269908169872414E-2</v>
      </c>
      <c r="Q28" s="60">
        <f t="shared" si="9"/>
        <v>3.0873681061618141E-2</v>
      </c>
      <c r="R28" s="60">
        <f t="shared" si="10"/>
        <v>1.0000794395872556</v>
      </c>
      <c r="S28" s="60">
        <f t="shared" si="11"/>
        <v>25.175009323042936</v>
      </c>
      <c r="T28" s="60">
        <f t="shared" si="12"/>
        <v>-12.476143634412082</v>
      </c>
      <c r="U28" s="60">
        <f t="shared" si="13"/>
        <v>-3.3750750084719412</v>
      </c>
      <c r="W28" s="73">
        <f t="shared" ref="W28" si="59">B28-0.001</f>
        <v>27.898999999999997</v>
      </c>
      <c r="X28" s="73">
        <f t="shared" ref="X28" si="60">C28-0.001</f>
        <v>194.03899999999999</v>
      </c>
    </row>
    <row r="29" spans="1:24" x14ac:dyDescent="0.3">
      <c r="A29" s="129">
        <v>712.9</v>
      </c>
      <c r="B29" s="129">
        <v>30.79</v>
      </c>
      <c r="C29" s="129">
        <v>193.37</v>
      </c>
      <c r="D29" s="131">
        <f t="shared" si="0"/>
        <v>684.42418517643307</v>
      </c>
      <c r="E29" s="64">
        <f t="shared" si="1"/>
        <v>-603.22418517643302</v>
      </c>
      <c r="F29" s="64">
        <f t="shared" si="42"/>
        <v>-153.5827932638397</v>
      </c>
      <c r="G29" s="64">
        <f t="shared" si="42"/>
        <v>-48.137737700762017</v>
      </c>
      <c r="H29" s="64">
        <f t="shared" si="43"/>
        <v>18000.867206736159</v>
      </c>
      <c r="I29" s="64">
        <f t="shared" si="43"/>
        <v>30941.64226229924</v>
      </c>
      <c r="J29" s="60">
        <f t="shared" si="4"/>
        <v>160.95004249042836</v>
      </c>
      <c r="K29" s="60">
        <f t="shared" si="5"/>
        <v>197.40265225211306</v>
      </c>
      <c r="L29" s="60">
        <f t="shared" si="6"/>
        <v>158.6597242553508</v>
      </c>
      <c r="M29" s="61"/>
      <c r="N29" s="66">
        <f t="shared" si="7"/>
        <v>28.199999999999932</v>
      </c>
      <c r="O29" s="66">
        <f t="shared" si="44"/>
        <v>5.0440015382636136E-2</v>
      </c>
      <c r="P29" s="66">
        <f t="shared" si="44"/>
        <v>-1.169370598836179E-2</v>
      </c>
      <c r="Q29" s="60">
        <f t="shared" si="9"/>
        <v>5.0763793689066361E-2</v>
      </c>
      <c r="R29" s="60">
        <f t="shared" si="10"/>
        <v>1.0002148022497184</v>
      </c>
      <c r="S29" s="60">
        <f t="shared" si="11"/>
        <v>24.57896832394222</v>
      </c>
      <c r="T29" s="60">
        <f t="shared" si="12"/>
        <v>-13.425664600044023</v>
      </c>
      <c r="U29" s="60">
        <f t="shared" si="13"/>
        <v>-3.2703341610692114</v>
      </c>
      <c r="W29" s="73">
        <f t="shared" ref="W29" si="61">B29+0.001</f>
        <v>30.791</v>
      </c>
      <c r="X29" s="73">
        <f t="shared" ref="X29" si="62">C29+0.001</f>
        <v>193.37100000000001</v>
      </c>
    </row>
    <row r="30" spans="1:24" x14ac:dyDescent="0.3">
      <c r="A30" s="129">
        <v>741.2</v>
      </c>
      <c r="B30" s="129">
        <v>33.119999999999997</v>
      </c>
      <c r="C30" s="129">
        <v>193.82</v>
      </c>
      <c r="D30" s="131">
        <f t="shared" si="0"/>
        <v>708.4340973252913</v>
      </c>
      <c r="E30" s="64">
        <f t="shared" si="1"/>
        <v>-627.23409732529126</v>
      </c>
      <c r="F30" s="64">
        <f t="shared" si="42"/>
        <v>-168.13945237202313</v>
      </c>
      <c r="G30" s="64">
        <f t="shared" si="42"/>
        <v>-51.659992207513667</v>
      </c>
      <c r="H30" s="64">
        <f t="shared" si="43"/>
        <v>17986.310547627974</v>
      </c>
      <c r="I30" s="64">
        <f t="shared" si="43"/>
        <v>30938.120007792488</v>
      </c>
      <c r="J30" s="60">
        <f t="shared" si="4"/>
        <v>175.89664646844238</v>
      </c>
      <c r="K30" s="60">
        <f t="shared" si="5"/>
        <v>197.07930942374409</v>
      </c>
      <c r="L30" s="60">
        <f t="shared" si="6"/>
        <v>173.22401301517365</v>
      </c>
      <c r="M30" s="61"/>
      <c r="N30" s="66">
        <f t="shared" si="7"/>
        <v>28.300000000000068</v>
      </c>
      <c r="O30" s="66">
        <f t="shared" si="44"/>
        <v>4.0666171571467846E-2</v>
      </c>
      <c r="P30" s="66">
        <f t="shared" si="44"/>
        <v>7.853981633974284E-3</v>
      </c>
      <c r="Q30" s="60">
        <f t="shared" si="9"/>
        <v>4.0877808424800932E-2</v>
      </c>
      <c r="R30" s="60">
        <f t="shared" si="10"/>
        <v>1.0001392728742784</v>
      </c>
      <c r="S30" s="60">
        <f t="shared" si="11"/>
        <v>24.009912148858184</v>
      </c>
      <c r="T30" s="60">
        <f t="shared" si="12"/>
        <v>-14.556659108183428</v>
      </c>
      <c r="U30" s="60">
        <f t="shared" si="13"/>
        <v>-3.5222545067516506</v>
      </c>
      <c r="W30" s="73">
        <f t="shared" ref="W30" si="63">B30-0.001</f>
        <v>33.119</v>
      </c>
      <c r="X30" s="73">
        <f t="shared" ref="X30" si="64">C30-0.001</f>
        <v>193.81899999999999</v>
      </c>
    </row>
    <row r="31" spans="1:24" x14ac:dyDescent="0.3">
      <c r="A31" s="129">
        <v>769.5</v>
      </c>
      <c r="B31" s="129">
        <v>34.44</v>
      </c>
      <c r="C31" s="129">
        <v>193.75</v>
      </c>
      <c r="D31" s="131">
        <f t="shared" si="0"/>
        <v>731.95593248003888</v>
      </c>
      <c r="E31" s="64">
        <f t="shared" si="1"/>
        <v>-650.75593248003884</v>
      </c>
      <c r="F31" s="64">
        <f t="shared" si="42"/>
        <v>-183.42088887404449</v>
      </c>
      <c r="G31" s="64">
        <f t="shared" si="42"/>
        <v>-55.409060825829357</v>
      </c>
      <c r="H31" s="64">
        <f t="shared" si="43"/>
        <v>17971.029111125954</v>
      </c>
      <c r="I31" s="64">
        <f t="shared" si="43"/>
        <v>30934.370939174172</v>
      </c>
      <c r="J31" s="60">
        <f t="shared" si="4"/>
        <v>191.60737589389672</v>
      </c>
      <c r="K31" s="60">
        <f t="shared" si="5"/>
        <v>196.8088826450535</v>
      </c>
      <c r="L31" s="60">
        <f t="shared" si="6"/>
        <v>188.53687662901982</v>
      </c>
      <c r="M31" s="61"/>
      <c r="N31" s="66">
        <f t="shared" si="7"/>
        <v>28.299999999999955</v>
      </c>
      <c r="O31" s="66">
        <f t="shared" si="44"/>
        <v>2.3038346126325156E-2</v>
      </c>
      <c r="P31" s="66">
        <f t="shared" si="44"/>
        <v>-1.2217304763959117E-3</v>
      </c>
      <c r="Q31" s="60">
        <f t="shared" si="9"/>
        <v>2.3048355002776244E-2</v>
      </c>
      <c r="R31" s="60">
        <f t="shared" si="10"/>
        <v>1.0000442712408357</v>
      </c>
      <c r="S31" s="60">
        <f t="shared" si="11"/>
        <v>23.521835154747595</v>
      </c>
      <c r="T31" s="60">
        <f t="shared" si="12"/>
        <v>-15.281436502021377</v>
      </c>
      <c r="U31" s="60">
        <f t="shared" si="13"/>
        <v>-3.74906861831569</v>
      </c>
      <c r="W31" s="73">
        <f t="shared" ref="W31" si="65">B31+0.001</f>
        <v>34.440999999999995</v>
      </c>
      <c r="X31" s="73">
        <f t="shared" ref="X31" si="66">C31+0.001</f>
        <v>193.751</v>
      </c>
    </row>
    <row r="32" spans="1:24" x14ac:dyDescent="0.3">
      <c r="A32" s="129">
        <v>797.8</v>
      </c>
      <c r="B32" s="129">
        <v>34.9</v>
      </c>
      <c r="C32" s="129">
        <v>198.22</v>
      </c>
      <c r="D32" s="131">
        <f t="shared" si="0"/>
        <v>755.23479804322801</v>
      </c>
      <c r="E32" s="64">
        <f t="shared" si="1"/>
        <v>-674.03479804322797</v>
      </c>
      <c r="F32" s="64">
        <f t="shared" si="42"/>
        <v>-198.8865698743723</v>
      </c>
      <c r="G32" s="64">
        <f t="shared" si="42"/>
        <v>-59.84318287903502</v>
      </c>
      <c r="H32" s="64">
        <f t="shared" si="43"/>
        <v>17955.563430125625</v>
      </c>
      <c r="I32" s="64">
        <f t="shared" si="43"/>
        <v>30929.936817120968</v>
      </c>
      <c r="J32" s="60">
        <f t="shared" si="4"/>
        <v>207.69466582819888</v>
      </c>
      <c r="K32" s="60">
        <f t="shared" si="5"/>
        <v>196.74606915052783</v>
      </c>
      <c r="L32" s="60">
        <f t="shared" si="6"/>
        <v>204.32564605106955</v>
      </c>
      <c r="M32" s="61"/>
      <c r="N32" s="66">
        <f t="shared" si="7"/>
        <v>28.299999999999955</v>
      </c>
      <c r="O32" s="66">
        <f t="shared" si="44"/>
        <v>8.0285145591739316E-3</v>
      </c>
      <c r="P32" s="66">
        <f t="shared" si="44"/>
        <v>7.8016217564146506E-2</v>
      </c>
      <c r="Q32" s="60">
        <f t="shared" si="9"/>
        <v>4.5091457466813312E-2</v>
      </c>
      <c r="R32" s="60">
        <f t="shared" si="10"/>
        <v>1.0001694710856548</v>
      </c>
      <c r="S32" s="60">
        <f t="shared" si="11"/>
        <v>23.278865563189164</v>
      </c>
      <c r="T32" s="60">
        <f t="shared" si="12"/>
        <v>-15.465681000327802</v>
      </c>
      <c r="U32" s="60">
        <f t="shared" si="13"/>
        <v>-4.4341220532056651</v>
      </c>
      <c r="W32" s="73">
        <f t="shared" ref="W32" si="67">B32-0.001</f>
        <v>34.899000000000001</v>
      </c>
      <c r="X32" s="73">
        <f t="shared" ref="X32" si="68">C32-0.001</f>
        <v>198.21899999999999</v>
      </c>
    </row>
    <row r="33" spans="1:24" x14ac:dyDescent="0.3">
      <c r="A33" s="129">
        <v>826</v>
      </c>
      <c r="B33" s="129">
        <v>35.770000000000003</v>
      </c>
      <c r="C33" s="129">
        <v>197.2</v>
      </c>
      <c r="D33" s="131">
        <f t="shared" si="0"/>
        <v>778.23990158237768</v>
      </c>
      <c r="E33" s="64">
        <f t="shared" si="1"/>
        <v>-697.03990158237764</v>
      </c>
      <c r="F33" s="64">
        <f t="shared" si="42"/>
        <v>-214.42311643606976</v>
      </c>
      <c r="G33" s="64">
        <f t="shared" si="42"/>
        <v>-64.802883333913684</v>
      </c>
      <c r="H33" s="64">
        <f t="shared" si="43"/>
        <v>17940.026883563929</v>
      </c>
      <c r="I33" s="64">
        <f t="shared" si="43"/>
        <v>30924.97711666609</v>
      </c>
      <c r="J33" s="60">
        <f t="shared" si="4"/>
        <v>224.0015324736533</v>
      </c>
      <c r="K33" s="60">
        <f t="shared" si="5"/>
        <v>196.81584960839439</v>
      </c>
      <c r="L33" s="60">
        <f t="shared" si="6"/>
        <v>220.41677339801174</v>
      </c>
      <c r="M33" s="61"/>
      <c r="N33" s="66">
        <f t="shared" si="7"/>
        <v>28.200000000000045</v>
      </c>
      <c r="O33" s="66">
        <f t="shared" si="44"/>
        <v>1.5184364492350746E-2</v>
      </c>
      <c r="P33" s="66">
        <f t="shared" si="44"/>
        <v>-1.7802358370342341E-2</v>
      </c>
      <c r="Q33" s="60">
        <f t="shared" si="9"/>
        <v>1.8345533056453478E-2</v>
      </c>
      <c r="R33" s="60">
        <f t="shared" si="10"/>
        <v>1.0000280474925565</v>
      </c>
      <c r="S33" s="60">
        <f t="shared" si="11"/>
        <v>23.005103539149683</v>
      </c>
      <c r="T33" s="60">
        <f t="shared" si="12"/>
        <v>-15.536546561697467</v>
      </c>
      <c r="U33" s="60">
        <f t="shared" si="13"/>
        <v>-4.9597004548786652</v>
      </c>
      <c r="W33" s="73">
        <f t="shared" ref="W33" si="69">B33+0.001</f>
        <v>35.771000000000001</v>
      </c>
      <c r="X33" s="73">
        <f t="shared" ref="X33" si="70">C33+0.001</f>
        <v>197.20099999999999</v>
      </c>
    </row>
    <row r="34" spans="1:24" x14ac:dyDescent="0.3">
      <c r="A34" s="129">
        <v>854.3</v>
      </c>
      <c r="B34" s="129">
        <v>37.42</v>
      </c>
      <c r="C34" s="129">
        <v>195.68</v>
      </c>
      <c r="D34" s="131">
        <f t="shared" si="0"/>
        <v>800.96079679195054</v>
      </c>
      <c r="E34" s="64">
        <f t="shared" si="1"/>
        <v>-719.7607967919505</v>
      </c>
      <c r="F34" s="64">
        <f t="shared" si="42"/>
        <v>-230.60412961325358</v>
      </c>
      <c r="G34" s="64">
        <f t="shared" si="42"/>
        <v>-69.572967280428784</v>
      </c>
      <c r="H34" s="64">
        <f t="shared" si="43"/>
        <v>17923.845870386744</v>
      </c>
      <c r="I34" s="64">
        <f t="shared" si="43"/>
        <v>30920.207032719576</v>
      </c>
      <c r="J34" s="60">
        <f t="shared" si="4"/>
        <v>240.87063409824341</v>
      </c>
      <c r="K34" s="60">
        <f t="shared" si="5"/>
        <v>196.78849475456673</v>
      </c>
      <c r="L34" s="60">
        <f t="shared" si="6"/>
        <v>236.99539571574897</v>
      </c>
      <c r="M34" s="61"/>
      <c r="N34" s="66">
        <f t="shared" si="7"/>
        <v>28.299999999999955</v>
      </c>
      <c r="O34" s="66">
        <f t="shared" si="44"/>
        <v>2.8797932657906412E-2</v>
      </c>
      <c r="P34" s="66">
        <f t="shared" si="44"/>
        <v>-2.6529004630313491E-2</v>
      </c>
      <c r="Q34" s="60">
        <f t="shared" si="9"/>
        <v>3.2853109473380382E-2</v>
      </c>
      <c r="R34" s="60">
        <f t="shared" si="10"/>
        <v>1.000089953609119</v>
      </c>
      <c r="S34" s="60">
        <f t="shared" si="11"/>
        <v>22.720895209572863</v>
      </c>
      <c r="T34" s="60">
        <f t="shared" si="12"/>
        <v>-16.1810131771838</v>
      </c>
      <c r="U34" s="60">
        <f t="shared" si="13"/>
        <v>-4.7700839465151024</v>
      </c>
      <c r="W34" s="73">
        <f t="shared" ref="W34" si="71">B34-0.001</f>
        <v>37.419000000000004</v>
      </c>
      <c r="X34" s="73">
        <f t="shared" ref="X34" si="72">C34-0.001</f>
        <v>195.679</v>
      </c>
    </row>
    <row r="35" spans="1:24" x14ac:dyDescent="0.3">
      <c r="A35" s="129">
        <v>882.6</v>
      </c>
      <c r="B35" s="129">
        <v>34.82</v>
      </c>
      <c r="C35" s="129">
        <v>196.25</v>
      </c>
      <c r="D35" s="131">
        <f t="shared" si="0"/>
        <v>823.81919277435566</v>
      </c>
      <c r="E35" s="64">
        <f t="shared" si="1"/>
        <v>-742.61919277435561</v>
      </c>
      <c r="F35" s="64">
        <f t="shared" si="42"/>
        <v>-246.64211272284197</v>
      </c>
      <c r="G35" s="64">
        <f t="shared" si="42"/>
        <v>-74.158500440520925</v>
      </c>
      <c r="H35" s="64">
        <f t="shared" si="43"/>
        <v>17907.807887277155</v>
      </c>
      <c r="I35" s="64">
        <f t="shared" si="43"/>
        <v>30915.621499559486</v>
      </c>
      <c r="J35" s="60">
        <f t="shared" si="4"/>
        <v>257.54963590728261</v>
      </c>
      <c r="K35" s="60">
        <f t="shared" si="5"/>
        <v>196.73458756475605</v>
      </c>
      <c r="L35" s="60">
        <f t="shared" si="6"/>
        <v>253.36265428175994</v>
      </c>
      <c r="M35" s="61"/>
      <c r="N35" s="66">
        <f t="shared" si="7"/>
        <v>28.300000000000068</v>
      </c>
      <c r="O35" s="66">
        <f t="shared" si="44"/>
        <v>-4.537856055185259E-2</v>
      </c>
      <c r="P35" s="66">
        <f t="shared" si="44"/>
        <v>9.948376736367559E-3</v>
      </c>
      <c r="Q35" s="60">
        <f t="shared" si="9"/>
        <v>4.575549206154772E-2</v>
      </c>
      <c r="R35" s="60">
        <f t="shared" si="10"/>
        <v>1.0001745002873443</v>
      </c>
      <c r="S35" s="60">
        <f t="shared" si="11"/>
        <v>22.858395982405085</v>
      </c>
      <c r="T35" s="60">
        <f t="shared" si="12"/>
        <v>-16.037983109588389</v>
      </c>
      <c r="U35" s="60">
        <f t="shared" si="13"/>
        <v>-4.5855331600921447</v>
      </c>
      <c r="W35" s="73">
        <f t="shared" ref="W35" si="73">B35+0.001</f>
        <v>34.820999999999998</v>
      </c>
      <c r="X35" s="73">
        <f t="shared" ref="X35" si="74">C35+0.001</f>
        <v>196.251</v>
      </c>
    </row>
    <row r="36" spans="1:24" x14ac:dyDescent="0.3">
      <c r="A36" s="129">
        <v>910.9</v>
      </c>
      <c r="B36" s="129">
        <v>34.44</v>
      </c>
      <c r="C36" s="129">
        <v>195.04</v>
      </c>
      <c r="D36" s="131">
        <f t="shared" si="0"/>
        <v>847.10577138926749</v>
      </c>
      <c r="E36" s="64">
        <f t="shared" si="1"/>
        <v>-765.90577138926744</v>
      </c>
      <c r="F36" s="64">
        <f t="shared" si="42"/>
        <v>-262.12753240831285</v>
      </c>
      <c r="G36" s="64">
        <f t="shared" si="42"/>
        <v>-78.496067269990149</v>
      </c>
      <c r="H36" s="64">
        <f t="shared" si="43"/>
        <v>17892.322467591683</v>
      </c>
      <c r="I36" s="64">
        <f t="shared" si="43"/>
        <v>30911.283932730017</v>
      </c>
      <c r="J36" s="60">
        <f t="shared" si="4"/>
        <v>273.62835347113776</v>
      </c>
      <c r="K36" s="60">
        <f t="shared" si="5"/>
        <v>196.6707258541542</v>
      </c>
      <c r="L36" s="60">
        <f t="shared" si="6"/>
        <v>269.12504323783838</v>
      </c>
      <c r="M36" s="61"/>
      <c r="N36" s="66">
        <f t="shared" si="7"/>
        <v>28.299999999999955</v>
      </c>
      <c r="O36" s="66">
        <f t="shared" si="44"/>
        <v>-6.6322511575784967E-3</v>
      </c>
      <c r="P36" s="66">
        <f t="shared" si="44"/>
        <v>-2.1118483949131527E-2</v>
      </c>
      <c r="Q36" s="60">
        <f t="shared" si="9"/>
        <v>1.3711515851244194E-2</v>
      </c>
      <c r="R36" s="60">
        <f t="shared" si="10"/>
        <v>1.0000156674334684</v>
      </c>
      <c r="S36" s="60">
        <f t="shared" si="11"/>
        <v>23.286578614911818</v>
      </c>
      <c r="T36" s="60">
        <f t="shared" si="12"/>
        <v>-15.485419685470866</v>
      </c>
      <c r="U36" s="60">
        <f t="shared" si="13"/>
        <v>-4.3375668294692264</v>
      </c>
      <c r="W36" s="73">
        <f t="shared" ref="W36" si="75">B36-0.001</f>
        <v>34.439</v>
      </c>
      <c r="X36" s="73">
        <f t="shared" ref="X36" si="76">C36-0.001</f>
        <v>195.03899999999999</v>
      </c>
    </row>
    <row r="37" spans="1:24" x14ac:dyDescent="0.3">
      <c r="A37" s="129">
        <v>939.2</v>
      </c>
      <c r="B37" s="129">
        <v>34.090000000000003</v>
      </c>
      <c r="C37" s="129">
        <v>193.6</v>
      </c>
      <c r="D37" s="131">
        <f t="shared" si="0"/>
        <v>870.49444458483958</v>
      </c>
      <c r="E37" s="64">
        <f t="shared" si="1"/>
        <v>-789.29444458483954</v>
      </c>
      <c r="F37" s="64">
        <f t="shared" ref="F37:G52" si="77">T37+F36</f>
        <v>-277.56476539558372</v>
      </c>
      <c r="G37" s="64">
        <f t="shared" si="77"/>
        <v>-82.437634314040409</v>
      </c>
      <c r="H37" s="64">
        <f t="shared" ref="H37:I52" si="78">H36+T37</f>
        <v>17876.885234604411</v>
      </c>
      <c r="I37" s="64">
        <f t="shared" si="78"/>
        <v>30907.342365685967</v>
      </c>
      <c r="J37" s="60">
        <f t="shared" si="4"/>
        <v>289.54820417402158</v>
      </c>
      <c r="K37" s="60">
        <f t="shared" si="5"/>
        <v>196.54159004301098</v>
      </c>
      <c r="L37" s="60">
        <f t="shared" si="6"/>
        <v>284.66425549795719</v>
      </c>
      <c r="M37" s="61"/>
      <c r="N37" s="66">
        <f t="shared" si="7"/>
        <v>28.300000000000068</v>
      </c>
      <c r="O37" s="66">
        <f t="shared" ref="O37:P64" si="79">RADIANS(B37-B36)</f>
        <v>-6.1086523819800544E-3</v>
      </c>
      <c r="P37" s="66">
        <f t="shared" si="79"/>
        <v>-2.5132741228718305E-2</v>
      </c>
      <c r="Q37" s="60">
        <f t="shared" si="9"/>
        <v>1.5412134730547589E-2</v>
      </c>
      <c r="R37" s="60">
        <f t="shared" si="10"/>
        <v>1.0000197949616103</v>
      </c>
      <c r="S37" s="60">
        <f t="shared" si="11"/>
        <v>23.38867319557205</v>
      </c>
      <c r="T37" s="60">
        <f t="shared" si="12"/>
        <v>-15.437232987270896</v>
      </c>
      <c r="U37" s="60">
        <f t="shared" si="13"/>
        <v>-3.9415670440502626</v>
      </c>
      <c r="W37" s="73">
        <f t="shared" ref="W37" si="80">B37+0.001</f>
        <v>34.091000000000001</v>
      </c>
      <c r="X37" s="73">
        <f t="shared" ref="X37" si="81">C37+0.001</f>
        <v>193.601</v>
      </c>
    </row>
    <row r="38" spans="1:24" x14ac:dyDescent="0.3">
      <c r="A38" s="129">
        <v>967.5</v>
      </c>
      <c r="B38" s="129">
        <v>35.89</v>
      </c>
      <c r="C38" s="129">
        <v>191.33</v>
      </c>
      <c r="D38" s="131">
        <f t="shared" si="0"/>
        <v>893.67932339763388</v>
      </c>
      <c r="E38" s="64">
        <f t="shared" si="1"/>
        <v>-812.47932339763383</v>
      </c>
      <c r="F38" s="64">
        <f t="shared" si="77"/>
        <v>-293.40888039802081</v>
      </c>
      <c r="G38" s="64">
        <f t="shared" si="77"/>
        <v>-85.932648460591565</v>
      </c>
      <c r="H38" s="64">
        <f t="shared" si="78"/>
        <v>17861.041119601974</v>
      </c>
      <c r="I38" s="64">
        <f t="shared" si="78"/>
        <v>30903.847351539414</v>
      </c>
      <c r="J38" s="60">
        <f t="shared" si="4"/>
        <v>305.73385675759187</v>
      </c>
      <c r="K38" s="60">
        <f t="shared" si="5"/>
        <v>196.32408253685503</v>
      </c>
      <c r="L38" s="60">
        <f t="shared" si="6"/>
        <v>300.36245789354962</v>
      </c>
      <c r="M38" s="61"/>
      <c r="N38" s="66">
        <f t="shared" si="7"/>
        <v>28.299999999999955</v>
      </c>
      <c r="O38" s="66">
        <f t="shared" si="79"/>
        <v>3.1415926535897885E-2</v>
      </c>
      <c r="P38" s="66">
        <f t="shared" si="79"/>
        <v>-3.9618974020270967E-2</v>
      </c>
      <c r="Q38" s="60">
        <f t="shared" si="9"/>
        <v>3.8765431169087039E-2</v>
      </c>
      <c r="R38" s="60">
        <f t="shared" si="10"/>
        <v>1.0001252487097023</v>
      </c>
      <c r="S38" s="60">
        <f t="shared" si="11"/>
        <v>23.184878812794334</v>
      </c>
      <c r="T38" s="60">
        <f t="shared" si="12"/>
        <v>-15.844115002437112</v>
      </c>
      <c r="U38" s="60">
        <f t="shared" si="13"/>
        <v>-3.4950141465511506</v>
      </c>
      <c r="W38" s="73">
        <f t="shared" ref="W38" si="82">B38-0.001</f>
        <v>35.889000000000003</v>
      </c>
      <c r="X38" s="73">
        <f t="shared" ref="X38" si="83">C38-0.001</f>
        <v>191.32900000000001</v>
      </c>
    </row>
    <row r="39" spans="1:24" x14ac:dyDescent="0.3">
      <c r="A39" s="129">
        <v>995.8</v>
      </c>
      <c r="B39" s="129">
        <v>36.46</v>
      </c>
      <c r="C39" s="129">
        <v>192.06</v>
      </c>
      <c r="D39" s="131">
        <f t="shared" si="0"/>
        <v>916.5236044319239</v>
      </c>
      <c r="E39" s="64">
        <f t="shared" si="1"/>
        <v>-835.32360443192385</v>
      </c>
      <c r="F39" s="64">
        <f t="shared" si="77"/>
        <v>-309.76581542974742</v>
      </c>
      <c r="G39" s="64">
        <f t="shared" si="77"/>
        <v>-89.319257494464253</v>
      </c>
      <c r="H39" s="64">
        <f t="shared" si="78"/>
        <v>17844.684184570247</v>
      </c>
      <c r="I39" s="64">
        <f t="shared" si="78"/>
        <v>30900.46074250554</v>
      </c>
      <c r="J39" s="60">
        <f t="shared" si="4"/>
        <v>322.38608867043064</v>
      </c>
      <c r="K39" s="60">
        <f t="shared" si="5"/>
        <v>196.08462347980372</v>
      </c>
      <c r="L39" s="60">
        <f t="shared" si="6"/>
        <v>316.46791105615375</v>
      </c>
      <c r="M39" s="61"/>
      <c r="N39" s="66">
        <f t="shared" si="7"/>
        <v>28.299999999999955</v>
      </c>
      <c r="O39" s="66">
        <f t="shared" si="79"/>
        <v>9.9483767363676839E-3</v>
      </c>
      <c r="P39" s="66">
        <f t="shared" si="79"/>
        <v>1.2740903539558427E-2</v>
      </c>
      <c r="Q39" s="60">
        <f t="shared" si="9"/>
        <v>1.2470865145566501E-2</v>
      </c>
      <c r="R39" s="60">
        <f t="shared" si="10"/>
        <v>1.0000129604080201</v>
      </c>
      <c r="S39" s="60">
        <f t="shared" si="11"/>
        <v>22.844281034290059</v>
      </c>
      <c r="T39" s="60">
        <f t="shared" si="12"/>
        <v>-16.356935031726604</v>
      </c>
      <c r="U39" s="60">
        <f t="shared" si="13"/>
        <v>-3.3866090338726824</v>
      </c>
      <c r="W39" s="73">
        <f t="shared" ref="W39" si="84">B39+0.001</f>
        <v>36.460999999999999</v>
      </c>
      <c r="X39" s="73">
        <f t="shared" ref="X39" si="85">C39+0.001</f>
        <v>192.06100000000001</v>
      </c>
    </row>
    <row r="40" spans="1:24" x14ac:dyDescent="0.3">
      <c r="A40" s="129">
        <v>1024.0999999999999</v>
      </c>
      <c r="B40" s="129">
        <v>35.67</v>
      </c>
      <c r="C40" s="129">
        <v>191.17</v>
      </c>
      <c r="D40" s="131">
        <f t="shared" si="0"/>
        <v>939.39987779357966</v>
      </c>
      <c r="E40" s="64">
        <f t="shared" si="1"/>
        <v>-858.19987779357962</v>
      </c>
      <c r="F40" s="64">
        <f t="shared" si="77"/>
        <v>-326.08418698134949</v>
      </c>
      <c r="G40" s="64">
        <f t="shared" si="77"/>
        <v>-92.674641007264796</v>
      </c>
      <c r="H40" s="64">
        <f t="shared" si="78"/>
        <v>17828.365813018645</v>
      </c>
      <c r="I40" s="64">
        <f t="shared" si="78"/>
        <v>30897.10535899274</v>
      </c>
      <c r="J40" s="60">
        <f t="shared" si="4"/>
        <v>338.99776707983358</v>
      </c>
      <c r="K40" s="60">
        <f t="shared" si="5"/>
        <v>195.86539607874136</v>
      </c>
      <c r="L40" s="60">
        <f t="shared" si="6"/>
        <v>332.52481346174875</v>
      </c>
      <c r="M40" s="61"/>
      <c r="N40" s="66">
        <f t="shared" si="7"/>
        <v>28.299999999999955</v>
      </c>
      <c r="O40" s="66">
        <f t="shared" si="79"/>
        <v>-1.3788101090755189E-2</v>
      </c>
      <c r="P40" s="66">
        <f t="shared" si="79"/>
        <v>-1.5533430342749791E-2</v>
      </c>
      <c r="Q40" s="60">
        <f t="shared" si="9"/>
        <v>1.6544636940293733E-2</v>
      </c>
      <c r="R40" s="60">
        <f t="shared" si="10"/>
        <v>1.0000228110420193</v>
      </c>
      <c r="S40" s="60">
        <f t="shared" si="11"/>
        <v>22.876273361655812</v>
      </c>
      <c r="T40" s="60">
        <f t="shared" si="12"/>
        <v>-16.318371551602041</v>
      </c>
      <c r="U40" s="60">
        <f t="shared" si="13"/>
        <v>-3.3553835128005489</v>
      </c>
      <c r="W40" s="73">
        <f t="shared" ref="W40" si="86">B40-0.001</f>
        <v>35.669000000000004</v>
      </c>
      <c r="X40" s="73">
        <f t="shared" ref="X40" si="87">C40-0.001</f>
        <v>191.16899999999998</v>
      </c>
    </row>
    <row r="41" spans="1:24" x14ac:dyDescent="0.3">
      <c r="A41" s="129">
        <v>1052.4000000000001</v>
      </c>
      <c r="B41" s="129">
        <v>36.270000000000003</v>
      </c>
      <c r="C41" s="129">
        <v>193.42</v>
      </c>
      <c r="D41" s="131">
        <f t="shared" si="0"/>
        <v>962.3046760181528</v>
      </c>
      <c r="E41" s="64">
        <f t="shared" si="1"/>
        <v>-881.10467601815276</v>
      </c>
      <c r="F41" s="64">
        <f t="shared" si="77"/>
        <v>-342.32228593181452</v>
      </c>
      <c r="G41" s="64">
        <f t="shared" si="77"/>
        <v>-96.216044711963889</v>
      </c>
      <c r="H41" s="64">
        <f t="shared" si="78"/>
        <v>17812.127714068181</v>
      </c>
      <c r="I41" s="64">
        <f t="shared" si="78"/>
        <v>30893.563955288042</v>
      </c>
      <c r="J41" s="60">
        <f t="shared" si="4"/>
        <v>355.58694394704315</v>
      </c>
      <c r="K41" s="60">
        <f t="shared" si="5"/>
        <v>195.69900564605402</v>
      </c>
      <c r="L41" s="60">
        <f t="shared" si="6"/>
        <v>348.59492615119319</v>
      </c>
      <c r="M41" s="61"/>
      <c r="N41" s="66">
        <f t="shared" si="7"/>
        <v>28.300000000000182</v>
      </c>
      <c r="O41" s="66">
        <f t="shared" si="79"/>
        <v>1.0471975511966002E-2</v>
      </c>
      <c r="P41" s="66">
        <f t="shared" si="79"/>
        <v>3.9269908169872414E-2</v>
      </c>
      <c r="Q41" s="60">
        <f t="shared" si="9"/>
        <v>2.5329991127871265E-2</v>
      </c>
      <c r="R41" s="60">
        <f t="shared" si="10"/>
        <v>1.0000534708016124</v>
      </c>
      <c r="S41" s="60">
        <f t="shared" si="11"/>
        <v>22.904798224573113</v>
      </c>
      <c r="T41" s="60">
        <f t="shared" si="12"/>
        <v>-16.238098950465037</v>
      </c>
      <c r="U41" s="60">
        <f t="shared" si="13"/>
        <v>-3.54140370469909</v>
      </c>
      <c r="W41" s="73">
        <f t="shared" ref="W41" si="88">B41+0.001</f>
        <v>36.271000000000001</v>
      </c>
      <c r="X41" s="73">
        <f t="shared" ref="X41" si="89">C41+0.001</f>
        <v>193.42099999999999</v>
      </c>
    </row>
    <row r="42" spans="1:24" x14ac:dyDescent="0.3">
      <c r="A42" s="129">
        <v>1080.7</v>
      </c>
      <c r="B42" s="129">
        <v>35.729999999999997</v>
      </c>
      <c r="C42" s="129">
        <v>193.61</v>
      </c>
      <c r="D42" s="131">
        <f t="shared" si="0"/>
        <v>985.19977947008761</v>
      </c>
      <c r="E42" s="64">
        <f t="shared" si="1"/>
        <v>-903.99977947008756</v>
      </c>
      <c r="F42" s="64">
        <f t="shared" si="77"/>
        <v>-358.49594857261388</v>
      </c>
      <c r="G42" s="64">
        <f t="shared" si="77"/>
        <v>-100.10329217283409</v>
      </c>
      <c r="H42" s="64">
        <f t="shared" si="78"/>
        <v>17795.954051427383</v>
      </c>
      <c r="I42" s="64">
        <f t="shared" si="78"/>
        <v>30889.676707827173</v>
      </c>
      <c r="J42" s="60">
        <f t="shared" si="4"/>
        <v>372.20963749857151</v>
      </c>
      <c r="K42" s="60">
        <f t="shared" si="5"/>
        <v>195.60139736087297</v>
      </c>
      <c r="L42" s="60">
        <f t="shared" si="6"/>
        <v>364.76510645357342</v>
      </c>
      <c r="M42" s="61"/>
      <c r="N42" s="66">
        <f t="shared" si="7"/>
        <v>28.299999999999955</v>
      </c>
      <c r="O42" s="66">
        <f t="shared" si="79"/>
        <v>-9.4247779607694888E-3</v>
      </c>
      <c r="P42" s="66">
        <f t="shared" si="79"/>
        <v>3.3161255787896825E-3</v>
      </c>
      <c r="Q42" s="60">
        <f t="shared" si="9"/>
        <v>9.6242148736831457E-3</v>
      </c>
      <c r="R42" s="60">
        <f t="shared" si="10"/>
        <v>1.0000077188641576</v>
      </c>
      <c r="S42" s="60">
        <f t="shared" si="11"/>
        <v>22.895103451934826</v>
      </c>
      <c r="T42" s="60">
        <f t="shared" si="12"/>
        <v>-16.173662640799389</v>
      </c>
      <c r="U42" s="60">
        <f t="shared" si="13"/>
        <v>-3.8872474608701957</v>
      </c>
      <c r="W42" s="73">
        <f t="shared" ref="W42" si="90">B42-0.001</f>
        <v>35.728999999999999</v>
      </c>
      <c r="X42" s="73">
        <f t="shared" ref="X42" si="91">C42-0.001</f>
        <v>193.60900000000001</v>
      </c>
    </row>
    <row r="43" spans="1:24" x14ac:dyDescent="0.3">
      <c r="A43" s="129">
        <v>1109</v>
      </c>
      <c r="B43" s="129">
        <v>37.03</v>
      </c>
      <c r="C43" s="129">
        <v>194.34</v>
      </c>
      <c r="D43" s="131">
        <f t="shared" si="0"/>
        <v>1007.9837543569895</v>
      </c>
      <c r="E43" s="64">
        <f t="shared" si="1"/>
        <v>-926.78375435698945</v>
      </c>
      <c r="F43" s="64">
        <f t="shared" si="77"/>
        <v>-374.78391103007294</v>
      </c>
      <c r="G43" s="64">
        <f t="shared" si="77"/>
        <v>-104.15848627293842</v>
      </c>
      <c r="H43" s="64">
        <f t="shared" si="78"/>
        <v>17779.666088969923</v>
      </c>
      <c r="I43" s="64">
        <f t="shared" si="78"/>
        <v>30885.62151372707</v>
      </c>
      <c r="J43" s="60">
        <f t="shared" si="4"/>
        <v>388.98839343824579</v>
      </c>
      <c r="K43" s="60">
        <f t="shared" si="5"/>
        <v>195.53146877959537</v>
      </c>
      <c r="L43" s="60">
        <f t="shared" si="6"/>
        <v>381.11351112882022</v>
      </c>
      <c r="M43" s="61"/>
      <c r="N43" s="66">
        <f t="shared" si="7"/>
        <v>28.299999999999955</v>
      </c>
      <c r="O43" s="66">
        <f t="shared" si="79"/>
        <v>2.2689280275926357E-2</v>
      </c>
      <c r="P43" s="66">
        <f t="shared" si="79"/>
        <v>1.2740903539558427E-2</v>
      </c>
      <c r="Q43" s="60">
        <f t="shared" si="9"/>
        <v>2.391436592336782E-2</v>
      </c>
      <c r="R43" s="60">
        <f t="shared" si="10"/>
        <v>1.0000476608005013</v>
      </c>
      <c r="S43" s="60">
        <f t="shared" si="11"/>
        <v>22.783974886901834</v>
      </c>
      <c r="T43" s="60">
        <f t="shared" si="12"/>
        <v>-16.287962457459084</v>
      </c>
      <c r="U43" s="60">
        <f t="shared" si="13"/>
        <v>-4.0551941001043312</v>
      </c>
      <c r="W43" s="73">
        <f t="shared" ref="W43" si="92">B43+0.001</f>
        <v>37.030999999999999</v>
      </c>
      <c r="X43" s="73">
        <f t="shared" ref="X43" si="93">C43+0.001</f>
        <v>194.34100000000001</v>
      </c>
    </row>
    <row r="44" spans="1:24" x14ac:dyDescent="0.3">
      <c r="A44" s="129">
        <v>1137.3</v>
      </c>
      <c r="B44" s="129">
        <v>36.97</v>
      </c>
      <c r="C44" s="129">
        <v>195.97</v>
      </c>
      <c r="D44" s="131">
        <f t="shared" si="0"/>
        <v>1030.5856903406693</v>
      </c>
      <c r="E44" s="64">
        <f t="shared" si="1"/>
        <v>-949.38569034066927</v>
      </c>
      <c r="F44" s="64">
        <f t="shared" si="77"/>
        <v>-391.22174311188036</v>
      </c>
      <c r="G44" s="64">
        <f t="shared" si="77"/>
        <v>-108.61051171624912</v>
      </c>
      <c r="H44" s="64">
        <f t="shared" si="78"/>
        <v>17763.228256888116</v>
      </c>
      <c r="I44" s="64">
        <f t="shared" si="78"/>
        <v>30881.169488283758</v>
      </c>
      <c r="J44" s="60">
        <f t="shared" si="4"/>
        <v>406.01809755079097</v>
      </c>
      <c r="K44" s="60">
        <f t="shared" si="5"/>
        <v>195.51565450096507</v>
      </c>
      <c r="L44" s="60">
        <f t="shared" si="6"/>
        <v>397.77600665999864</v>
      </c>
      <c r="M44" s="61"/>
      <c r="N44" s="66">
        <f t="shared" si="7"/>
        <v>28.299999999999955</v>
      </c>
      <c r="O44" s="66">
        <f t="shared" si="79"/>
        <v>-1.0471975511966373E-3</v>
      </c>
      <c r="P44" s="66">
        <f t="shared" si="79"/>
        <v>2.8448866807507491E-2</v>
      </c>
      <c r="Q44" s="60">
        <f t="shared" si="9"/>
        <v>1.7152578805829322E-2</v>
      </c>
      <c r="R44" s="60">
        <f t="shared" si="10"/>
        <v>1.0000245183013297</v>
      </c>
      <c r="S44" s="60">
        <f t="shared" si="11"/>
        <v>22.601935983679748</v>
      </c>
      <c r="T44" s="60">
        <f t="shared" si="12"/>
        <v>-16.437832081807422</v>
      </c>
      <c r="U44" s="60">
        <f t="shared" si="13"/>
        <v>-4.4520254433106974</v>
      </c>
      <c r="W44" s="73">
        <f t="shared" ref="W44" si="94">B44-0.001</f>
        <v>36.969000000000001</v>
      </c>
      <c r="X44" s="73">
        <f t="shared" ref="X44" si="95">C44-0.001</f>
        <v>195.96899999999999</v>
      </c>
    </row>
    <row r="45" spans="1:24" x14ac:dyDescent="0.3">
      <c r="A45" s="129">
        <v>1165.5999999999999</v>
      </c>
      <c r="B45" s="129">
        <v>37.14</v>
      </c>
      <c r="C45" s="129">
        <v>195.25</v>
      </c>
      <c r="D45" s="131">
        <f t="shared" si="0"/>
        <v>1053.1708155594313</v>
      </c>
      <c r="E45" s="64">
        <f t="shared" si="1"/>
        <v>-971.97081555943123</v>
      </c>
      <c r="F45" s="64">
        <f t="shared" si="77"/>
        <v>-407.64560974768636</v>
      </c>
      <c r="G45" s="64">
        <f t="shared" si="77"/>
        <v>-113.19900920787069</v>
      </c>
      <c r="H45" s="64">
        <f t="shared" si="78"/>
        <v>17746.80439025231</v>
      </c>
      <c r="I45" s="64">
        <f t="shared" si="78"/>
        <v>30876.580990792136</v>
      </c>
      <c r="J45" s="60">
        <f t="shared" si="4"/>
        <v>423.07086738773046</v>
      </c>
      <c r="K45" s="60">
        <f t="shared" si="5"/>
        <v>195.51942878932027</v>
      </c>
      <c r="L45" s="60">
        <f t="shared" si="6"/>
        <v>414.48819448744649</v>
      </c>
      <c r="M45" s="61"/>
      <c r="N45" s="66">
        <f t="shared" si="7"/>
        <v>28.299999999999955</v>
      </c>
      <c r="O45" s="66">
        <f t="shared" si="79"/>
        <v>2.9670597283903899E-3</v>
      </c>
      <c r="P45" s="66">
        <f t="shared" si="79"/>
        <v>-1.2566370614359152E-2</v>
      </c>
      <c r="Q45" s="60">
        <f t="shared" si="9"/>
        <v>8.1327630876171231E-3</v>
      </c>
      <c r="R45" s="60">
        <f t="shared" si="10"/>
        <v>1.0000055118560764</v>
      </c>
      <c r="S45" s="60">
        <f t="shared" si="11"/>
        <v>22.58512521876192</v>
      </c>
      <c r="T45" s="60">
        <f t="shared" si="12"/>
        <v>-16.423866635806004</v>
      </c>
      <c r="U45" s="60">
        <f t="shared" si="13"/>
        <v>-4.5884974916215668</v>
      </c>
      <c r="W45" s="73">
        <f t="shared" ref="W45" si="96">B45+0.001</f>
        <v>37.140999999999998</v>
      </c>
      <c r="X45" s="73">
        <f t="shared" ref="X45" si="97">C45+0.001</f>
        <v>195.251</v>
      </c>
    </row>
    <row r="46" spans="1:24" x14ac:dyDescent="0.3">
      <c r="A46" s="129">
        <v>1196.5999999999999</v>
      </c>
      <c r="B46" s="129">
        <v>37.03</v>
      </c>
      <c r="C46" s="129">
        <v>193.33</v>
      </c>
      <c r="D46" s="131">
        <f t="shared" si="0"/>
        <v>1077.9016496543406</v>
      </c>
      <c r="E46" s="64">
        <f t="shared" si="1"/>
        <v>-996.7016496543406</v>
      </c>
      <c r="F46" s="64">
        <f t="shared" si="77"/>
        <v>-425.75817381671976</v>
      </c>
      <c r="G46" s="64">
        <f t="shared" si="77"/>
        <v>-117.81288786159391</v>
      </c>
      <c r="H46" s="64">
        <f t="shared" si="78"/>
        <v>17728.691826183276</v>
      </c>
      <c r="I46" s="64">
        <f t="shared" si="78"/>
        <v>30871.967112138413</v>
      </c>
      <c r="J46" s="60">
        <f t="shared" si="4"/>
        <v>441.75773803979558</v>
      </c>
      <c r="K46" s="60">
        <f t="shared" si="5"/>
        <v>195.46746662388222</v>
      </c>
      <c r="L46" s="60">
        <f t="shared" si="6"/>
        <v>432.7155052014009</v>
      </c>
      <c r="M46" s="61"/>
      <c r="N46" s="66">
        <f t="shared" si="7"/>
        <v>31</v>
      </c>
      <c r="O46" s="66">
        <f t="shared" si="79"/>
        <v>-1.9198621771937526E-3</v>
      </c>
      <c r="P46" s="66">
        <f t="shared" si="79"/>
        <v>-3.3510321638290909E-2</v>
      </c>
      <c r="Q46" s="60">
        <f t="shared" si="9"/>
        <v>2.0297076778672984E-2</v>
      </c>
      <c r="R46" s="60">
        <f t="shared" si="10"/>
        <v>1.0000343323582086</v>
      </c>
      <c r="S46" s="60">
        <f t="shared" si="11"/>
        <v>24.730834094909319</v>
      </c>
      <c r="T46" s="60">
        <f t="shared" si="12"/>
        <v>-18.112564069033379</v>
      </c>
      <c r="U46" s="60">
        <f t="shared" si="13"/>
        <v>-4.6138786537232237</v>
      </c>
      <c r="W46" s="73">
        <f t="shared" ref="W46" si="98">B46-0.001</f>
        <v>37.029000000000003</v>
      </c>
      <c r="X46" s="73">
        <f t="shared" ref="X46" si="99">C46-0.001</f>
        <v>193.32900000000001</v>
      </c>
    </row>
    <row r="47" spans="1:24" x14ac:dyDescent="0.3">
      <c r="A47" s="129">
        <v>1224.7</v>
      </c>
      <c r="B47" s="129">
        <v>37.32</v>
      </c>
      <c r="C47" s="129">
        <v>191.77</v>
      </c>
      <c r="D47" s="131">
        <f t="shared" si="0"/>
        <v>1100.292032282732</v>
      </c>
      <c r="E47" s="64">
        <f t="shared" si="1"/>
        <v>-1019.0920322827319</v>
      </c>
      <c r="F47" s="64">
        <f t="shared" si="77"/>
        <v>-442.33093450801971</v>
      </c>
      <c r="G47" s="64">
        <f t="shared" si="77"/>
        <v>-121.50136640442736</v>
      </c>
      <c r="H47" s="64">
        <f t="shared" si="78"/>
        <v>17712.119065491977</v>
      </c>
      <c r="I47" s="64">
        <f t="shared" si="78"/>
        <v>30868.278633595579</v>
      </c>
      <c r="J47" s="60">
        <f t="shared" si="4"/>
        <v>458.71476721474858</v>
      </c>
      <c r="K47" s="60">
        <f t="shared" si="5"/>
        <v>195.35943376054217</v>
      </c>
      <c r="L47" s="60">
        <f t="shared" si="6"/>
        <v>449.15054474284563</v>
      </c>
      <c r="M47" s="61"/>
      <c r="N47" s="66">
        <f t="shared" si="7"/>
        <v>28.100000000000136</v>
      </c>
      <c r="O47" s="66">
        <f t="shared" si="79"/>
        <v>5.0614548307835409E-3</v>
      </c>
      <c r="P47" s="66">
        <f t="shared" si="79"/>
        <v>-2.7227136331111582E-2</v>
      </c>
      <c r="Q47" s="60">
        <f t="shared" si="9"/>
        <v>1.7212602223445783E-2</v>
      </c>
      <c r="R47" s="60">
        <f t="shared" si="10"/>
        <v>1.0000246902044478</v>
      </c>
      <c r="S47" s="60">
        <f t="shared" si="11"/>
        <v>22.39038262839129</v>
      </c>
      <c r="T47" s="60">
        <f t="shared" si="12"/>
        <v>-16.572760691299955</v>
      </c>
      <c r="U47" s="60">
        <f t="shared" si="13"/>
        <v>-3.6884785428334452</v>
      </c>
      <c r="W47" s="73">
        <f t="shared" ref="W47" si="100">B47+0.001</f>
        <v>37.320999999999998</v>
      </c>
      <c r="X47" s="73">
        <f t="shared" ref="X47" si="101">C47+0.001</f>
        <v>191.77100000000002</v>
      </c>
    </row>
    <row r="48" spans="1:24" x14ac:dyDescent="0.3">
      <c r="A48" s="129">
        <v>1252.7</v>
      </c>
      <c r="B48" s="129">
        <v>37.03</v>
      </c>
      <c r="C48" s="129">
        <v>193.52</v>
      </c>
      <c r="D48" s="131">
        <f t="shared" si="0"/>
        <v>1122.6028638743473</v>
      </c>
      <c r="E48" s="64">
        <f t="shared" si="1"/>
        <v>-1041.4028638743473</v>
      </c>
      <c r="F48" s="64">
        <f t="shared" si="77"/>
        <v>-458.83832212425506</v>
      </c>
      <c r="G48" s="64">
        <f t="shared" si="77"/>
        <v>-125.20393606472679</v>
      </c>
      <c r="H48" s="64">
        <f t="shared" si="78"/>
        <v>17695.611677875742</v>
      </c>
      <c r="I48" s="64">
        <f t="shared" si="78"/>
        <v>30864.576063935281</v>
      </c>
      <c r="J48" s="60">
        <f t="shared" si="4"/>
        <v>475.61395212493699</v>
      </c>
      <c r="K48" s="60">
        <f t="shared" si="5"/>
        <v>195.26281398918826</v>
      </c>
      <c r="L48" s="60">
        <f t="shared" si="6"/>
        <v>465.53379270171922</v>
      </c>
      <c r="M48" s="61"/>
      <c r="N48" s="66">
        <f t="shared" si="7"/>
        <v>28</v>
      </c>
      <c r="O48" s="66">
        <f t="shared" si="79"/>
        <v>-5.0614548307835409E-3</v>
      </c>
      <c r="P48" s="66">
        <f t="shared" si="79"/>
        <v>3.0543261909900768E-2</v>
      </c>
      <c r="Q48" s="60">
        <f t="shared" si="9"/>
        <v>1.9136718351264292E-2</v>
      </c>
      <c r="R48" s="60">
        <f t="shared" si="10"/>
        <v>1.0000305189500851</v>
      </c>
      <c r="S48" s="60">
        <f t="shared" si="11"/>
        <v>22.310831591615429</v>
      </c>
      <c r="T48" s="60">
        <f t="shared" si="12"/>
        <v>-16.507387616235324</v>
      </c>
      <c r="U48" s="60">
        <f t="shared" si="13"/>
        <v>-3.7025696602994334</v>
      </c>
      <c r="W48" s="73">
        <f t="shared" ref="W48" si="102">B48-0.001</f>
        <v>37.029000000000003</v>
      </c>
      <c r="X48" s="73">
        <f t="shared" ref="X48" si="103">C48-0.001</f>
        <v>193.51900000000001</v>
      </c>
    </row>
    <row r="49" spans="1:24" x14ac:dyDescent="0.3">
      <c r="A49" s="129">
        <v>1280.8</v>
      </c>
      <c r="B49" s="129">
        <v>37.32</v>
      </c>
      <c r="C49" s="129">
        <v>192.25</v>
      </c>
      <c r="D49" s="131">
        <f t="shared" si="0"/>
        <v>1144.9930761959811</v>
      </c>
      <c r="E49" s="64">
        <f t="shared" si="1"/>
        <v>-1063.793076195981</v>
      </c>
      <c r="F49" s="64">
        <f t="shared" si="77"/>
        <v>-475.38959304673619</v>
      </c>
      <c r="G49" s="64">
        <f t="shared" si="77"/>
        <v>-128.98947881251502</v>
      </c>
      <c r="H49" s="64">
        <f t="shared" si="78"/>
        <v>17679.06040695326</v>
      </c>
      <c r="I49" s="64">
        <f t="shared" si="78"/>
        <v>30860.790521187493</v>
      </c>
      <c r="J49" s="60">
        <f t="shared" si="4"/>
        <v>492.57847173974801</v>
      </c>
      <c r="K49" s="60">
        <f t="shared" si="5"/>
        <v>195.18080376396432</v>
      </c>
      <c r="L49" s="60">
        <f t="shared" si="6"/>
        <v>481.99388529929661</v>
      </c>
      <c r="M49" s="61"/>
      <c r="N49" s="66">
        <f t="shared" si="7"/>
        <v>28.099999999999909</v>
      </c>
      <c r="O49" s="66">
        <f t="shared" si="79"/>
        <v>5.0614548307835409E-3</v>
      </c>
      <c r="P49" s="66">
        <f t="shared" si="79"/>
        <v>-2.2165681500328164E-2</v>
      </c>
      <c r="Q49" s="60">
        <f t="shared" si="9"/>
        <v>1.4317857576984006E-2</v>
      </c>
      <c r="R49" s="60">
        <f t="shared" si="10"/>
        <v>1.0000170837706852</v>
      </c>
      <c r="S49" s="60">
        <f t="shared" si="11"/>
        <v>22.390212321633634</v>
      </c>
      <c r="T49" s="60">
        <f t="shared" si="12"/>
        <v>-16.551270922481152</v>
      </c>
      <c r="U49" s="60">
        <f t="shared" si="13"/>
        <v>-3.7855427477882415</v>
      </c>
      <c r="W49" s="73">
        <f t="shared" ref="W49" si="104">B49+0.001</f>
        <v>37.320999999999998</v>
      </c>
      <c r="X49" s="73">
        <f t="shared" ref="X49" si="105">C49+0.001</f>
        <v>192.251</v>
      </c>
    </row>
    <row r="50" spans="1:24" x14ac:dyDescent="0.3">
      <c r="A50" s="129">
        <v>1308.8</v>
      </c>
      <c r="B50" s="129">
        <v>37.369999999999997</v>
      </c>
      <c r="C50" s="129">
        <v>197.13</v>
      </c>
      <c r="D50" s="131">
        <f t="shared" si="0"/>
        <v>1167.2579508988433</v>
      </c>
      <c r="E50" s="64">
        <f t="shared" si="1"/>
        <v>-1086.0579508988433</v>
      </c>
      <c r="F50" s="64">
        <f t="shared" si="77"/>
        <v>-491.80819538898152</v>
      </c>
      <c r="G50" s="64">
        <f t="shared" si="77"/>
        <v>-133.29418340290539</v>
      </c>
      <c r="H50" s="64">
        <f t="shared" si="78"/>
        <v>17662.641804611016</v>
      </c>
      <c r="I50" s="64">
        <f t="shared" si="78"/>
        <v>30856.485816597102</v>
      </c>
      <c r="J50" s="60">
        <f t="shared" si="4"/>
        <v>509.55141093005915</v>
      </c>
      <c r="K50" s="60">
        <f t="shared" si="5"/>
        <v>195.16450142824326</v>
      </c>
      <c r="L50" s="60">
        <f t="shared" si="6"/>
        <v>498.57219373202821</v>
      </c>
      <c r="M50" s="61"/>
      <c r="N50" s="66">
        <f t="shared" si="7"/>
        <v>28</v>
      </c>
      <c r="O50" s="66">
        <f t="shared" si="79"/>
        <v>8.7266462599711514E-4</v>
      </c>
      <c r="P50" s="66">
        <f t="shared" si="79"/>
        <v>8.5172067497323201E-2</v>
      </c>
      <c r="Q50" s="60">
        <f t="shared" si="9"/>
        <v>5.166396978778276E-2</v>
      </c>
      <c r="R50" s="60">
        <f t="shared" si="10"/>
        <v>1.0002224898676089</v>
      </c>
      <c r="S50" s="60">
        <f t="shared" si="11"/>
        <v>22.264874702862347</v>
      </c>
      <c r="T50" s="60">
        <f t="shared" si="12"/>
        <v>-16.418602342245318</v>
      </c>
      <c r="U50" s="60">
        <f t="shared" si="13"/>
        <v>-4.304704590390358</v>
      </c>
      <c r="W50" s="73">
        <f t="shared" ref="W50" si="106">B50-0.001</f>
        <v>37.369</v>
      </c>
      <c r="X50" s="73">
        <f t="shared" ref="X50" si="107">C50-0.001</f>
        <v>197.12899999999999</v>
      </c>
    </row>
    <row r="51" spans="1:24" x14ac:dyDescent="0.3">
      <c r="A51" s="129">
        <v>1336.8</v>
      </c>
      <c r="B51" s="129">
        <v>38.18</v>
      </c>
      <c r="C51" s="129">
        <v>195.81</v>
      </c>
      <c r="D51" s="131">
        <f t="shared" si="0"/>
        <v>1189.3899601907599</v>
      </c>
      <c r="E51" s="64">
        <f t="shared" si="1"/>
        <v>-1108.1899601907598</v>
      </c>
      <c r="F51" s="64">
        <f t="shared" si="77"/>
        <v>-508.25572842973793</v>
      </c>
      <c r="G51" s="64">
        <f t="shared" si="77"/>
        <v>-138.15491938430225</v>
      </c>
      <c r="H51" s="64">
        <f t="shared" si="78"/>
        <v>17646.194271570261</v>
      </c>
      <c r="I51" s="64">
        <f t="shared" si="78"/>
        <v>30851.625080615704</v>
      </c>
      <c r="J51" s="60">
        <f t="shared" si="4"/>
        <v>526.69788990627876</v>
      </c>
      <c r="K51" s="60">
        <f t="shared" si="5"/>
        <v>195.20681242933492</v>
      </c>
      <c r="L51" s="60">
        <f t="shared" si="6"/>
        <v>515.42938571207708</v>
      </c>
      <c r="M51" s="61"/>
      <c r="N51" s="66">
        <f t="shared" si="7"/>
        <v>28</v>
      </c>
      <c r="O51" s="66">
        <f t="shared" si="79"/>
        <v>1.4137166941154109E-2</v>
      </c>
      <c r="P51" s="66">
        <f t="shared" si="79"/>
        <v>-2.3038346126325032E-2</v>
      </c>
      <c r="Q51" s="60">
        <f t="shared" si="9"/>
        <v>1.9974847037049992E-2</v>
      </c>
      <c r="R51" s="60">
        <f t="shared" si="10"/>
        <v>1.0000332508695382</v>
      </c>
      <c r="S51" s="60">
        <f t="shared" si="11"/>
        <v>22.132009291916567</v>
      </c>
      <c r="T51" s="60">
        <f t="shared" si="12"/>
        <v>-16.447533040756401</v>
      </c>
      <c r="U51" s="60">
        <f t="shared" si="13"/>
        <v>-4.8607359813968536</v>
      </c>
      <c r="W51" s="73">
        <f t="shared" ref="W51" si="108">B51+0.001</f>
        <v>38.180999999999997</v>
      </c>
      <c r="X51" s="73">
        <f t="shared" ref="X51" si="109">C51+0.001</f>
        <v>195.81100000000001</v>
      </c>
    </row>
    <row r="52" spans="1:24" x14ac:dyDescent="0.3">
      <c r="A52" s="129">
        <v>1364.8</v>
      </c>
      <c r="B52" s="129">
        <v>38.68</v>
      </c>
      <c r="C52" s="129">
        <v>193.48</v>
      </c>
      <c r="D52" s="131">
        <f t="shared" si="0"/>
        <v>1211.3253656375689</v>
      </c>
      <c r="E52" s="64">
        <f t="shared" si="1"/>
        <v>-1130.1253656375688</v>
      </c>
      <c r="F52" s="64">
        <f t="shared" si="77"/>
        <v>-525.09177949232571</v>
      </c>
      <c r="G52" s="64">
        <f t="shared" si="77"/>
        <v>-142.55249395110465</v>
      </c>
      <c r="H52" s="64">
        <f t="shared" si="78"/>
        <v>17629.358220507675</v>
      </c>
      <c r="I52" s="64">
        <f t="shared" si="78"/>
        <v>30847.227506048901</v>
      </c>
      <c r="J52" s="60">
        <f t="shared" si="4"/>
        <v>544.09796031789801</v>
      </c>
      <c r="K52" s="60">
        <f t="shared" si="5"/>
        <v>195.18864037824108</v>
      </c>
      <c r="L52" s="60">
        <f t="shared" si="6"/>
        <v>532.42165628249165</v>
      </c>
      <c r="M52" s="61"/>
      <c r="N52" s="66">
        <f t="shared" si="7"/>
        <v>28</v>
      </c>
      <c r="O52" s="66">
        <f t="shared" si="79"/>
        <v>8.7266462599716477E-3</v>
      </c>
      <c r="P52" s="66">
        <f t="shared" si="79"/>
        <v>-4.0666171571468096E-2</v>
      </c>
      <c r="Q52" s="60">
        <f t="shared" si="9"/>
        <v>2.6738971983513382E-2</v>
      </c>
      <c r="R52" s="60">
        <f t="shared" si="10"/>
        <v>1.0000595853120848</v>
      </c>
      <c r="S52" s="60">
        <f t="shared" si="11"/>
        <v>21.935405446808975</v>
      </c>
      <c r="T52" s="60">
        <f t="shared" si="12"/>
        <v>-16.836051062587842</v>
      </c>
      <c r="U52" s="60">
        <f t="shared" si="13"/>
        <v>-4.3975745668024144</v>
      </c>
      <c r="W52" s="73">
        <f t="shared" ref="W52" si="110">B52-0.001</f>
        <v>38.679000000000002</v>
      </c>
      <c r="X52" s="73">
        <f t="shared" ref="X52" si="111">C52-0.001</f>
        <v>193.47899999999998</v>
      </c>
    </row>
    <row r="53" spans="1:24" x14ac:dyDescent="0.3">
      <c r="A53" s="129">
        <v>1392.8</v>
      </c>
      <c r="B53" s="129">
        <v>38.15</v>
      </c>
      <c r="C53" s="129">
        <v>190.98</v>
      </c>
      <c r="D53" s="131">
        <f t="shared" si="0"/>
        <v>1233.2654939724766</v>
      </c>
      <c r="E53" s="64">
        <f t="shared" si="1"/>
        <v>-1152.0654939724766</v>
      </c>
      <c r="F53" s="64">
        <f t="shared" ref="F53:G68" si="112">T53+F52</f>
        <v>-542.09128388776412</v>
      </c>
      <c r="G53" s="64">
        <f t="shared" si="112"/>
        <v>-146.23950005783237</v>
      </c>
      <c r="H53" s="64">
        <f t="shared" ref="H53:I68" si="113">H52+T53</f>
        <v>17612.358716112238</v>
      </c>
      <c r="I53" s="64">
        <f t="shared" si="113"/>
        <v>30843.540499942173</v>
      </c>
      <c r="J53" s="60">
        <f t="shared" si="4"/>
        <v>561.47034778717318</v>
      </c>
      <c r="K53" s="60">
        <f t="shared" si="5"/>
        <v>195.09724591334017</v>
      </c>
      <c r="L53" s="60">
        <f t="shared" si="6"/>
        <v>549.23598606604526</v>
      </c>
      <c r="M53" s="61"/>
      <c r="N53" s="66">
        <f t="shared" si="7"/>
        <v>28</v>
      </c>
      <c r="O53" s="66">
        <f t="shared" si="79"/>
        <v>-9.2502450355699661E-3</v>
      </c>
      <c r="P53" s="66">
        <f t="shared" si="79"/>
        <v>-4.3633231299858237E-2</v>
      </c>
      <c r="Q53" s="60">
        <f t="shared" si="9"/>
        <v>2.8644475993654828E-2</v>
      </c>
      <c r="R53" s="60">
        <f t="shared" si="10"/>
        <v>1.0000683811111293</v>
      </c>
      <c r="S53" s="60">
        <f t="shared" si="11"/>
        <v>21.940128334907811</v>
      </c>
      <c r="T53" s="60">
        <f t="shared" si="12"/>
        <v>-16.999504395438368</v>
      </c>
      <c r="U53" s="60">
        <f t="shared" si="13"/>
        <v>-3.6870061067277233</v>
      </c>
      <c r="W53" s="73">
        <f t="shared" ref="W53" si="114">B53+0.001</f>
        <v>38.150999999999996</v>
      </c>
      <c r="X53" s="73">
        <f t="shared" ref="X53" si="115">C53+0.001</f>
        <v>190.98099999999999</v>
      </c>
    </row>
    <row r="54" spans="1:24" x14ac:dyDescent="0.3">
      <c r="A54" s="129">
        <v>1421</v>
      </c>
      <c r="B54" s="129">
        <v>36.86</v>
      </c>
      <c r="C54" s="129">
        <v>194.05</v>
      </c>
      <c r="D54" s="131">
        <f t="shared" si="0"/>
        <v>1255.6380708918482</v>
      </c>
      <c r="E54" s="64">
        <f t="shared" si="1"/>
        <v>-1174.4380708918482</v>
      </c>
      <c r="F54" s="64">
        <f t="shared" si="112"/>
        <v>-558.84893951719266</v>
      </c>
      <c r="G54" s="64">
        <f t="shared" si="112"/>
        <v>-149.95227477410901</v>
      </c>
      <c r="H54" s="64">
        <f t="shared" si="113"/>
        <v>17595.601060482808</v>
      </c>
      <c r="I54" s="64">
        <f t="shared" si="113"/>
        <v>30839.827725225896</v>
      </c>
      <c r="J54" s="60">
        <f t="shared" si="4"/>
        <v>578.61716351091832</v>
      </c>
      <c r="K54" s="60">
        <f t="shared" si="5"/>
        <v>195.02000500502101</v>
      </c>
      <c r="L54" s="60">
        <f t="shared" si="6"/>
        <v>565.84671128753155</v>
      </c>
      <c r="M54" s="61"/>
      <c r="N54" s="66">
        <f t="shared" si="7"/>
        <v>28.200000000000045</v>
      </c>
      <c r="O54" s="66">
        <f t="shared" si="79"/>
        <v>-2.2514747350726835E-2</v>
      </c>
      <c r="P54" s="66">
        <f t="shared" si="79"/>
        <v>5.3581608036226296E-2</v>
      </c>
      <c r="Q54" s="60">
        <f t="shared" si="9"/>
        <v>3.9631840516606731E-2</v>
      </c>
      <c r="R54" s="60">
        <f t="shared" si="10"/>
        <v>1.0001309107938661</v>
      </c>
      <c r="S54" s="60">
        <f t="shared" si="11"/>
        <v>22.3725769193716</v>
      </c>
      <c r="T54" s="60">
        <f t="shared" si="12"/>
        <v>-16.75765562942852</v>
      </c>
      <c r="U54" s="60">
        <f t="shared" si="13"/>
        <v>-3.7127747162766442</v>
      </c>
      <c r="W54" s="73">
        <f t="shared" ref="W54" si="116">B54-0.001</f>
        <v>36.859000000000002</v>
      </c>
      <c r="X54" s="73">
        <f t="shared" ref="X54" si="117">C54-0.001</f>
        <v>194.04900000000001</v>
      </c>
    </row>
    <row r="55" spans="1:24" x14ac:dyDescent="0.3">
      <c r="A55" s="129">
        <v>1449.1</v>
      </c>
      <c r="B55" s="129">
        <v>38.4</v>
      </c>
      <c r="C55" s="129">
        <v>190.83</v>
      </c>
      <c r="D55" s="131">
        <f t="shared" si="0"/>
        <v>1277.8939425360552</v>
      </c>
      <c r="E55" s="64">
        <f t="shared" si="1"/>
        <v>-1196.6939425360551</v>
      </c>
      <c r="F55" s="64">
        <f t="shared" si="112"/>
        <v>-575.59920455139968</v>
      </c>
      <c r="G55" s="64">
        <f t="shared" si="112"/>
        <v>-153.63871442213136</v>
      </c>
      <c r="H55" s="64">
        <f t="shared" si="113"/>
        <v>17578.850795448601</v>
      </c>
      <c r="I55" s="64">
        <f t="shared" si="113"/>
        <v>30836.141285577873</v>
      </c>
      <c r="J55" s="60">
        <f t="shared" si="4"/>
        <v>595.75103764029598</v>
      </c>
      <c r="K55" s="60">
        <f t="shared" si="5"/>
        <v>194.94494667615726</v>
      </c>
      <c r="L55" s="60">
        <f t="shared" si="6"/>
        <v>582.43886750964316</v>
      </c>
      <c r="M55" s="61"/>
      <c r="N55" s="66">
        <f t="shared" si="7"/>
        <v>28.099999999999909</v>
      </c>
      <c r="O55" s="66">
        <f t="shared" si="79"/>
        <v>2.6878070480712661E-2</v>
      </c>
      <c r="P55" s="66">
        <f t="shared" si="79"/>
        <v>-5.6199601914217391E-2</v>
      </c>
      <c r="Q55" s="60">
        <f t="shared" si="9"/>
        <v>4.3579869443341579E-2</v>
      </c>
      <c r="R55" s="60">
        <f t="shared" si="10"/>
        <v>1.0001582971490002</v>
      </c>
      <c r="S55" s="60">
        <f t="shared" si="11"/>
        <v>22.255871644206934</v>
      </c>
      <c r="T55" s="60">
        <f t="shared" si="12"/>
        <v>-16.750265034206993</v>
      </c>
      <c r="U55" s="60">
        <f t="shared" si="13"/>
        <v>-3.6864396480223474</v>
      </c>
      <c r="W55" s="73">
        <f t="shared" ref="W55" si="118">B55+0.001</f>
        <v>38.400999999999996</v>
      </c>
      <c r="X55" s="73">
        <f t="shared" ref="X55" si="119">C55+0.001</f>
        <v>190.83100000000002</v>
      </c>
    </row>
    <row r="56" spans="1:24" x14ac:dyDescent="0.3">
      <c r="A56" s="129">
        <v>1477.2</v>
      </c>
      <c r="B56" s="129">
        <v>37.51</v>
      </c>
      <c r="C56" s="129">
        <v>192.56</v>
      </c>
      <c r="D56" s="131">
        <f t="shared" si="0"/>
        <v>1300.0510392781318</v>
      </c>
      <c r="E56" s="64">
        <f t="shared" si="1"/>
        <v>-1218.8510392781318</v>
      </c>
      <c r="F56" s="64">
        <f t="shared" si="112"/>
        <v>-592.52202968441679</v>
      </c>
      <c r="G56" s="64">
        <f t="shared" si="112"/>
        <v>-157.13906987230069</v>
      </c>
      <c r="H56" s="64">
        <f t="shared" si="113"/>
        <v>17561.927970315584</v>
      </c>
      <c r="I56" s="64">
        <f t="shared" si="113"/>
        <v>30832.640930127702</v>
      </c>
      <c r="J56" s="60">
        <f t="shared" si="4"/>
        <v>613.00492897012884</v>
      </c>
      <c r="K56" s="60">
        <f t="shared" si="5"/>
        <v>194.85313501796941</v>
      </c>
      <c r="L56" s="60">
        <f t="shared" si="6"/>
        <v>599.09995449245059</v>
      </c>
      <c r="M56" s="61"/>
      <c r="N56" s="66">
        <f t="shared" si="7"/>
        <v>28.100000000000136</v>
      </c>
      <c r="O56" s="66">
        <f t="shared" si="79"/>
        <v>-1.5533430342749543E-2</v>
      </c>
      <c r="P56" s="66">
        <f t="shared" si="79"/>
        <v>3.0194196059501723E-2</v>
      </c>
      <c r="Q56" s="60">
        <f t="shared" si="9"/>
        <v>2.4209529601981528E-2</v>
      </c>
      <c r="R56" s="60">
        <f t="shared" si="10"/>
        <v>1.0000488446397553</v>
      </c>
      <c r="S56" s="60">
        <f t="shared" si="11"/>
        <v>22.157096742076543</v>
      </c>
      <c r="T56" s="60">
        <f t="shared" si="12"/>
        <v>-16.922825133017106</v>
      </c>
      <c r="U56" s="60">
        <f t="shared" si="13"/>
        <v>-3.5003554501693337</v>
      </c>
      <c r="W56" s="73">
        <f t="shared" ref="W56" si="120">B56-0.001</f>
        <v>37.509</v>
      </c>
      <c r="X56" s="73">
        <f t="shared" ref="X56" si="121">C56-0.001</f>
        <v>192.559</v>
      </c>
    </row>
    <row r="57" spans="1:24" x14ac:dyDescent="0.3">
      <c r="A57" s="129">
        <v>1505.3</v>
      </c>
      <c r="B57" s="129">
        <v>35.35</v>
      </c>
      <c r="C57" s="129">
        <v>195.3</v>
      </c>
      <c r="D57" s="131">
        <f t="shared" si="0"/>
        <v>1322.6600004145007</v>
      </c>
      <c r="E57" s="64">
        <f t="shared" si="1"/>
        <v>-1241.4600004145007</v>
      </c>
      <c r="F57" s="64">
        <f t="shared" si="112"/>
        <v>-608.71614004999083</v>
      </c>
      <c r="G57" s="64">
        <f t="shared" si="112"/>
        <v>-161.14520756642548</v>
      </c>
      <c r="H57" s="64">
        <f t="shared" si="113"/>
        <v>17545.733859950011</v>
      </c>
      <c r="I57" s="64">
        <f t="shared" si="113"/>
        <v>30828.634792433579</v>
      </c>
      <c r="J57" s="60">
        <f t="shared" si="4"/>
        <v>629.68493477213383</v>
      </c>
      <c r="K57" s="60">
        <f t="shared" si="5"/>
        <v>194.8277523015814</v>
      </c>
      <c r="L57" s="60">
        <f t="shared" si="6"/>
        <v>615.3424637643252</v>
      </c>
      <c r="M57" s="61"/>
      <c r="N57" s="66">
        <f t="shared" si="7"/>
        <v>28.099999999999909</v>
      </c>
      <c r="O57" s="66">
        <f t="shared" si="79"/>
        <v>-3.7699111843077455E-2</v>
      </c>
      <c r="P57" s="66">
        <f t="shared" si="79"/>
        <v>4.7822021504644791E-2</v>
      </c>
      <c r="Q57" s="60">
        <f t="shared" si="9"/>
        <v>4.7190939692466349E-2</v>
      </c>
      <c r="R57" s="60">
        <f t="shared" si="10"/>
        <v>1.0001856234039141</v>
      </c>
      <c r="S57" s="60">
        <f t="shared" si="11"/>
        <v>22.608961136368748</v>
      </c>
      <c r="T57" s="60">
        <f t="shared" si="12"/>
        <v>-16.194110365573994</v>
      </c>
      <c r="U57" s="60">
        <f t="shared" si="13"/>
        <v>-4.0061376941247984</v>
      </c>
      <c r="W57" s="73">
        <f t="shared" ref="W57" si="122">B57+0.001</f>
        <v>35.350999999999999</v>
      </c>
      <c r="X57" s="73">
        <f t="shared" ref="X57" si="123">C57+0.001</f>
        <v>195.30100000000002</v>
      </c>
    </row>
    <row r="58" spans="1:24" x14ac:dyDescent="0.3">
      <c r="A58" s="129">
        <v>1533.6</v>
      </c>
      <c r="B58" s="129">
        <v>35.909999999999997</v>
      </c>
      <c r="C58" s="129">
        <v>191.8</v>
      </c>
      <c r="D58" s="131">
        <f t="shared" si="0"/>
        <v>1345.6644585307636</v>
      </c>
      <c r="E58" s="64">
        <f t="shared" si="1"/>
        <v>-1264.4644585307635</v>
      </c>
      <c r="F58" s="64">
        <f t="shared" si="112"/>
        <v>-624.73834432268745</v>
      </c>
      <c r="G58" s="64">
        <f t="shared" si="112"/>
        <v>-165.00305799851623</v>
      </c>
      <c r="H58" s="64">
        <f t="shared" si="113"/>
        <v>17529.711655677314</v>
      </c>
      <c r="I58" s="64">
        <f t="shared" si="113"/>
        <v>30824.776942001488</v>
      </c>
      <c r="J58" s="60">
        <f t="shared" si="4"/>
        <v>646.16097685941577</v>
      </c>
      <c r="K58" s="60">
        <f t="shared" si="5"/>
        <v>194.79486202515153</v>
      </c>
      <c r="L58" s="60">
        <f t="shared" si="6"/>
        <v>631.36440728107652</v>
      </c>
      <c r="M58" s="61"/>
      <c r="N58" s="66">
        <f t="shared" si="7"/>
        <v>28.299999999999955</v>
      </c>
      <c r="O58" s="66">
        <f t="shared" si="79"/>
        <v>9.7738438111681612E-3</v>
      </c>
      <c r="P58" s="66">
        <f t="shared" si="79"/>
        <v>-6.1086523819801536E-2</v>
      </c>
      <c r="Q58" s="60">
        <f t="shared" si="9"/>
        <v>3.6899229046365001E-2</v>
      </c>
      <c r="R58" s="60">
        <f t="shared" si="10"/>
        <v>1.0001134782093706</v>
      </c>
      <c r="S58" s="60">
        <f t="shared" si="11"/>
        <v>23.004458116262875</v>
      </c>
      <c r="T58" s="60">
        <f t="shared" si="12"/>
        <v>-16.022204272696584</v>
      </c>
      <c r="U58" s="60">
        <f t="shared" si="13"/>
        <v>-3.857850432090753</v>
      </c>
      <c r="W58" s="73">
        <f t="shared" ref="W58" si="124">B58-0.001</f>
        <v>35.908999999999999</v>
      </c>
      <c r="X58" s="73">
        <f t="shared" ref="X58" si="125">C58-0.001</f>
        <v>191.79900000000001</v>
      </c>
    </row>
    <row r="59" spans="1:24" x14ac:dyDescent="0.3">
      <c r="A59" s="129">
        <v>1561.8</v>
      </c>
      <c r="B59" s="129">
        <v>36.4</v>
      </c>
      <c r="C59" s="129">
        <v>194.04</v>
      </c>
      <c r="D59" s="131">
        <f t="shared" si="0"/>
        <v>1368.4347531736753</v>
      </c>
      <c r="E59" s="64">
        <f t="shared" si="1"/>
        <v>-1287.2347531736752</v>
      </c>
      <c r="F59" s="64">
        <f t="shared" si="112"/>
        <v>-640.95149137427734</v>
      </c>
      <c r="G59" s="64">
        <f t="shared" si="112"/>
        <v>-168.72427380219099</v>
      </c>
      <c r="H59" s="64">
        <f t="shared" si="113"/>
        <v>17513.498508625726</v>
      </c>
      <c r="I59" s="64">
        <f t="shared" si="113"/>
        <v>30821.055726197814</v>
      </c>
      <c r="J59" s="60">
        <f t="shared" si="4"/>
        <v>662.78706600610951</v>
      </c>
      <c r="K59" s="60">
        <f t="shared" si="5"/>
        <v>194.74797933927829</v>
      </c>
      <c r="L59" s="60">
        <f t="shared" si="6"/>
        <v>647.49416010989262</v>
      </c>
      <c r="M59" s="61"/>
      <c r="N59" s="66">
        <f t="shared" si="7"/>
        <v>28.200000000000045</v>
      </c>
      <c r="O59" s="66">
        <f t="shared" si="79"/>
        <v>8.5521133347722499E-3</v>
      </c>
      <c r="P59" s="66">
        <f t="shared" si="79"/>
        <v>3.9095375244672645E-2</v>
      </c>
      <c r="Q59" s="60">
        <f t="shared" si="9"/>
        <v>2.4598269070325252E-2</v>
      </c>
      <c r="R59" s="60">
        <f t="shared" si="10"/>
        <v>1.0000504259545877</v>
      </c>
      <c r="S59" s="60">
        <f t="shared" si="11"/>
        <v>22.770294642911761</v>
      </c>
      <c r="T59" s="60">
        <f t="shared" si="12"/>
        <v>-16.213147051589885</v>
      </c>
      <c r="U59" s="60">
        <f t="shared" si="13"/>
        <v>-3.7212158036747662</v>
      </c>
      <c r="W59" s="73">
        <f t="shared" ref="W59" si="126">B59+0.001</f>
        <v>36.400999999999996</v>
      </c>
      <c r="X59" s="73">
        <f t="shared" ref="X59" si="127">C59+0.001</f>
        <v>194.041</v>
      </c>
    </row>
    <row r="60" spans="1:24" x14ac:dyDescent="0.3">
      <c r="A60" s="129">
        <v>1590.1</v>
      </c>
      <c r="B60" s="129">
        <v>36.450000000000003</v>
      </c>
      <c r="C60" s="129">
        <v>190.38</v>
      </c>
      <c r="D60" s="131">
        <f t="shared" si="0"/>
        <v>1391.2086468483781</v>
      </c>
      <c r="E60" s="64">
        <f t="shared" si="1"/>
        <v>-1310.008646848378</v>
      </c>
      <c r="F60" s="64">
        <f t="shared" si="112"/>
        <v>-657.36872488787003</v>
      </c>
      <c r="G60" s="64">
        <f t="shared" si="112"/>
        <v>-172.2764800587592</v>
      </c>
      <c r="H60" s="64">
        <f t="shared" si="113"/>
        <v>17497.081275112134</v>
      </c>
      <c r="I60" s="64">
        <f t="shared" si="113"/>
        <v>30817.503519941245</v>
      </c>
      <c r="J60" s="60">
        <f t="shared" si="4"/>
        <v>679.56811729372657</v>
      </c>
      <c r="K60" s="60">
        <f t="shared" si="5"/>
        <v>194.68524094493233</v>
      </c>
      <c r="L60" s="60">
        <f t="shared" si="6"/>
        <v>663.72868684695197</v>
      </c>
      <c r="M60" s="61"/>
      <c r="N60" s="66">
        <f t="shared" si="7"/>
        <v>28.299999999999955</v>
      </c>
      <c r="O60" s="66">
        <f t="shared" si="79"/>
        <v>8.7266462599723917E-4</v>
      </c>
      <c r="P60" s="66">
        <f t="shared" si="79"/>
        <v>-6.38790506229924E-2</v>
      </c>
      <c r="Q60" s="60">
        <f t="shared" si="9"/>
        <v>3.7935321085909024E-2</v>
      </c>
      <c r="R60" s="60">
        <f t="shared" si="10"/>
        <v>1.0001199413094708</v>
      </c>
      <c r="S60" s="60">
        <f t="shared" si="11"/>
        <v>22.773893674702869</v>
      </c>
      <c r="T60" s="60">
        <f t="shared" si="12"/>
        <v>-16.417233513592702</v>
      </c>
      <c r="U60" s="60">
        <f t="shared" si="13"/>
        <v>-3.5522062565682071</v>
      </c>
      <c r="W60" s="73">
        <f t="shared" ref="W60" si="128">B60-0.001</f>
        <v>36.449000000000005</v>
      </c>
      <c r="X60" s="73">
        <f t="shared" ref="X60" si="129">C60-0.001</f>
        <v>190.37899999999999</v>
      </c>
    </row>
    <row r="61" spans="1:24" x14ac:dyDescent="0.3">
      <c r="A61" s="129">
        <v>1618.3</v>
      </c>
      <c r="B61" s="129">
        <v>37.200000000000003</v>
      </c>
      <c r="C61" s="129">
        <v>196.67</v>
      </c>
      <c r="D61" s="131">
        <f t="shared" si="0"/>
        <v>1413.7898795935305</v>
      </c>
      <c r="E61" s="64">
        <f t="shared" si="1"/>
        <v>-1332.5898795935304</v>
      </c>
      <c r="F61" s="64">
        <f t="shared" si="112"/>
        <v>-673.78146017406709</v>
      </c>
      <c r="G61" s="64">
        <f t="shared" si="112"/>
        <v>-176.23274396288124</v>
      </c>
      <c r="H61" s="64">
        <f t="shared" si="113"/>
        <v>17480.668539825936</v>
      </c>
      <c r="I61" s="64">
        <f t="shared" si="113"/>
        <v>30813.547256037124</v>
      </c>
      <c r="J61" s="60">
        <f t="shared" si="4"/>
        <v>696.44772676704486</v>
      </c>
      <c r="K61" s="60">
        <f t="shared" si="5"/>
        <v>194.65778401092786</v>
      </c>
      <c r="L61" s="60">
        <f t="shared" si="6"/>
        <v>680.14314932366278</v>
      </c>
      <c r="M61" s="61"/>
      <c r="N61" s="66">
        <f t="shared" si="7"/>
        <v>28.200000000000045</v>
      </c>
      <c r="O61" s="66">
        <f t="shared" si="79"/>
        <v>1.3089969389957472E-2</v>
      </c>
      <c r="P61" s="66">
        <f t="shared" si="79"/>
        <v>0.10978120995044319</v>
      </c>
      <c r="Q61" s="60">
        <f t="shared" si="9"/>
        <v>6.706558708790622E-2</v>
      </c>
      <c r="R61" s="60">
        <f t="shared" si="10"/>
        <v>1.0003749847422307</v>
      </c>
      <c r="S61" s="60">
        <f t="shared" si="11"/>
        <v>22.581232745152345</v>
      </c>
      <c r="T61" s="60">
        <f t="shared" si="12"/>
        <v>-16.412735286197091</v>
      </c>
      <c r="U61" s="60">
        <f t="shared" si="13"/>
        <v>-3.9562639041220304</v>
      </c>
      <c r="W61" s="73">
        <f t="shared" ref="W61" si="130">B61+0.001</f>
        <v>37.201000000000001</v>
      </c>
      <c r="X61" s="73">
        <f t="shared" ref="X61" si="131">C61+0.001</f>
        <v>196.67099999999999</v>
      </c>
    </row>
    <row r="62" spans="1:24" x14ac:dyDescent="0.3">
      <c r="A62" s="129">
        <v>1646.5</v>
      </c>
      <c r="B62" s="129">
        <v>36.42</v>
      </c>
      <c r="C62" s="129">
        <v>202.72</v>
      </c>
      <c r="D62" s="131">
        <f t="shared" si="0"/>
        <v>1436.3749101868968</v>
      </c>
      <c r="E62" s="64">
        <f t="shared" si="1"/>
        <v>-1355.1749101868968</v>
      </c>
      <c r="F62" s="64">
        <f t="shared" si="112"/>
        <v>-689.67516872607291</v>
      </c>
      <c r="G62" s="64">
        <f t="shared" si="112"/>
        <v>-181.91333388110425</v>
      </c>
      <c r="H62" s="64">
        <f t="shared" si="113"/>
        <v>17464.774831273931</v>
      </c>
      <c r="I62" s="64">
        <f t="shared" si="113"/>
        <v>30807.866666118902</v>
      </c>
      <c r="J62" s="60">
        <f t="shared" si="4"/>
        <v>713.26313475538268</v>
      </c>
      <c r="K62" s="60">
        <f t="shared" si="5"/>
        <v>194.77617998899501</v>
      </c>
      <c r="L62" s="60">
        <f t="shared" si="6"/>
        <v>696.88045711492816</v>
      </c>
      <c r="M62" s="61"/>
      <c r="N62" s="66">
        <f t="shared" si="7"/>
        <v>28.200000000000045</v>
      </c>
      <c r="O62" s="66">
        <f t="shared" si="79"/>
        <v>-1.3613568165555791E-2</v>
      </c>
      <c r="P62" s="66">
        <f t="shared" si="79"/>
        <v>0.10559241974565714</v>
      </c>
      <c r="Q62" s="60">
        <f t="shared" si="9"/>
        <v>6.4693731544116062E-2</v>
      </c>
      <c r="R62" s="60">
        <f t="shared" si="10"/>
        <v>1.000348919274934</v>
      </c>
      <c r="S62" s="60">
        <f t="shared" si="11"/>
        <v>22.585030593366351</v>
      </c>
      <c r="T62" s="60">
        <f t="shared" si="12"/>
        <v>-15.893708552005839</v>
      </c>
      <c r="U62" s="60">
        <f t="shared" si="13"/>
        <v>-5.6805899182229984</v>
      </c>
      <c r="W62" s="73">
        <f t="shared" ref="W62" si="132">B62-0.001</f>
        <v>36.419000000000004</v>
      </c>
      <c r="X62" s="73">
        <f t="shared" ref="X62" si="133">C62-0.001</f>
        <v>202.71899999999999</v>
      </c>
    </row>
    <row r="63" spans="1:24" x14ac:dyDescent="0.3">
      <c r="A63" s="129">
        <v>1674.8</v>
      </c>
      <c r="B63" s="129">
        <v>37.06</v>
      </c>
      <c r="C63" s="129">
        <v>200.36</v>
      </c>
      <c r="D63" s="131">
        <f t="shared" si="0"/>
        <v>1459.0543773453248</v>
      </c>
      <c r="E63" s="64">
        <f t="shared" si="1"/>
        <v>-1377.8543773453248</v>
      </c>
      <c r="F63" s="64">
        <f t="shared" si="112"/>
        <v>-705.41985958072144</v>
      </c>
      <c r="G63" s="64">
        <f t="shared" si="112"/>
        <v>-188.12522909676389</v>
      </c>
      <c r="H63" s="64">
        <f t="shared" si="113"/>
        <v>17449.030140419283</v>
      </c>
      <c r="I63" s="64">
        <f t="shared" si="113"/>
        <v>30801.654770903242</v>
      </c>
      <c r="J63" s="60">
        <f t="shared" si="4"/>
        <v>730.07416069437397</v>
      </c>
      <c r="K63" s="60">
        <f t="shared" si="5"/>
        <v>194.93242317384014</v>
      </c>
      <c r="L63" s="60">
        <f t="shared" si="6"/>
        <v>713.72695206424817</v>
      </c>
      <c r="M63" s="61"/>
      <c r="N63" s="66">
        <f t="shared" si="7"/>
        <v>28.299999999999955</v>
      </c>
      <c r="O63" s="66">
        <f t="shared" si="79"/>
        <v>1.1170107212763718E-2</v>
      </c>
      <c r="P63" s="66">
        <f t="shared" si="79"/>
        <v>-4.1189770347065918E-2</v>
      </c>
      <c r="Q63" s="60">
        <f t="shared" si="9"/>
        <v>2.7051076685173259E-2</v>
      </c>
      <c r="R63" s="60">
        <f t="shared" si="10"/>
        <v>1.0000609845250976</v>
      </c>
      <c r="S63" s="60">
        <f t="shared" si="11"/>
        <v>22.679467158428057</v>
      </c>
      <c r="T63" s="60">
        <f t="shared" si="12"/>
        <v>-15.74469085464847</v>
      </c>
      <c r="U63" s="60">
        <f t="shared" si="13"/>
        <v>-6.211895215659645</v>
      </c>
      <c r="W63" s="73">
        <f t="shared" ref="W63" si="134">B63+0.001</f>
        <v>37.061</v>
      </c>
      <c r="X63" s="73">
        <f t="shared" ref="X63" si="135">C63+0.001</f>
        <v>200.36100000000002</v>
      </c>
    </row>
    <row r="64" spans="1:24" x14ac:dyDescent="0.3">
      <c r="A64" s="129">
        <v>1703</v>
      </c>
      <c r="B64" s="129">
        <v>37.880000000000003</v>
      </c>
      <c r="C64" s="129">
        <v>199.01</v>
      </c>
      <c r="D64" s="131">
        <f t="shared" si="0"/>
        <v>1481.4361192893155</v>
      </c>
      <c r="E64" s="64">
        <f t="shared" si="1"/>
        <v>-1400.2361192893154</v>
      </c>
      <c r="F64" s="64">
        <f t="shared" si="112"/>
        <v>-721.57228841401718</v>
      </c>
      <c r="G64" s="64">
        <f t="shared" si="112"/>
        <v>-193.90186159964685</v>
      </c>
      <c r="H64" s="64">
        <f t="shared" si="113"/>
        <v>17432.877711585988</v>
      </c>
      <c r="I64" s="64">
        <f t="shared" si="113"/>
        <v>30795.87813840036</v>
      </c>
      <c r="J64" s="60">
        <f t="shared" si="4"/>
        <v>747.17099738871707</v>
      </c>
      <c r="K64" s="60">
        <f t="shared" si="5"/>
        <v>195.04126846309572</v>
      </c>
      <c r="L64" s="60">
        <f t="shared" si="6"/>
        <v>730.73833895225175</v>
      </c>
      <c r="M64" s="61"/>
      <c r="N64" s="66">
        <f t="shared" si="7"/>
        <v>28.200000000000045</v>
      </c>
      <c r="O64" s="66">
        <f t="shared" si="79"/>
        <v>1.4311699866353507E-2</v>
      </c>
      <c r="P64" s="66">
        <f t="shared" si="79"/>
        <v>-2.3561944901923846E-2</v>
      </c>
      <c r="Q64" s="60">
        <f t="shared" si="9"/>
        <v>2.0254766500201971E-2</v>
      </c>
      <c r="R64" s="60">
        <f t="shared" si="10"/>
        <v>1.0000341893664699</v>
      </c>
      <c r="S64" s="60">
        <f t="shared" si="11"/>
        <v>22.381741943990693</v>
      </c>
      <c r="T64" s="60">
        <f t="shared" si="12"/>
        <v>-16.152428833295705</v>
      </c>
      <c r="U64" s="60">
        <f t="shared" si="13"/>
        <v>-5.7766325028829586</v>
      </c>
      <c r="W64" s="73">
        <f t="shared" ref="W64" si="136">B64-0.001</f>
        <v>37.879000000000005</v>
      </c>
      <c r="X64" s="73">
        <f t="shared" ref="X64" si="137">C64-0.001</f>
        <v>199.00899999999999</v>
      </c>
    </row>
    <row r="65" spans="1:24" x14ac:dyDescent="0.3">
      <c r="A65" s="129">
        <v>1731.3</v>
      </c>
      <c r="B65" s="129">
        <v>35.82</v>
      </c>
      <c r="C65" s="129">
        <v>201.62</v>
      </c>
      <c r="D65" s="131">
        <f t="shared" si="0"/>
        <v>1504.0822025902144</v>
      </c>
      <c r="E65" s="64">
        <f t="shared" si="1"/>
        <v>-1422.8822025902143</v>
      </c>
      <c r="F65" s="64">
        <f t="shared" si="112"/>
        <v>-737.4879484003593</v>
      </c>
      <c r="G65" s="64">
        <f t="shared" si="112"/>
        <v>-199.78409261176111</v>
      </c>
      <c r="H65" s="64">
        <f t="shared" si="113"/>
        <v>17416.962051599647</v>
      </c>
      <c r="I65" s="64">
        <f t="shared" si="113"/>
        <v>30789.995907388246</v>
      </c>
      <c r="J65" s="60">
        <f t="shared" si="4"/>
        <v>764.06947177365737</v>
      </c>
      <c r="K65" s="60">
        <f t="shared" si="5"/>
        <v>195.15752588145563</v>
      </c>
      <c r="L65" s="60">
        <f t="shared" si="6"/>
        <v>747.58698559014317</v>
      </c>
      <c r="M65" s="61"/>
      <c r="N65" s="66">
        <f t="shared" si="7"/>
        <v>28.299999999999955</v>
      </c>
      <c r="O65" s="66">
        <f t="shared" ref="O65:P109" si="138">RADIANS(B65-B64)</f>
        <v>-3.5953782591083228E-2</v>
      </c>
      <c r="P65" s="66">
        <f t="shared" si="138"/>
        <v>4.5553093477052241E-2</v>
      </c>
      <c r="Q65" s="60">
        <f t="shared" si="9"/>
        <v>4.5148871874401308E-2</v>
      </c>
      <c r="R65" s="60">
        <f t="shared" si="10"/>
        <v>1.0001699030194269</v>
      </c>
      <c r="S65" s="60">
        <f t="shared" si="11"/>
        <v>22.646083300898994</v>
      </c>
      <c r="T65" s="60">
        <f t="shared" si="12"/>
        <v>-15.915659986342126</v>
      </c>
      <c r="U65" s="60">
        <f t="shared" si="13"/>
        <v>-5.8822310121142642</v>
      </c>
      <c r="W65" s="73">
        <f t="shared" ref="W65" si="139">B65+0.001</f>
        <v>35.820999999999998</v>
      </c>
      <c r="X65" s="73">
        <f t="shared" ref="X65" si="140">C65+0.001</f>
        <v>201.62100000000001</v>
      </c>
    </row>
    <row r="66" spans="1:24" x14ac:dyDescent="0.3">
      <c r="A66" s="129">
        <v>1759.5</v>
      </c>
      <c r="B66" s="129">
        <v>35.979999999999997</v>
      </c>
      <c r="C66" s="129">
        <v>199.96</v>
      </c>
      <c r="D66" s="131">
        <f t="shared" si="0"/>
        <v>1526.925918822637</v>
      </c>
      <c r="E66" s="64">
        <f t="shared" si="1"/>
        <v>-1445.7259188226369</v>
      </c>
      <c r="F66" s="64">
        <f t="shared" si="112"/>
        <v>-752.94587909762356</v>
      </c>
      <c r="G66" s="64">
        <f t="shared" si="112"/>
        <v>-205.6524284191299</v>
      </c>
      <c r="H66" s="64">
        <f t="shared" si="113"/>
        <v>17401.504120902384</v>
      </c>
      <c r="I66" s="64">
        <f t="shared" si="113"/>
        <v>30784.127571580877</v>
      </c>
      <c r="J66" s="60">
        <f t="shared" si="4"/>
        <v>780.52573190432258</v>
      </c>
      <c r="K66" s="60">
        <f t="shared" si="5"/>
        <v>195.27661630200419</v>
      </c>
      <c r="L66" s="60">
        <f t="shared" si="6"/>
        <v>764.02175742124234</v>
      </c>
      <c r="M66" s="61"/>
      <c r="N66" s="66">
        <f t="shared" si="7"/>
        <v>28.200000000000045</v>
      </c>
      <c r="O66" s="66">
        <f t="shared" si="138"/>
        <v>2.7925268031908676E-3</v>
      </c>
      <c r="P66" s="66">
        <f t="shared" si="138"/>
        <v>-2.8972465583105809E-2</v>
      </c>
      <c r="Q66" s="60">
        <f t="shared" si="9"/>
        <v>1.7216214030151056E-2</v>
      </c>
      <c r="R66" s="60">
        <f t="shared" si="10"/>
        <v>1.0000247005675813</v>
      </c>
      <c r="S66" s="60">
        <f t="shared" si="11"/>
        <v>22.843716232422523</v>
      </c>
      <c r="T66" s="60">
        <f t="shared" si="12"/>
        <v>-15.457930697264217</v>
      </c>
      <c r="U66" s="60">
        <f t="shared" si="13"/>
        <v>-5.8683358073687897</v>
      </c>
      <c r="W66" s="73">
        <f t="shared" ref="W66" si="141">B66-0.001</f>
        <v>35.978999999999999</v>
      </c>
      <c r="X66" s="73">
        <f t="shared" ref="X66" si="142">C66-0.001</f>
        <v>199.959</v>
      </c>
    </row>
    <row r="67" spans="1:24" x14ac:dyDescent="0.3">
      <c r="A67" s="129">
        <v>1787.8</v>
      </c>
      <c r="B67" s="129">
        <v>38.43</v>
      </c>
      <c r="C67" s="129">
        <v>197.75</v>
      </c>
      <c r="D67" s="131">
        <f t="shared" si="0"/>
        <v>1549.465525973766</v>
      </c>
      <c r="E67" s="64">
        <f t="shared" si="1"/>
        <v>-1468.265525973766</v>
      </c>
      <c r="F67" s="64">
        <f t="shared" si="112"/>
        <v>-769.13924775501982</v>
      </c>
      <c r="G67" s="64">
        <f t="shared" si="112"/>
        <v>-211.17263062606042</v>
      </c>
      <c r="H67" s="64">
        <f t="shared" si="113"/>
        <v>17385.310752244986</v>
      </c>
      <c r="I67" s="64">
        <f t="shared" si="113"/>
        <v>30778.607369373945</v>
      </c>
      <c r="J67" s="60">
        <f t="shared" si="4"/>
        <v>797.60207018455526</v>
      </c>
      <c r="K67" s="60">
        <f t="shared" si="5"/>
        <v>195.35265569008143</v>
      </c>
      <c r="L67" s="60">
        <f t="shared" si="6"/>
        <v>780.95286014833619</v>
      </c>
      <c r="M67" s="61"/>
      <c r="N67" s="66">
        <f t="shared" si="7"/>
        <v>28.299999999999955</v>
      </c>
      <c r="O67" s="66">
        <f t="shared" si="138"/>
        <v>4.2760566673861126E-2</v>
      </c>
      <c r="P67" s="66">
        <f t="shared" si="138"/>
        <v>-3.8571776469074823E-2</v>
      </c>
      <c r="Q67" s="60">
        <f t="shared" si="9"/>
        <v>4.8701929209965522E-2</v>
      </c>
      <c r="R67" s="60">
        <f t="shared" si="10"/>
        <v>1.0001977033853593</v>
      </c>
      <c r="S67" s="60">
        <f t="shared" si="11"/>
        <v>22.539607151128976</v>
      </c>
      <c r="T67" s="60">
        <f t="shared" si="12"/>
        <v>-16.193368657396231</v>
      </c>
      <c r="U67" s="60">
        <f t="shared" si="13"/>
        <v>-5.5202022069305103</v>
      </c>
      <c r="W67" s="73">
        <f t="shared" ref="W67" si="143">B67+0.001</f>
        <v>38.430999999999997</v>
      </c>
      <c r="X67" s="73">
        <f t="shared" ref="X67" si="144">C67+0.001</f>
        <v>197.751</v>
      </c>
    </row>
    <row r="68" spans="1:24" x14ac:dyDescent="0.3">
      <c r="A68" s="129">
        <v>1816.1</v>
      </c>
      <c r="B68" s="129">
        <v>36.409999999999997</v>
      </c>
      <c r="C68" s="129">
        <v>198.57</v>
      </c>
      <c r="D68" s="131">
        <f t="shared" si="0"/>
        <v>1571.9404359305702</v>
      </c>
      <c r="E68" s="64">
        <f t="shared" si="1"/>
        <v>-1490.7404359305701</v>
      </c>
      <c r="F68" s="64">
        <f t="shared" si="112"/>
        <v>-785.47898867197603</v>
      </c>
      <c r="G68" s="64">
        <f t="shared" si="112"/>
        <v>-216.52924265891184</v>
      </c>
      <c r="H68" s="64">
        <f t="shared" si="113"/>
        <v>17368.971011328031</v>
      </c>
      <c r="I68" s="64">
        <f t="shared" si="113"/>
        <v>30773.250757341095</v>
      </c>
      <c r="J68" s="60">
        <f t="shared" si="4"/>
        <v>814.77736503390429</v>
      </c>
      <c r="K68" s="60">
        <f t="shared" si="5"/>
        <v>195.41168007979149</v>
      </c>
      <c r="L68" s="60">
        <f t="shared" si="6"/>
        <v>797.93981677094837</v>
      </c>
      <c r="M68" s="61"/>
      <c r="N68" s="66">
        <f t="shared" si="7"/>
        <v>28.299999999999955</v>
      </c>
      <c r="O68" s="66">
        <f t="shared" si="138"/>
        <v>-3.5255650890285511E-2</v>
      </c>
      <c r="P68" s="66">
        <f t="shared" si="138"/>
        <v>1.4311699866353384E-2</v>
      </c>
      <c r="Q68" s="60">
        <f t="shared" si="9"/>
        <v>3.6311734795872797E-2</v>
      </c>
      <c r="R68" s="60">
        <f t="shared" si="10"/>
        <v>1.0001098929968675</v>
      </c>
      <c r="S68" s="60">
        <f t="shared" si="11"/>
        <v>22.474909956804122</v>
      </c>
      <c r="T68" s="60">
        <f t="shared" si="12"/>
        <v>-16.339740916956149</v>
      </c>
      <c r="U68" s="60">
        <f t="shared" si="13"/>
        <v>-5.3566120328514248</v>
      </c>
      <c r="W68" s="73">
        <f t="shared" ref="W68" si="145">B68-0.001</f>
        <v>36.408999999999999</v>
      </c>
      <c r="X68" s="73">
        <f t="shared" ref="X68" si="146">C68-0.001</f>
        <v>198.56899999999999</v>
      </c>
    </row>
    <row r="69" spans="1:24" x14ac:dyDescent="0.3">
      <c r="A69" s="129">
        <v>1844.3</v>
      </c>
      <c r="B69" s="129">
        <v>36.979999999999997</v>
      </c>
      <c r="C69" s="129">
        <v>197.27</v>
      </c>
      <c r="D69" s="131">
        <f t="shared" ref="D69:D109" si="147">S69+D68</f>
        <v>1594.5522328279728</v>
      </c>
      <c r="E69" s="64">
        <f t="shared" ref="E69:E109" si="148">$D$1-D69</f>
        <v>-1513.3522328279728</v>
      </c>
      <c r="F69" s="64">
        <f t="shared" ref="F69:G84" si="149">T69+F68</f>
        <v>-801.51209066801539</v>
      </c>
      <c r="G69" s="64">
        <f t="shared" si="149"/>
        <v>-221.71263363129049</v>
      </c>
      <c r="H69" s="64">
        <f t="shared" ref="H69:I84" si="150">H68+T69</f>
        <v>17352.937909331991</v>
      </c>
      <c r="I69" s="64">
        <f t="shared" si="150"/>
        <v>30768.067366368716</v>
      </c>
      <c r="J69" s="60">
        <f t="shared" ref="J69:J109" si="151">SQRT(F69^2+G69^2)</f>
        <v>831.61176242206659</v>
      </c>
      <c r="K69" s="60">
        <f t="shared" ref="K69:K109" si="152">IF(J69=0,0,IF(F69&lt;0,ATAN(G69/F69)*180/PI()+180,ATAN(G69/F69)*180/PI()))</f>
        <v>195.46239973363447</v>
      </c>
      <c r="L69" s="60">
        <f t="shared" ref="L69:L109" si="153">COS((K69-$B$1)*PI()/180)*J69</f>
        <v>814.57489461625471</v>
      </c>
      <c r="M69" s="61"/>
      <c r="N69" s="66">
        <f t="shared" ref="N69:N109" si="154">A69-A68</f>
        <v>28.200000000000045</v>
      </c>
      <c r="O69" s="66">
        <f t="shared" si="138"/>
        <v>9.9483767363676839E-3</v>
      </c>
      <c r="P69" s="66">
        <f t="shared" si="138"/>
        <v>-2.2689280275925986E-2</v>
      </c>
      <c r="Q69" s="60">
        <f t="shared" ref="Q69:Q109" si="155">ACOS(COS(O69)-SIN(RADIANS(B68))*SIN(RADIANS(B69))*(1-COS(P69)))</f>
        <v>1.6815986894393786E-2</v>
      </c>
      <c r="R69" s="60">
        <f t="shared" ref="R69:R109" si="156">2/Q69*TAN(Q69/2)</f>
        <v>1.0000235654509808</v>
      </c>
      <c r="S69" s="60">
        <f t="shared" ref="S69:S109" si="157">(N69/2)*(COS(RADIANS(B68))+COS(RADIANS(B69)))*R69</f>
        <v>22.611796897402762</v>
      </c>
      <c r="T69" s="60">
        <f t="shared" ref="T69:T109" si="158">(N69/2)*(SIN(RADIANS(B68))*COS(RADIANS(C68))+SIN(RADIANS(B69))*COS(RADIANS(C69)))*R69</f>
        <v>-16.03310199603942</v>
      </c>
      <c r="U69" s="60">
        <f t="shared" ref="U69:U109" si="159">(N69/2)*(SIN(RADIANS(B68))*SIN(RADIANS(C68))+SIN(RADIANS(B69))*SIN(RADIANS(C69)))*R69</f>
        <v>-5.1833909723786435</v>
      </c>
      <c r="W69" s="73">
        <f t="shared" ref="W69" si="160">B69+0.001</f>
        <v>36.980999999999995</v>
      </c>
      <c r="X69" s="73">
        <f t="shared" ref="X69" si="161">C69+0.001</f>
        <v>197.27100000000002</v>
      </c>
    </row>
    <row r="70" spans="1:24" x14ac:dyDescent="0.3">
      <c r="A70" s="129">
        <v>1872.6</v>
      </c>
      <c r="B70" s="129">
        <v>35.64</v>
      </c>
      <c r="C70" s="129">
        <v>193.75</v>
      </c>
      <c r="D70" s="131">
        <f t="shared" si="147"/>
        <v>1617.3590732882594</v>
      </c>
      <c r="E70" s="64">
        <f t="shared" si="148"/>
        <v>-1536.1590732882594</v>
      </c>
      <c r="F70" s="64">
        <f t="shared" si="149"/>
        <v>-817.6513864892479</v>
      </c>
      <c r="G70" s="64">
        <f t="shared" si="149"/>
        <v>-226.19999109840219</v>
      </c>
      <c r="H70" s="64">
        <f t="shared" si="150"/>
        <v>17336.79861351076</v>
      </c>
      <c r="I70" s="64">
        <f t="shared" si="150"/>
        <v>30763.580008901605</v>
      </c>
      <c r="J70" s="60">
        <f t="shared" si="151"/>
        <v>848.36326287782322</v>
      </c>
      <c r="K70" s="60">
        <f t="shared" si="152"/>
        <v>195.46389285535108</v>
      </c>
      <c r="L70" s="60">
        <f t="shared" si="153"/>
        <v>830.98766623337553</v>
      </c>
      <c r="M70" s="61"/>
      <c r="N70" s="66">
        <f t="shared" si="154"/>
        <v>28.299999999999955</v>
      </c>
      <c r="O70" s="66">
        <f t="shared" si="138"/>
        <v>-2.3387411976723952E-2</v>
      </c>
      <c r="P70" s="66">
        <f t="shared" si="138"/>
        <v>-6.1435589670200581E-2</v>
      </c>
      <c r="Q70" s="60">
        <f t="shared" si="155"/>
        <v>4.3240723778924517E-2</v>
      </c>
      <c r="R70" s="60">
        <f t="shared" si="156"/>
        <v>1.0001558424882833</v>
      </c>
      <c r="S70" s="60">
        <f t="shared" si="157"/>
        <v>22.806840460286693</v>
      </c>
      <c r="T70" s="60">
        <f t="shared" si="158"/>
        <v>-16.139295821232526</v>
      </c>
      <c r="U70" s="60">
        <f t="shared" si="159"/>
        <v>-4.4873574671117105</v>
      </c>
      <c r="W70" s="73">
        <f t="shared" ref="W70" si="162">B70-0.001</f>
        <v>35.639000000000003</v>
      </c>
      <c r="X70" s="73">
        <f t="shared" ref="X70" si="163">C70-0.001</f>
        <v>193.749</v>
      </c>
    </row>
    <row r="71" spans="1:24" x14ac:dyDescent="0.3">
      <c r="A71" s="129">
        <v>1900.9</v>
      </c>
      <c r="B71" s="129">
        <v>36.49</v>
      </c>
      <c r="C71" s="129">
        <v>191.7</v>
      </c>
      <c r="D71" s="131">
        <f t="shared" si="147"/>
        <v>1640.2360043508959</v>
      </c>
      <c r="E71" s="64">
        <f t="shared" si="148"/>
        <v>-1559.0360043508958</v>
      </c>
      <c r="F71" s="64">
        <f t="shared" si="149"/>
        <v>-833.90099089478258</v>
      </c>
      <c r="G71" s="64">
        <f t="shared" si="149"/>
        <v>-229.86633658464186</v>
      </c>
      <c r="H71" s="64">
        <f t="shared" si="150"/>
        <v>17320.549009105227</v>
      </c>
      <c r="I71" s="64">
        <f t="shared" si="150"/>
        <v>30759.913663415366</v>
      </c>
      <c r="J71" s="60">
        <f t="shared" si="151"/>
        <v>865.0025406379707</v>
      </c>
      <c r="K71" s="60">
        <f t="shared" si="152"/>
        <v>195.41096692181154</v>
      </c>
      <c r="L71" s="60">
        <f t="shared" si="153"/>
        <v>847.12490081920816</v>
      </c>
      <c r="M71" s="61"/>
      <c r="N71" s="66">
        <f t="shared" si="154"/>
        <v>28.300000000000182</v>
      </c>
      <c r="O71" s="66">
        <f t="shared" si="138"/>
        <v>1.4835298641951825E-2</v>
      </c>
      <c r="P71" s="66">
        <f t="shared" si="138"/>
        <v>-3.5779249665883951E-2</v>
      </c>
      <c r="Q71" s="60">
        <f t="shared" si="155"/>
        <v>2.5761701970115292E-2</v>
      </c>
      <c r="R71" s="60">
        <f t="shared" si="156"/>
        <v>1.0000553091113764</v>
      </c>
      <c r="S71" s="60">
        <f t="shared" si="157"/>
        <v>22.876931062636508</v>
      </c>
      <c r="T71" s="60">
        <f t="shared" si="158"/>
        <v>-16.249604405534736</v>
      </c>
      <c r="U71" s="60">
        <f t="shared" si="159"/>
        <v>-3.6663454862396501</v>
      </c>
      <c r="W71" s="73">
        <f t="shared" ref="W71" si="164">B71+0.001</f>
        <v>36.491</v>
      </c>
      <c r="X71" s="73">
        <f t="shared" ref="X71" si="165">C71+0.001</f>
        <v>191.70099999999999</v>
      </c>
    </row>
    <row r="72" spans="1:24" x14ac:dyDescent="0.3">
      <c r="A72" s="129">
        <v>1929.1</v>
      </c>
      <c r="B72" s="129">
        <v>38.47</v>
      </c>
      <c r="C72" s="129">
        <v>189.45</v>
      </c>
      <c r="D72" s="131">
        <f t="shared" si="147"/>
        <v>1662.6145103259062</v>
      </c>
      <c r="E72" s="64">
        <f t="shared" si="148"/>
        <v>-1581.4145103259061</v>
      </c>
      <c r="F72" s="64">
        <f t="shared" si="149"/>
        <v>-850.76691632624204</v>
      </c>
      <c r="G72" s="64">
        <f t="shared" si="149"/>
        <v>-233.0073687130284</v>
      </c>
      <c r="H72" s="64">
        <f t="shared" si="150"/>
        <v>17303.683083673768</v>
      </c>
      <c r="I72" s="64">
        <f t="shared" si="150"/>
        <v>30756.772631286978</v>
      </c>
      <c r="J72" s="60">
        <f t="shared" si="151"/>
        <v>882.09794228862825</v>
      </c>
      <c r="K72" s="60">
        <f t="shared" si="152"/>
        <v>195.31653241587102</v>
      </c>
      <c r="L72" s="60">
        <f t="shared" si="153"/>
        <v>863.57174967213007</v>
      </c>
      <c r="M72" s="61"/>
      <c r="N72" s="66">
        <f t="shared" si="154"/>
        <v>28.199999999999818</v>
      </c>
      <c r="O72" s="66">
        <f t="shared" si="138"/>
        <v>3.455751918948767E-2</v>
      </c>
      <c r="P72" s="66">
        <f t="shared" si="138"/>
        <v>-3.9269908169872414E-2</v>
      </c>
      <c r="Q72" s="60">
        <f t="shared" si="155"/>
        <v>4.2009598002446191E-2</v>
      </c>
      <c r="R72" s="60">
        <f t="shared" si="156"/>
        <v>1.0001470931528409</v>
      </c>
      <c r="S72" s="60">
        <f t="shared" si="157"/>
        <v>22.378505975010381</v>
      </c>
      <c r="T72" s="60">
        <f t="shared" si="158"/>
        <v>-16.865925431459416</v>
      </c>
      <c r="U72" s="60">
        <f t="shared" si="159"/>
        <v>-3.1410321283865312</v>
      </c>
      <c r="W72" s="73">
        <f t="shared" ref="W72" si="166">B72-0.001</f>
        <v>38.469000000000001</v>
      </c>
      <c r="X72" s="73">
        <f t="shared" ref="X72" si="167">C72-0.001</f>
        <v>189.44899999999998</v>
      </c>
    </row>
    <row r="73" spans="1:24" x14ac:dyDescent="0.3">
      <c r="A73" s="129">
        <v>1957.4</v>
      </c>
      <c r="B73" s="129">
        <v>37.49</v>
      </c>
      <c r="C73" s="129">
        <v>189.41</v>
      </c>
      <c r="D73" s="131">
        <f t="shared" si="147"/>
        <v>1684.9210235746325</v>
      </c>
      <c r="E73" s="64">
        <f t="shared" si="148"/>
        <v>-1603.7210235746325</v>
      </c>
      <c r="F73" s="64">
        <f t="shared" si="149"/>
        <v>-867.9467861759781</v>
      </c>
      <c r="G73" s="64">
        <f t="shared" si="149"/>
        <v>-235.86078791962069</v>
      </c>
      <c r="H73" s="64">
        <f t="shared" si="150"/>
        <v>17286.503213824031</v>
      </c>
      <c r="I73" s="64">
        <f t="shared" si="150"/>
        <v>30753.919212080385</v>
      </c>
      <c r="J73" s="60">
        <f t="shared" si="151"/>
        <v>899.42311228435381</v>
      </c>
      <c r="K73" s="60">
        <f t="shared" si="152"/>
        <v>195.20275806221898</v>
      </c>
      <c r="L73" s="60">
        <f t="shared" si="153"/>
        <v>880.16719455090822</v>
      </c>
      <c r="M73" s="61"/>
      <c r="N73" s="66">
        <f t="shared" si="154"/>
        <v>28.300000000000182</v>
      </c>
      <c r="O73" s="66">
        <f t="shared" si="138"/>
        <v>-1.7104226669544375E-2</v>
      </c>
      <c r="P73" s="66">
        <f t="shared" si="138"/>
        <v>-6.9813170079759297E-4</v>
      </c>
      <c r="Q73" s="60">
        <f t="shared" si="155"/>
        <v>1.7109620606111875E-2</v>
      </c>
      <c r="R73" s="60">
        <f t="shared" si="156"/>
        <v>1.0000243956405965</v>
      </c>
      <c r="S73" s="60">
        <f t="shared" si="157"/>
        <v>22.306513248726283</v>
      </c>
      <c r="T73" s="60">
        <f t="shared" si="158"/>
        <v>-17.179869849736036</v>
      </c>
      <c r="U73" s="60">
        <f t="shared" si="159"/>
        <v>-2.8534192065923052</v>
      </c>
      <c r="W73" s="73">
        <f t="shared" ref="W73" si="168">B73+0.001</f>
        <v>37.491</v>
      </c>
      <c r="X73" s="73">
        <f t="shared" ref="X73" si="169">C73+0.001</f>
        <v>189.411</v>
      </c>
    </row>
    <row r="74" spans="1:24" x14ac:dyDescent="0.3">
      <c r="A74" s="129">
        <v>1985.6</v>
      </c>
      <c r="B74" s="129">
        <v>35.11</v>
      </c>
      <c r="C74" s="129">
        <v>192.18</v>
      </c>
      <c r="D74" s="131">
        <f t="shared" si="147"/>
        <v>1707.6481173338977</v>
      </c>
      <c r="E74" s="64">
        <f t="shared" si="148"/>
        <v>-1626.4481173338977</v>
      </c>
      <c r="F74" s="64">
        <f t="shared" si="149"/>
        <v>-884.34340615040628</v>
      </c>
      <c r="G74" s="64">
        <f t="shared" si="149"/>
        <v>-238.97551118967473</v>
      </c>
      <c r="H74" s="64">
        <f t="shared" si="150"/>
        <v>17270.106593849603</v>
      </c>
      <c r="I74" s="64">
        <f t="shared" si="150"/>
        <v>30750.804488810332</v>
      </c>
      <c r="J74" s="60">
        <f t="shared" si="151"/>
        <v>916.06361948833489</v>
      </c>
      <c r="K74" s="60">
        <f t="shared" si="152"/>
        <v>195.12182035911226</v>
      </c>
      <c r="L74" s="60">
        <f t="shared" si="153"/>
        <v>896.18421038506608</v>
      </c>
      <c r="M74" s="61"/>
      <c r="N74" s="66">
        <f t="shared" si="154"/>
        <v>28.199999999999818</v>
      </c>
      <c r="O74" s="66">
        <f t="shared" si="138"/>
        <v>-4.1538836197465089E-2</v>
      </c>
      <c r="P74" s="66">
        <f t="shared" si="138"/>
        <v>4.8345620280243105E-2</v>
      </c>
      <c r="Q74" s="60">
        <f t="shared" si="155"/>
        <v>5.0435842384811913E-2</v>
      </c>
      <c r="R74" s="60">
        <f t="shared" si="156"/>
        <v>1.0002120351201989</v>
      </c>
      <c r="S74" s="60">
        <f t="shared" si="157"/>
        <v>22.727093759265315</v>
      </c>
      <c r="T74" s="60">
        <f t="shared" si="158"/>
        <v>-16.39661997442818</v>
      </c>
      <c r="U74" s="60">
        <f t="shared" si="159"/>
        <v>-3.1147232700540397</v>
      </c>
      <c r="W74" s="73">
        <f t="shared" ref="W74" si="170">B74-0.001</f>
        <v>35.109000000000002</v>
      </c>
      <c r="X74" s="73">
        <f t="shared" ref="X74" si="171">C74-0.001</f>
        <v>192.179</v>
      </c>
    </row>
    <row r="75" spans="1:24" x14ac:dyDescent="0.3">
      <c r="A75" s="129">
        <v>2013.9</v>
      </c>
      <c r="B75" s="129">
        <v>35.65</v>
      </c>
      <c r="C75" s="129">
        <v>192.37</v>
      </c>
      <c r="D75" s="131">
        <f t="shared" si="147"/>
        <v>1730.7218767030213</v>
      </c>
      <c r="E75" s="64">
        <f t="shared" si="148"/>
        <v>-1649.5218767030212</v>
      </c>
      <c r="F75" s="64">
        <f t="shared" si="149"/>
        <v>-900.35429478601441</v>
      </c>
      <c r="G75" s="64">
        <f t="shared" si="149"/>
        <v>-242.45931648206141</v>
      </c>
      <c r="H75" s="64">
        <f t="shared" si="150"/>
        <v>17254.095705213997</v>
      </c>
      <c r="I75" s="64">
        <f t="shared" si="150"/>
        <v>30747.320683517944</v>
      </c>
      <c r="J75" s="60">
        <f t="shared" si="151"/>
        <v>932.42928755405887</v>
      </c>
      <c r="K75" s="60">
        <f t="shared" si="152"/>
        <v>195.07182498976132</v>
      </c>
      <c r="L75" s="60">
        <f t="shared" si="153"/>
        <v>912.02580066182338</v>
      </c>
      <c r="M75" s="61"/>
      <c r="N75" s="66">
        <f t="shared" si="154"/>
        <v>28.300000000000182</v>
      </c>
      <c r="O75" s="66">
        <f t="shared" si="138"/>
        <v>9.4247779607693639E-3</v>
      </c>
      <c r="P75" s="66">
        <f t="shared" si="138"/>
        <v>3.3161255787891863E-3</v>
      </c>
      <c r="Q75" s="60">
        <f t="shared" si="155"/>
        <v>9.618354612946467E-3</v>
      </c>
      <c r="R75" s="60">
        <f t="shared" si="156"/>
        <v>1.0000077094667772</v>
      </c>
      <c r="S75" s="60">
        <f t="shared" si="157"/>
        <v>23.073759369123582</v>
      </c>
      <c r="T75" s="60">
        <f t="shared" si="158"/>
        <v>-16.010888635608097</v>
      </c>
      <c r="U75" s="60">
        <f t="shared" si="159"/>
        <v>-3.4838052923866698</v>
      </c>
      <c r="W75" s="73">
        <f t="shared" ref="W75" si="172">B75+0.001</f>
        <v>35.650999999999996</v>
      </c>
      <c r="X75" s="73">
        <f t="shared" ref="X75" si="173">C75+0.001</f>
        <v>192.37100000000001</v>
      </c>
    </row>
    <row r="76" spans="1:24" x14ac:dyDescent="0.3">
      <c r="A76" s="129">
        <v>2042.2</v>
      </c>
      <c r="B76" s="129">
        <v>33.86</v>
      </c>
      <c r="C76" s="129">
        <v>194.53</v>
      </c>
      <c r="D76" s="131">
        <f t="shared" si="147"/>
        <v>1753.9730261307338</v>
      </c>
      <c r="E76" s="64">
        <f t="shared" si="148"/>
        <v>-1672.7730261307338</v>
      </c>
      <c r="F76" s="64">
        <f t="shared" si="149"/>
        <v>-916.04352909985323</v>
      </c>
      <c r="G76" s="64">
        <f t="shared" si="149"/>
        <v>-246.20445147123201</v>
      </c>
      <c r="H76" s="64">
        <f t="shared" si="150"/>
        <v>17238.406470900158</v>
      </c>
      <c r="I76" s="64">
        <f t="shared" si="150"/>
        <v>30743.575548528774</v>
      </c>
      <c r="J76" s="60">
        <f t="shared" si="151"/>
        <v>948.55278141491101</v>
      </c>
      <c r="K76" s="60">
        <f t="shared" si="152"/>
        <v>195.04383634173385</v>
      </c>
      <c r="L76" s="60">
        <f t="shared" si="153"/>
        <v>927.69996521109465</v>
      </c>
      <c r="M76" s="61"/>
      <c r="N76" s="66">
        <f t="shared" si="154"/>
        <v>28.299999999999955</v>
      </c>
      <c r="O76" s="66">
        <f t="shared" si="138"/>
        <v>-3.1241393610698484E-2</v>
      </c>
      <c r="P76" s="66">
        <f t="shared" si="138"/>
        <v>3.7699111843077455E-2</v>
      </c>
      <c r="Q76" s="60">
        <f t="shared" si="155"/>
        <v>3.7915463606849276E-2</v>
      </c>
      <c r="R76" s="60">
        <f t="shared" si="156"/>
        <v>1.0001198157562416</v>
      </c>
      <c r="S76" s="60">
        <f t="shared" si="157"/>
        <v>23.251149427712566</v>
      </c>
      <c r="T76" s="60">
        <f t="shared" si="158"/>
        <v>-15.689234313838872</v>
      </c>
      <c r="U76" s="60">
        <f t="shared" si="159"/>
        <v>-3.7451349891705994</v>
      </c>
      <c r="W76" s="73">
        <f t="shared" ref="W76" si="174">B76-0.001</f>
        <v>33.859000000000002</v>
      </c>
      <c r="X76" s="73">
        <f t="shared" ref="X76" si="175">C76-0.001</f>
        <v>194.529</v>
      </c>
    </row>
    <row r="77" spans="1:24" x14ac:dyDescent="0.3">
      <c r="A77" s="129">
        <v>2070.5</v>
      </c>
      <c r="B77" s="129">
        <v>35.28</v>
      </c>
      <c r="C77" s="129">
        <v>195.16</v>
      </c>
      <c r="D77" s="131">
        <f t="shared" si="147"/>
        <v>1777.2756755609314</v>
      </c>
      <c r="E77" s="64">
        <f t="shared" si="148"/>
        <v>-1696.0756755609314</v>
      </c>
      <c r="F77" s="64">
        <f t="shared" si="149"/>
        <v>-931.56435044214402</v>
      </c>
      <c r="G77" s="64">
        <f t="shared" si="149"/>
        <v>-250.3199154980035</v>
      </c>
      <c r="H77" s="64">
        <f t="shared" si="150"/>
        <v>17222.885649557866</v>
      </c>
      <c r="I77" s="64">
        <f t="shared" si="150"/>
        <v>30739.460084502003</v>
      </c>
      <c r="J77" s="60">
        <f t="shared" si="151"/>
        <v>964.60986886389537</v>
      </c>
      <c r="K77" s="60">
        <f t="shared" si="152"/>
        <v>195.04062076187739</v>
      </c>
      <c r="L77" s="60">
        <f t="shared" si="153"/>
        <v>943.39276602523717</v>
      </c>
      <c r="M77" s="61"/>
      <c r="N77" s="66">
        <f t="shared" si="154"/>
        <v>28.299999999999955</v>
      </c>
      <c r="O77" s="66">
        <f t="shared" si="138"/>
        <v>2.4783675378319509E-2</v>
      </c>
      <c r="P77" s="66">
        <f t="shared" si="138"/>
        <v>1.0995574287564197E-2</v>
      </c>
      <c r="Q77" s="60">
        <f t="shared" si="155"/>
        <v>2.5556627145818966E-2</v>
      </c>
      <c r="R77" s="60">
        <f t="shared" si="156"/>
        <v>1.0000544319877693</v>
      </c>
      <c r="S77" s="60">
        <f t="shared" si="157"/>
        <v>23.302649430197654</v>
      </c>
      <c r="T77" s="60">
        <f t="shared" si="158"/>
        <v>-15.520821342290773</v>
      </c>
      <c r="U77" s="60">
        <f t="shared" si="159"/>
        <v>-4.1154640267714893</v>
      </c>
      <c r="W77" s="73">
        <f t="shared" ref="W77" si="176">B77+0.001</f>
        <v>35.280999999999999</v>
      </c>
      <c r="X77" s="73">
        <f t="shared" ref="X77" si="177">C77+0.001</f>
        <v>195.161</v>
      </c>
    </row>
    <row r="78" spans="1:24" x14ac:dyDescent="0.3">
      <c r="A78" s="129">
        <v>2098.8000000000002</v>
      </c>
      <c r="B78" s="129">
        <v>37.15</v>
      </c>
      <c r="C78" s="129">
        <v>192.06</v>
      </c>
      <c r="D78" s="131">
        <f t="shared" si="147"/>
        <v>1800.1092056546088</v>
      </c>
      <c r="E78" s="64">
        <f t="shared" si="148"/>
        <v>-1718.9092056546087</v>
      </c>
      <c r="F78" s="64">
        <f t="shared" si="149"/>
        <v>-947.81205448420985</v>
      </c>
      <c r="G78" s="64">
        <f t="shared" si="149"/>
        <v>-254.24327951253852</v>
      </c>
      <c r="H78" s="64">
        <f t="shared" si="150"/>
        <v>17206.637945515798</v>
      </c>
      <c r="I78" s="64">
        <f t="shared" si="150"/>
        <v>30735.536720487467</v>
      </c>
      <c r="J78" s="60">
        <f t="shared" si="151"/>
        <v>981.31918140983544</v>
      </c>
      <c r="K78" s="60">
        <f t="shared" si="152"/>
        <v>195.0156673695578</v>
      </c>
      <c r="L78" s="60">
        <f t="shared" si="153"/>
        <v>959.64531218891068</v>
      </c>
      <c r="M78" s="61"/>
      <c r="N78" s="66">
        <f t="shared" si="154"/>
        <v>28.300000000000182</v>
      </c>
      <c r="O78" s="66">
        <f t="shared" si="138"/>
        <v>3.2637657012293916E-2</v>
      </c>
      <c r="P78" s="66">
        <f t="shared" si="138"/>
        <v>-5.4105206811824118E-2</v>
      </c>
      <c r="Q78" s="60">
        <f t="shared" si="155"/>
        <v>4.5676019060554296E-2</v>
      </c>
      <c r="R78" s="60">
        <f t="shared" si="156"/>
        <v>1.0001738945061136</v>
      </c>
      <c r="S78" s="60">
        <f t="shared" si="157"/>
        <v>22.833530093677339</v>
      </c>
      <c r="T78" s="60">
        <f t="shared" si="158"/>
        <v>-16.247704042065827</v>
      </c>
      <c r="U78" s="60">
        <f t="shared" si="159"/>
        <v>-3.9233640145350264</v>
      </c>
      <c r="W78" s="73">
        <f t="shared" ref="W78" si="178">B78-0.001</f>
        <v>37.149000000000001</v>
      </c>
      <c r="X78" s="73">
        <f t="shared" ref="X78" si="179">C78-0.001</f>
        <v>192.059</v>
      </c>
    </row>
    <row r="79" spans="1:24" x14ac:dyDescent="0.3">
      <c r="A79" s="129">
        <v>2127</v>
      </c>
      <c r="B79" s="129">
        <v>38.6</v>
      </c>
      <c r="C79" s="129">
        <v>191.22</v>
      </c>
      <c r="D79" s="131">
        <f t="shared" si="147"/>
        <v>1822.3684894718303</v>
      </c>
      <c r="E79" s="64">
        <f t="shared" si="148"/>
        <v>-1741.1684894718303</v>
      </c>
      <c r="F79" s="64">
        <f t="shared" si="149"/>
        <v>-964.76875816856204</v>
      </c>
      <c r="G79" s="64">
        <f t="shared" si="149"/>
        <v>-257.73422136072298</v>
      </c>
      <c r="H79" s="64">
        <f t="shared" si="150"/>
        <v>17189.681241831448</v>
      </c>
      <c r="I79" s="64">
        <f t="shared" si="150"/>
        <v>30732.045778639284</v>
      </c>
      <c r="J79" s="60">
        <f t="shared" si="151"/>
        <v>998.6018654090966</v>
      </c>
      <c r="K79" s="60">
        <f t="shared" si="152"/>
        <v>194.95706048675112</v>
      </c>
      <c r="L79" s="60">
        <f t="shared" si="153"/>
        <v>976.33227828431268</v>
      </c>
      <c r="M79" s="61"/>
      <c r="N79" s="66">
        <f t="shared" si="154"/>
        <v>28.199999999999818</v>
      </c>
      <c r="O79" s="66">
        <f t="shared" si="138"/>
        <v>2.5307274153917828E-2</v>
      </c>
      <c r="P79" s="66">
        <f t="shared" si="138"/>
        <v>-1.4660765716752427E-2</v>
      </c>
      <c r="Q79" s="60">
        <f t="shared" si="155"/>
        <v>2.6859758452385307E-2</v>
      </c>
      <c r="R79" s="60">
        <f t="shared" si="156"/>
        <v>1.0000601248897039</v>
      </c>
      <c r="S79" s="60">
        <f t="shared" si="157"/>
        <v>22.259283817221462</v>
      </c>
      <c r="T79" s="60">
        <f t="shared" si="158"/>
        <v>-16.956703684352217</v>
      </c>
      <c r="U79" s="60">
        <f t="shared" si="159"/>
        <v>-3.4909418481844408</v>
      </c>
      <c r="W79" s="73">
        <f t="shared" ref="W79" si="180">B79+0.001</f>
        <v>38.600999999999999</v>
      </c>
      <c r="X79" s="73">
        <f t="shared" ref="X79" si="181">C79+0.001</f>
        <v>191.221</v>
      </c>
    </row>
    <row r="80" spans="1:24" x14ac:dyDescent="0.3">
      <c r="A80" s="129">
        <v>2155.3000000000002</v>
      </c>
      <c r="B80" s="129">
        <v>36.630000000000003</v>
      </c>
      <c r="C80" s="129">
        <v>194.7</v>
      </c>
      <c r="D80" s="131">
        <f t="shared" si="147"/>
        <v>1844.7872267324919</v>
      </c>
      <c r="E80" s="64">
        <f t="shared" si="148"/>
        <v>-1763.5872267324919</v>
      </c>
      <c r="F80" s="64">
        <f t="shared" si="149"/>
        <v>-981.59769923274871</v>
      </c>
      <c r="G80" s="64">
        <f t="shared" si="149"/>
        <v>-261.59510576528413</v>
      </c>
      <c r="H80" s="64">
        <f t="shared" si="150"/>
        <v>17172.852300767259</v>
      </c>
      <c r="I80" s="64">
        <f t="shared" si="150"/>
        <v>30728.184894234721</v>
      </c>
      <c r="J80" s="60">
        <f t="shared" si="151"/>
        <v>1015.8572943575175</v>
      </c>
      <c r="K80" s="60">
        <f t="shared" si="152"/>
        <v>194.92246437149913</v>
      </c>
      <c r="L80" s="60">
        <f t="shared" si="153"/>
        <v>993.07389863026992</v>
      </c>
      <c r="M80" s="61"/>
      <c r="N80" s="66">
        <f t="shared" si="154"/>
        <v>28.300000000000182</v>
      </c>
      <c r="O80" s="66">
        <f t="shared" si="138"/>
        <v>-3.4382986264288269E-2</v>
      </c>
      <c r="P80" s="66">
        <f t="shared" si="138"/>
        <v>6.073745796940249E-2</v>
      </c>
      <c r="Q80" s="60">
        <f t="shared" si="155"/>
        <v>5.055080302859416E-2</v>
      </c>
      <c r="R80" s="60">
        <f t="shared" si="156"/>
        <v>1.0002130030711927</v>
      </c>
      <c r="S80" s="60">
        <f t="shared" si="157"/>
        <v>22.418737260661526</v>
      </c>
      <c r="T80" s="60">
        <f t="shared" si="158"/>
        <v>-16.828941064186647</v>
      </c>
      <c r="U80" s="60">
        <f t="shared" si="159"/>
        <v>-3.8608844045611752</v>
      </c>
      <c r="W80" s="73">
        <f t="shared" ref="W80" si="182">B80-0.001</f>
        <v>36.629000000000005</v>
      </c>
      <c r="X80" s="73">
        <f t="shared" ref="X80" si="183">C80-0.001</f>
        <v>194.69899999999998</v>
      </c>
    </row>
    <row r="81" spans="1:24" x14ac:dyDescent="0.3">
      <c r="A81" s="129">
        <v>2183.6</v>
      </c>
      <c r="B81" s="129">
        <v>33.950000000000003</v>
      </c>
      <c r="C81" s="129">
        <v>199.19</v>
      </c>
      <c r="D81" s="131">
        <f t="shared" si="147"/>
        <v>1867.8886091784379</v>
      </c>
      <c r="E81" s="64">
        <f t="shared" si="148"/>
        <v>-1786.6886091784379</v>
      </c>
      <c r="F81" s="64">
        <f t="shared" si="149"/>
        <v>-997.23263841637311</v>
      </c>
      <c r="G81" s="64">
        <f t="shared" si="149"/>
        <v>-266.33665103731073</v>
      </c>
      <c r="H81" s="64">
        <f t="shared" si="150"/>
        <v>17157.217361583636</v>
      </c>
      <c r="I81" s="64">
        <f t="shared" si="150"/>
        <v>30723.443348962694</v>
      </c>
      <c r="J81" s="60">
        <f t="shared" si="151"/>
        <v>1032.1861008600392</v>
      </c>
      <c r="K81" s="60">
        <f t="shared" si="152"/>
        <v>194.95329739424133</v>
      </c>
      <c r="L81" s="60">
        <f t="shared" si="153"/>
        <v>1009.1533203034038</v>
      </c>
      <c r="M81" s="61"/>
      <c r="N81" s="66">
        <f t="shared" si="154"/>
        <v>28.299999999999727</v>
      </c>
      <c r="O81" s="66">
        <f t="shared" si="138"/>
        <v>-4.6774823953448029E-2</v>
      </c>
      <c r="P81" s="66">
        <f t="shared" si="138"/>
        <v>7.8365283414545558E-2</v>
      </c>
      <c r="Q81" s="60">
        <f t="shared" si="155"/>
        <v>6.5070741068093296E-2</v>
      </c>
      <c r="R81" s="60">
        <f t="shared" si="156"/>
        <v>1.0003529995798122</v>
      </c>
      <c r="S81" s="60">
        <f t="shared" si="157"/>
        <v>23.101382445946019</v>
      </c>
      <c r="T81" s="60">
        <f t="shared" si="158"/>
        <v>-15.634939183624384</v>
      </c>
      <c r="U81" s="60">
        <f t="shared" si="159"/>
        <v>-4.7415452720265936</v>
      </c>
      <c r="W81" s="73">
        <f t="shared" ref="W81" si="184">B81+0.001</f>
        <v>33.951000000000001</v>
      </c>
      <c r="X81" s="73">
        <f t="shared" ref="X81" si="185">C81+0.001</f>
        <v>199.191</v>
      </c>
    </row>
    <row r="82" spans="1:24" x14ac:dyDescent="0.3">
      <c r="A82" s="129">
        <v>2211.9</v>
      </c>
      <c r="B82" s="129">
        <v>33.36</v>
      </c>
      <c r="C82" s="129">
        <v>200.73</v>
      </c>
      <c r="D82" s="131">
        <f t="shared" si="147"/>
        <v>1891.4455674157111</v>
      </c>
      <c r="E82" s="64">
        <f t="shared" si="148"/>
        <v>-1810.2455674157111</v>
      </c>
      <c r="F82" s="64">
        <f t="shared" si="149"/>
        <v>-1011.9735762338813</v>
      </c>
      <c r="G82" s="64">
        <f t="shared" si="149"/>
        <v>-271.6885280330809</v>
      </c>
      <c r="H82" s="64">
        <f t="shared" si="150"/>
        <v>17142.476423766129</v>
      </c>
      <c r="I82" s="64">
        <f t="shared" si="150"/>
        <v>30718.091471966924</v>
      </c>
      <c r="J82" s="60">
        <f t="shared" si="151"/>
        <v>1047.8097037441357</v>
      </c>
      <c r="K82" s="60">
        <f t="shared" si="152"/>
        <v>195.02804783890011</v>
      </c>
      <c r="L82" s="60">
        <f t="shared" si="153"/>
        <v>1024.7145922370869</v>
      </c>
      <c r="M82" s="61"/>
      <c r="N82" s="66">
        <f t="shared" si="154"/>
        <v>28.300000000000182</v>
      </c>
      <c r="O82" s="66">
        <f t="shared" si="138"/>
        <v>-1.0297442586766604E-2</v>
      </c>
      <c r="P82" s="66">
        <f t="shared" si="138"/>
        <v>2.6878070480712536E-2</v>
      </c>
      <c r="Q82" s="60">
        <f t="shared" si="155"/>
        <v>1.8107765103709594E-2</v>
      </c>
      <c r="R82" s="60">
        <f t="shared" si="156"/>
        <v>1.0000273251590557</v>
      </c>
      <c r="S82" s="60">
        <f t="shared" si="157"/>
        <v>23.556958237273086</v>
      </c>
      <c r="T82" s="60">
        <f t="shared" si="158"/>
        <v>-14.740937817508257</v>
      </c>
      <c r="U82" s="60">
        <f t="shared" si="159"/>
        <v>-5.3518769957701711</v>
      </c>
      <c r="W82" s="73">
        <f t="shared" ref="W82" si="186">B82-0.001</f>
        <v>33.359000000000002</v>
      </c>
      <c r="X82" s="73">
        <f t="shared" ref="X82" si="187">C82-0.001</f>
        <v>200.72899999999998</v>
      </c>
    </row>
    <row r="83" spans="1:24" x14ac:dyDescent="0.3">
      <c r="A83" s="129">
        <v>2240.1</v>
      </c>
      <c r="B83" s="129">
        <v>31.97</v>
      </c>
      <c r="C83" s="129">
        <v>200.19</v>
      </c>
      <c r="D83" s="131">
        <f t="shared" si="147"/>
        <v>1915.184942436827</v>
      </c>
      <c r="E83" s="64">
        <f t="shared" si="148"/>
        <v>-1833.9849424368269</v>
      </c>
      <c r="F83" s="64">
        <f t="shared" si="149"/>
        <v>-1026.2327534402102</v>
      </c>
      <c r="G83" s="64">
        <f t="shared" si="149"/>
        <v>-277.00992094088451</v>
      </c>
      <c r="H83" s="64">
        <f t="shared" si="150"/>
        <v>17128.217246559801</v>
      </c>
      <c r="I83" s="64">
        <f t="shared" si="150"/>
        <v>30712.770079059119</v>
      </c>
      <c r="J83" s="60">
        <f t="shared" si="151"/>
        <v>1062.9619751115983</v>
      </c>
      <c r="K83" s="60">
        <f t="shared" si="152"/>
        <v>195.10578034098074</v>
      </c>
      <c r="L83" s="60">
        <f t="shared" si="153"/>
        <v>1039.833040727359</v>
      </c>
      <c r="M83" s="61"/>
      <c r="N83" s="66">
        <f t="shared" si="154"/>
        <v>28.199999999999818</v>
      </c>
      <c r="O83" s="66">
        <f t="shared" si="138"/>
        <v>-2.4260076602721191E-2</v>
      </c>
      <c r="P83" s="66">
        <f t="shared" si="138"/>
        <v>-9.4247779607692407E-3</v>
      </c>
      <c r="Q83" s="60">
        <f t="shared" si="155"/>
        <v>2.47874197182536E-2</v>
      </c>
      <c r="R83" s="60">
        <f t="shared" si="156"/>
        <v>1.0000512044941134</v>
      </c>
      <c r="S83" s="60">
        <f t="shared" si="157"/>
        <v>23.739375021115915</v>
      </c>
      <c r="T83" s="60">
        <f t="shared" si="158"/>
        <v>-14.259177206328808</v>
      </c>
      <c r="U83" s="60">
        <f t="shared" si="159"/>
        <v>-5.3213929078035953</v>
      </c>
      <c r="W83" s="73">
        <f t="shared" ref="W83" si="188">B83+0.001</f>
        <v>31.971</v>
      </c>
      <c r="X83" s="73">
        <f t="shared" ref="X83" si="189">C83+0.001</f>
        <v>200.191</v>
      </c>
    </row>
    <row r="84" spans="1:24" x14ac:dyDescent="0.3">
      <c r="A84" s="129">
        <v>2268.4</v>
      </c>
      <c r="B84" s="129">
        <v>33.01</v>
      </c>
      <c r="C84" s="129">
        <v>198.91</v>
      </c>
      <c r="D84" s="131">
        <f t="shared" si="147"/>
        <v>1939.0555325561083</v>
      </c>
      <c r="E84" s="64">
        <f t="shared" si="148"/>
        <v>-1857.8555325561083</v>
      </c>
      <c r="F84" s="64">
        <f t="shared" si="149"/>
        <v>-1040.557693674423</v>
      </c>
      <c r="G84" s="64">
        <f t="shared" si="149"/>
        <v>-282.09415317592493</v>
      </c>
      <c r="H84" s="64">
        <f t="shared" si="150"/>
        <v>17113.89230632559</v>
      </c>
      <c r="I84" s="64">
        <f t="shared" si="150"/>
        <v>30707.685846824079</v>
      </c>
      <c r="J84" s="60">
        <f t="shared" si="151"/>
        <v>1078.1175377114857</v>
      </c>
      <c r="K84" s="60">
        <f t="shared" si="152"/>
        <v>195.16824861795527</v>
      </c>
      <c r="L84" s="60">
        <f t="shared" si="153"/>
        <v>1054.902079126776</v>
      </c>
      <c r="M84" s="61"/>
      <c r="N84" s="66">
        <f t="shared" si="154"/>
        <v>28.300000000000182</v>
      </c>
      <c r="O84" s="66">
        <f t="shared" si="138"/>
        <v>1.8151424220741012E-2</v>
      </c>
      <c r="P84" s="66">
        <f t="shared" si="138"/>
        <v>-2.2340214425527437E-2</v>
      </c>
      <c r="Q84" s="60">
        <f t="shared" si="155"/>
        <v>2.1758656529360598E-2</v>
      </c>
      <c r="R84" s="60">
        <f t="shared" si="156"/>
        <v>1.000039455129125</v>
      </c>
      <c r="S84" s="60">
        <f t="shared" si="157"/>
        <v>23.87059011928141</v>
      </c>
      <c r="T84" s="60">
        <f t="shared" si="158"/>
        <v>-14.324940234212738</v>
      </c>
      <c r="U84" s="60">
        <f t="shared" si="159"/>
        <v>-5.084232235040429</v>
      </c>
      <c r="W84" s="73">
        <f t="shared" ref="W84" si="190">B84-0.001</f>
        <v>33.009</v>
      </c>
      <c r="X84" s="73">
        <f t="shared" ref="X84" si="191">C84-0.001</f>
        <v>198.90899999999999</v>
      </c>
    </row>
    <row r="85" spans="1:24" x14ac:dyDescent="0.3">
      <c r="A85" s="129">
        <v>2296.8000000000002</v>
      </c>
      <c r="B85" s="129">
        <v>36.130000000000003</v>
      </c>
      <c r="C85" s="129">
        <v>198.98</v>
      </c>
      <c r="D85" s="131">
        <f t="shared" si="147"/>
        <v>1962.4381578664888</v>
      </c>
      <c r="E85" s="64">
        <f t="shared" si="148"/>
        <v>-1881.2381578664888</v>
      </c>
      <c r="F85" s="64">
        <f t="shared" ref="F85:G100" si="192">T85+F84</f>
        <v>-1055.7972891541308</v>
      </c>
      <c r="G85" s="64">
        <f t="shared" si="192"/>
        <v>-287.32562000071232</v>
      </c>
      <c r="H85" s="64">
        <f t="shared" ref="H85:I100" si="193">H84+T85</f>
        <v>17098.652710845883</v>
      </c>
      <c r="I85" s="64">
        <f t="shared" si="193"/>
        <v>30702.45437999929</v>
      </c>
      <c r="J85" s="60">
        <f t="shared" si="151"/>
        <v>1094.1955619056428</v>
      </c>
      <c r="K85" s="60">
        <f t="shared" si="152"/>
        <v>195.22384306582316</v>
      </c>
      <c r="L85" s="60">
        <f t="shared" si="153"/>
        <v>1070.8525269433285</v>
      </c>
      <c r="M85" s="61"/>
      <c r="N85" s="66">
        <f t="shared" si="154"/>
        <v>28.400000000000091</v>
      </c>
      <c r="O85" s="66">
        <f t="shared" si="138"/>
        <v>5.4454272662223163E-2</v>
      </c>
      <c r="P85" s="66">
        <f t="shared" si="138"/>
        <v>1.2217304763959117E-3</v>
      </c>
      <c r="Q85" s="60">
        <f t="shared" si="155"/>
        <v>5.4458677025110092E-2</v>
      </c>
      <c r="R85" s="60">
        <f t="shared" si="156"/>
        <v>1.0002472189444327</v>
      </c>
      <c r="S85" s="60">
        <f t="shared" si="157"/>
        <v>23.382625310380412</v>
      </c>
      <c r="T85" s="60">
        <f t="shared" si="158"/>
        <v>-15.23959547970771</v>
      </c>
      <c r="U85" s="60">
        <f t="shared" si="159"/>
        <v>-5.2314668247874163</v>
      </c>
      <c r="W85" s="73">
        <f t="shared" ref="W85" si="194">B85+0.001</f>
        <v>36.131</v>
      </c>
      <c r="X85" s="73">
        <f t="shared" ref="X85" si="195">C85+0.001</f>
        <v>198.98099999999999</v>
      </c>
    </row>
    <row r="86" spans="1:24" x14ac:dyDescent="0.3">
      <c r="A86" s="129">
        <v>2325.1</v>
      </c>
      <c r="B86" s="129">
        <v>40.17</v>
      </c>
      <c r="C86" s="129">
        <v>194.94</v>
      </c>
      <c r="D86" s="131">
        <f t="shared" si="147"/>
        <v>1984.6920728437478</v>
      </c>
      <c r="E86" s="64">
        <f t="shared" si="148"/>
        <v>-1903.4920728437478</v>
      </c>
      <c r="F86" s="64">
        <f t="shared" si="192"/>
        <v>-1072.5153903811531</v>
      </c>
      <c r="G86" s="64">
        <f t="shared" si="192"/>
        <v>-292.39517237869285</v>
      </c>
      <c r="H86" s="64">
        <f t="shared" si="193"/>
        <v>17081.93460961886</v>
      </c>
      <c r="I86" s="64">
        <f t="shared" si="193"/>
        <v>30697.38482762131</v>
      </c>
      <c r="J86" s="60">
        <f t="shared" si="151"/>
        <v>1111.6583105589607</v>
      </c>
      <c r="K86" s="60">
        <f t="shared" si="152"/>
        <v>195.24969746585043</v>
      </c>
      <c r="L86" s="60">
        <f t="shared" si="153"/>
        <v>1088.0456855490886</v>
      </c>
      <c r="M86" s="61"/>
      <c r="N86" s="66">
        <f t="shared" si="154"/>
        <v>28.299999999999727</v>
      </c>
      <c r="O86" s="66">
        <f t="shared" si="138"/>
        <v>7.0511301780570898E-2</v>
      </c>
      <c r="P86" s="66">
        <f t="shared" si="138"/>
        <v>-7.0511301780570773E-2</v>
      </c>
      <c r="Q86" s="60">
        <f t="shared" si="155"/>
        <v>8.2848714050561156E-2</v>
      </c>
      <c r="R86" s="60">
        <f t="shared" si="156"/>
        <v>1.0005723853349724</v>
      </c>
      <c r="S86" s="60">
        <f t="shared" si="157"/>
        <v>22.253914977258919</v>
      </c>
      <c r="T86" s="60">
        <f t="shared" si="158"/>
        <v>-16.718101227022419</v>
      </c>
      <c r="U86" s="60">
        <f t="shared" si="159"/>
        <v>-5.0695523779805498</v>
      </c>
      <c r="W86" s="73">
        <f t="shared" ref="W86" si="196">B86-0.001</f>
        <v>40.169000000000004</v>
      </c>
      <c r="X86" s="73">
        <f t="shared" ref="X86" si="197">C86-0.001</f>
        <v>194.93899999999999</v>
      </c>
    </row>
    <row r="87" spans="1:24" x14ac:dyDescent="0.3">
      <c r="A87" s="129">
        <v>2353.3000000000002</v>
      </c>
      <c r="B87" s="129">
        <v>38.82</v>
      </c>
      <c r="C87" s="129">
        <v>194.24</v>
      </c>
      <c r="D87" s="131">
        <f t="shared" si="147"/>
        <v>2006.4530574378036</v>
      </c>
      <c r="E87" s="64">
        <f t="shared" si="148"/>
        <v>-1925.2530574378036</v>
      </c>
      <c r="F87" s="64">
        <f t="shared" si="192"/>
        <v>-1089.871501096681</v>
      </c>
      <c r="G87" s="64">
        <f t="shared" si="192"/>
        <v>-296.91448428814851</v>
      </c>
      <c r="H87" s="64">
        <f t="shared" si="193"/>
        <v>17064.578498903331</v>
      </c>
      <c r="I87" s="64">
        <f t="shared" si="193"/>
        <v>30692.865515711856</v>
      </c>
      <c r="J87" s="60">
        <f t="shared" si="151"/>
        <v>1129.5920059396799</v>
      </c>
      <c r="K87" s="60">
        <f t="shared" si="152"/>
        <v>195.23930292828484</v>
      </c>
      <c r="L87" s="60">
        <f t="shared" si="153"/>
        <v>1105.5564215449535</v>
      </c>
      <c r="M87" s="61"/>
      <c r="N87" s="66">
        <f t="shared" si="154"/>
        <v>28.200000000000273</v>
      </c>
      <c r="O87" s="66">
        <f t="shared" si="138"/>
        <v>-2.3561944901923475E-2</v>
      </c>
      <c r="P87" s="66">
        <f t="shared" si="138"/>
        <v>-1.2217304763960109E-2</v>
      </c>
      <c r="Q87" s="60">
        <f t="shared" si="155"/>
        <v>2.4809833425768035E-2</v>
      </c>
      <c r="R87" s="60">
        <f t="shared" si="156"/>
        <v>1.0000512971437021</v>
      </c>
      <c r="S87" s="60">
        <f t="shared" si="157"/>
        <v>21.760984594055795</v>
      </c>
      <c r="T87" s="60">
        <f t="shared" si="158"/>
        <v>-17.356110715527798</v>
      </c>
      <c r="U87" s="60">
        <f t="shared" si="159"/>
        <v>-4.5193119094556611</v>
      </c>
      <c r="W87" s="73">
        <f t="shared" ref="W87" si="198">B87+0.001</f>
        <v>38.820999999999998</v>
      </c>
      <c r="X87" s="73">
        <f t="shared" ref="X87" si="199">C87+0.001</f>
        <v>194.24100000000001</v>
      </c>
    </row>
    <row r="88" spans="1:24" x14ac:dyDescent="0.3">
      <c r="A88" s="129">
        <v>2381.6</v>
      </c>
      <c r="B88" s="129">
        <v>38.17</v>
      </c>
      <c r="C88" s="129">
        <v>194.51</v>
      </c>
      <c r="D88" s="131">
        <f t="shared" si="147"/>
        <v>2028.6023026832429</v>
      </c>
      <c r="E88" s="64">
        <f t="shared" si="148"/>
        <v>-1947.4023026832429</v>
      </c>
      <c r="F88" s="64">
        <f t="shared" si="192"/>
        <v>-1106.9351742866018</v>
      </c>
      <c r="G88" s="64">
        <f t="shared" si="192"/>
        <v>-301.28744993871817</v>
      </c>
      <c r="H88" s="64">
        <f t="shared" si="193"/>
        <v>17047.51482571341</v>
      </c>
      <c r="I88" s="64">
        <f t="shared" si="193"/>
        <v>30688.492550061284</v>
      </c>
      <c r="J88" s="60">
        <f t="shared" si="151"/>
        <v>1147.2051288080459</v>
      </c>
      <c r="K88" s="60">
        <f t="shared" si="152"/>
        <v>195.22601745322677</v>
      </c>
      <c r="L88" s="60">
        <f t="shared" si="153"/>
        <v>1122.7401576120246</v>
      </c>
      <c r="M88" s="61"/>
      <c r="N88" s="66">
        <f t="shared" si="154"/>
        <v>28.299999999999727</v>
      </c>
      <c r="O88" s="66">
        <f t="shared" si="138"/>
        <v>-1.1344640137963118E-2</v>
      </c>
      <c r="P88" s="66">
        <f t="shared" si="138"/>
        <v>4.7123889803843723E-3</v>
      </c>
      <c r="Q88" s="60">
        <f t="shared" si="155"/>
        <v>1.1717680519638174E-2</v>
      </c>
      <c r="R88" s="60">
        <f t="shared" si="156"/>
        <v>1.0000114421601689</v>
      </c>
      <c r="S88" s="60">
        <f t="shared" si="157"/>
        <v>22.149245245439193</v>
      </c>
      <c r="T88" s="60">
        <f t="shared" si="158"/>
        <v>-17.063673189920724</v>
      </c>
      <c r="U88" s="60">
        <f t="shared" si="159"/>
        <v>-4.3729656505696282</v>
      </c>
      <c r="W88" s="73">
        <f t="shared" ref="W88" si="200">B88-0.001</f>
        <v>38.169000000000004</v>
      </c>
      <c r="X88" s="73">
        <f t="shared" ref="X88" si="201">C88-0.001</f>
        <v>194.50899999999999</v>
      </c>
    </row>
    <row r="89" spans="1:24" x14ac:dyDescent="0.3">
      <c r="A89" s="129">
        <v>2409.9</v>
      </c>
      <c r="B89" s="129">
        <v>39.659999999999997</v>
      </c>
      <c r="C89" s="129">
        <v>192.73</v>
      </c>
      <c r="D89" s="131">
        <f t="shared" si="147"/>
        <v>2050.6220086702087</v>
      </c>
      <c r="E89" s="64">
        <f t="shared" si="148"/>
        <v>-1969.4220086702087</v>
      </c>
      <c r="F89" s="64">
        <f t="shared" si="192"/>
        <v>-1124.2114055913437</v>
      </c>
      <c r="G89" s="64">
        <f t="shared" si="192"/>
        <v>-305.46881797233573</v>
      </c>
      <c r="H89" s="64">
        <f t="shared" si="193"/>
        <v>17030.238594408667</v>
      </c>
      <c r="I89" s="64">
        <f t="shared" si="193"/>
        <v>30684.311182027668</v>
      </c>
      <c r="J89" s="60">
        <f t="shared" si="151"/>
        <v>1164.9731684528535</v>
      </c>
      <c r="K89" s="60">
        <f t="shared" si="152"/>
        <v>195.20129756238205</v>
      </c>
      <c r="L89" s="60">
        <f t="shared" si="153"/>
        <v>1140.0259276473423</v>
      </c>
      <c r="M89" s="61"/>
      <c r="N89" s="66">
        <f t="shared" si="154"/>
        <v>28.300000000000182</v>
      </c>
      <c r="O89" s="66">
        <f t="shared" si="138"/>
        <v>2.6005405854715422E-2</v>
      </c>
      <c r="P89" s="66">
        <f t="shared" si="138"/>
        <v>-3.1066860685499086E-2</v>
      </c>
      <c r="Q89" s="60">
        <f t="shared" si="155"/>
        <v>3.251129322989077E-2</v>
      </c>
      <c r="R89" s="60">
        <f t="shared" si="156"/>
        <v>1.0000880913267489</v>
      </c>
      <c r="S89" s="60">
        <f t="shared" si="157"/>
        <v>22.019705986966006</v>
      </c>
      <c r="T89" s="60">
        <f t="shared" si="158"/>
        <v>-17.276231304742044</v>
      </c>
      <c r="U89" s="60">
        <f t="shared" si="159"/>
        <v>-4.1813680336175389</v>
      </c>
      <c r="W89" s="73">
        <f t="shared" ref="W89" si="202">B89+0.001</f>
        <v>39.660999999999994</v>
      </c>
      <c r="X89" s="73">
        <f t="shared" ref="X89" si="203">C89+0.001</f>
        <v>192.73099999999999</v>
      </c>
    </row>
    <row r="90" spans="1:24" x14ac:dyDescent="0.3">
      <c r="A90" s="129">
        <v>2438.1999999999998</v>
      </c>
      <c r="B90" s="129">
        <v>36.979999999999997</v>
      </c>
      <c r="C90" s="129">
        <v>194.49</v>
      </c>
      <c r="D90" s="131">
        <f t="shared" si="147"/>
        <v>2072.8237026793563</v>
      </c>
      <c r="E90" s="64">
        <f t="shared" si="148"/>
        <v>-1991.6237026793563</v>
      </c>
      <c r="F90" s="64">
        <f t="shared" si="192"/>
        <v>-1141.2649947670627</v>
      </c>
      <c r="G90" s="64">
        <f t="shared" si="192"/>
        <v>-309.58945960671298</v>
      </c>
      <c r="H90" s="64">
        <f t="shared" si="193"/>
        <v>17013.18500523295</v>
      </c>
      <c r="I90" s="64">
        <f t="shared" si="193"/>
        <v>30680.190540393291</v>
      </c>
      <c r="J90" s="60">
        <f t="shared" si="151"/>
        <v>1182.5106434109759</v>
      </c>
      <c r="K90" s="60">
        <f t="shared" si="152"/>
        <v>195.17730494304541</v>
      </c>
      <c r="L90" s="60">
        <f t="shared" si="153"/>
        <v>1157.0858186872306</v>
      </c>
      <c r="M90" s="61"/>
      <c r="N90" s="66">
        <f t="shared" si="154"/>
        <v>28.299999999999727</v>
      </c>
      <c r="O90" s="66">
        <f t="shared" si="138"/>
        <v>-4.6774823953448029E-2</v>
      </c>
      <c r="P90" s="66">
        <f t="shared" si="138"/>
        <v>3.0717794835100537E-2</v>
      </c>
      <c r="Q90" s="60">
        <f t="shared" si="155"/>
        <v>5.0500078496468648E-2</v>
      </c>
      <c r="R90" s="60">
        <f t="shared" si="156"/>
        <v>1.0002125757064653</v>
      </c>
      <c r="S90" s="60">
        <f t="shared" si="157"/>
        <v>22.201694009147712</v>
      </c>
      <c r="T90" s="60">
        <f t="shared" si="158"/>
        <v>-17.053589175718994</v>
      </c>
      <c r="U90" s="60">
        <f t="shared" si="159"/>
        <v>-4.1206416343772361</v>
      </c>
      <c r="W90" s="73">
        <f t="shared" ref="W90" si="204">B90-0.001</f>
        <v>36.978999999999999</v>
      </c>
      <c r="X90" s="73">
        <f t="shared" ref="X90" si="205">C90-0.001</f>
        <v>194.489</v>
      </c>
    </row>
    <row r="91" spans="1:24" x14ac:dyDescent="0.3">
      <c r="A91" s="129">
        <v>2466.5</v>
      </c>
      <c r="B91" s="129">
        <v>38.14</v>
      </c>
      <c r="C91" s="129">
        <v>193.55</v>
      </c>
      <c r="D91" s="131">
        <f t="shared" si="147"/>
        <v>2095.2573526469091</v>
      </c>
      <c r="E91" s="64">
        <f t="shared" si="148"/>
        <v>-2014.0573526469091</v>
      </c>
      <c r="F91" s="64">
        <f t="shared" si="192"/>
        <v>-1158.0022874817487</v>
      </c>
      <c r="G91" s="64">
        <f t="shared" si="192"/>
        <v>-313.76682141909771</v>
      </c>
      <c r="H91" s="64">
        <f t="shared" si="193"/>
        <v>16996.447712518264</v>
      </c>
      <c r="I91" s="64">
        <f t="shared" si="193"/>
        <v>30676.013178580906</v>
      </c>
      <c r="J91" s="60">
        <f t="shared" si="151"/>
        <v>1199.7578572513733</v>
      </c>
      <c r="K91" s="60">
        <f t="shared" si="152"/>
        <v>195.16057681735941</v>
      </c>
      <c r="L91" s="60">
        <f t="shared" si="153"/>
        <v>1173.8899092499369</v>
      </c>
      <c r="M91" s="61"/>
      <c r="N91" s="66">
        <f t="shared" si="154"/>
        <v>28.300000000000182</v>
      </c>
      <c r="O91" s="66">
        <f t="shared" si="138"/>
        <v>2.0245819323134288E-2</v>
      </c>
      <c r="P91" s="66">
        <f t="shared" si="138"/>
        <v>-1.6406094968746659E-2</v>
      </c>
      <c r="Q91" s="60">
        <f t="shared" si="155"/>
        <v>2.2580777041076194E-2</v>
      </c>
      <c r="R91" s="60">
        <f t="shared" si="156"/>
        <v>1.0000424931243377</v>
      </c>
      <c r="S91" s="60">
        <f t="shared" si="157"/>
        <v>22.433649967552693</v>
      </c>
      <c r="T91" s="60">
        <f t="shared" si="158"/>
        <v>-16.737292714686074</v>
      </c>
      <c r="U91" s="60">
        <f t="shared" si="159"/>
        <v>-4.1773618123847118</v>
      </c>
      <c r="W91" s="73">
        <f t="shared" ref="W91" si="206">B91+0.001</f>
        <v>38.140999999999998</v>
      </c>
      <c r="X91" s="73">
        <f t="shared" ref="X91" si="207">C91+0.001</f>
        <v>193.55100000000002</v>
      </c>
    </row>
    <row r="92" spans="1:24" x14ac:dyDescent="0.3">
      <c r="A92" s="129">
        <v>2494.8000000000002</v>
      </c>
      <c r="B92" s="129">
        <v>38.299999999999997</v>
      </c>
      <c r="C92" s="129">
        <v>193.7</v>
      </c>
      <c r="D92" s="131">
        <f t="shared" si="147"/>
        <v>2117.4909900187854</v>
      </c>
      <c r="E92" s="64">
        <f t="shared" si="148"/>
        <v>-2036.2909900187854</v>
      </c>
      <c r="F92" s="64">
        <f t="shared" si="192"/>
        <v>-1175.0182561848217</v>
      </c>
      <c r="G92" s="64">
        <f t="shared" si="192"/>
        <v>-317.89131929917653</v>
      </c>
      <c r="H92" s="64">
        <f t="shared" si="193"/>
        <v>16979.431743815192</v>
      </c>
      <c r="I92" s="64">
        <f t="shared" si="193"/>
        <v>30671.888680700828</v>
      </c>
      <c r="J92" s="60">
        <f t="shared" si="151"/>
        <v>1217.2603637896825</v>
      </c>
      <c r="K92" s="60">
        <f t="shared" si="152"/>
        <v>195.13849410309734</v>
      </c>
      <c r="L92" s="60">
        <f t="shared" si="153"/>
        <v>1190.9180595778573</v>
      </c>
      <c r="M92" s="61"/>
      <c r="N92" s="66">
        <f t="shared" si="154"/>
        <v>28.300000000000182</v>
      </c>
      <c r="O92" s="66">
        <f t="shared" si="138"/>
        <v>2.7925268031908676E-3</v>
      </c>
      <c r="P92" s="66">
        <f t="shared" si="138"/>
        <v>2.6179938779910977E-3</v>
      </c>
      <c r="Q92" s="60">
        <f t="shared" si="155"/>
        <v>3.2282576257076645E-3</v>
      </c>
      <c r="R92" s="60">
        <f t="shared" si="156"/>
        <v>1.0000008684715134</v>
      </c>
      <c r="S92" s="60">
        <f t="shared" si="157"/>
        <v>22.23363737187632</v>
      </c>
      <c r="T92" s="60">
        <f t="shared" si="158"/>
        <v>-17.015968703072904</v>
      </c>
      <c r="U92" s="60">
        <f t="shared" si="159"/>
        <v>-4.1244978800788425</v>
      </c>
      <c r="W92" s="73">
        <f t="shared" ref="W92" si="208">B92-0.001</f>
        <v>38.298999999999999</v>
      </c>
      <c r="X92" s="73">
        <f t="shared" ref="X92" si="209">C92-0.001</f>
        <v>193.69899999999998</v>
      </c>
    </row>
    <row r="93" spans="1:24" x14ac:dyDescent="0.3">
      <c r="A93" s="129">
        <v>2523.1</v>
      </c>
      <c r="B93" s="129">
        <v>38.65</v>
      </c>
      <c r="C93" s="129">
        <v>190.91</v>
      </c>
      <c r="D93" s="131">
        <f t="shared" si="147"/>
        <v>2139.6481458368048</v>
      </c>
      <c r="E93" s="64">
        <f t="shared" si="148"/>
        <v>-2058.448145836805</v>
      </c>
      <c r="F93" s="64">
        <f t="shared" si="192"/>
        <v>-1192.2177986337331</v>
      </c>
      <c r="G93" s="64">
        <f t="shared" si="192"/>
        <v>-321.64131205094873</v>
      </c>
      <c r="H93" s="64">
        <f t="shared" si="193"/>
        <v>16962.232201366282</v>
      </c>
      <c r="I93" s="64">
        <f t="shared" si="193"/>
        <v>30668.138687949056</v>
      </c>
      <c r="J93" s="60">
        <f t="shared" si="151"/>
        <v>1234.8426673049973</v>
      </c>
      <c r="K93" s="60">
        <f t="shared" si="152"/>
        <v>195.09804064842643</v>
      </c>
      <c r="L93" s="60">
        <f t="shared" si="153"/>
        <v>1207.9391712672314</v>
      </c>
      <c r="M93" s="61"/>
      <c r="N93" s="66">
        <f t="shared" si="154"/>
        <v>28.299999999999727</v>
      </c>
      <c r="O93" s="66">
        <f t="shared" si="138"/>
        <v>6.1086523819801784E-3</v>
      </c>
      <c r="P93" s="66">
        <f t="shared" si="138"/>
        <v>-4.8694686130641658E-2</v>
      </c>
      <c r="Q93" s="60">
        <f t="shared" si="155"/>
        <v>3.0904164962201275E-2</v>
      </c>
      <c r="R93" s="60">
        <f t="shared" si="156"/>
        <v>1.0000795965530169</v>
      </c>
      <c r="S93" s="60">
        <f t="shared" si="157"/>
        <v>22.157155818019561</v>
      </c>
      <c r="T93" s="60">
        <f t="shared" si="158"/>
        <v>-17.199542448911366</v>
      </c>
      <c r="U93" s="60">
        <f t="shared" si="159"/>
        <v>-3.7499927517722171</v>
      </c>
      <c r="W93" s="73">
        <f t="shared" ref="W93" si="210">B93+0.001</f>
        <v>38.650999999999996</v>
      </c>
      <c r="X93" s="73">
        <f t="shared" ref="X93" si="211">C93+0.001</f>
        <v>190.911</v>
      </c>
    </row>
    <row r="94" spans="1:24" x14ac:dyDescent="0.3">
      <c r="A94" s="130">
        <v>2551.4</v>
      </c>
      <c r="B94" s="129">
        <v>37.58</v>
      </c>
      <c r="C94" s="130">
        <v>194.2</v>
      </c>
      <c r="D94" s="131">
        <f t="shared" si="147"/>
        <v>2161.9158414689109</v>
      </c>
      <c r="E94" s="64">
        <f t="shared" si="148"/>
        <v>-2080.7158414689111</v>
      </c>
      <c r="F94" s="64">
        <f t="shared" si="192"/>
        <v>-1209.2638533395641</v>
      </c>
      <c r="G94" s="64">
        <f t="shared" si="192"/>
        <v>-325.43138707106152</v>
      </c>
      <c r="H94" s="64">
        <f t="shared" si="193"/>
        <v>16945.18614666045</v>
      </c>
      <c r="I94" s="64">
        <f t="shared" si="193"/>
        <v>30664.348612928945</v>
      </c>
      <c r="J94" s="60">
        <f t="shared" si="151"/>
        <v>1252.2877683203035</v>
      </c>
      <c r="K94" s="60">
        <f t="shared" si="152"/>
        <v>195.06231844710373</v>
      </c>
      <c r="L94" s="60">
        <f t="shared" si="153"/>
        <v>1224.841868620631</v>
      </c>
      <c r="M94" s="61"/>
      <c r="N94" s="66">
        <f t="shared" si="154"/>
        <v>28.300000000000182</v>
      </c>
      <c r="O94" s="66">
        <f t="shared" si="138"/>
        <v>-1.867502299633933E-2</v>
      </c>
      <c r="P94" s="66">
        <f t="shared" si="138"/>
        <v>5.7421332390613304E-2</v>
      </c>
      <c r="Q94" s="60">
        <f t="shared" si="155"/>
        <v>4.0056510468574835E-2</v>
      </c>
      <c r="R94" s="60">
        <f t="shared" si="156"/>
        <v>1.0001337317935384</v>
      </c>
      <c r="S94" s="60">
        <f t="shared" si="157"/>
        <v>22.267695632106211</v>
      </c>
      <c r="T94" s="60">
        <f t="shared" si="158"/>
        <v>-17.046054705831022</v>
      </c>
      <c r="U94" s="60">
        <f t="shared" si="159"/>
        <v>-3.7900750201128144</v>
      </c>
      <c r="W94" s="73">
        <f t="shared" ref="W94" si="212">B94-0.001</f>
        <v>37.579000000000001</v>
      </c>
      <c r="X94" s="73">
        <f t="shared" ref="X94" si="213">C94-0.001</f>
        <v>194.19899999999998</v>
      </c>
    </row>
    <row r="95" spans="1:24" x14ac:dyDescent="0.3">
      <c r="A95" s="129">
        <v>2579.6999999999998</v>
      </c>
      <c r="B95" s="129">
        <v>35.67</v>
      </c>
      <c r="C95" s="129">
        <v>197.84</v>
      </c>
      <c r="D95" s="131">
        <f t="shared" si="147"/>
        <v>2184.6298770656449</v>
      </c>
      <c r="E95" s="64">
        <f t="shared" si="148"/>
        <v>-2103.4298770656451</v>
      </c>
      <c r="F95" s="64">
        <f t="shared" si="192"/>
        <v>-1225.4876037460824</v>
      </c>
      <c r="G95" s="64">
        <f t="shared" si="192"/>
        <v>-330.07709102857024</v>
      </c>
      <c r="H95" s="64">
        <f t="shared" si="193"/>
        <v>16928.96239625393</v>
      </c>
      <c r="I95" s="64">
        <f t="shared" si="193"/>
        <v>30659.702908971438</v>
      </c>
      <c r="J95" s="60">
        <f t="shared" si="151"/>
        <v>1269.1614369169897</v>
      </c>
      <c r="K95" s="60">
        <f t="shared" si="152"/>
        <v>195.07450916689916</v>
      </c>
      <c r="L95" s="60">
        <f t="shared" si="153"/>
        <v>1241.4019209437997</v>
      </c>
      <c r="M95" s="61"/>
      <c r="N95" s="66">
        <f t="shared" si="154"/>
        <v>28.299999999999727</v>
      </c>
      <c r="O95" s="66">
        <f t="shared" si="138"/>
        <v>-3.3335788713091632E-2</v>
      </c>
      <c r="P95" s="66">
        <f t="shared" si="138"/>
        <v>6.3529984772593848E-2</v>
      </c>
      <c r="Q95" s="60">
        <f t="shared" si="155"/>
        <v>5.0463346157995748E-2</v>
      </c>
      <c r="R95" s="60">
        <f t="shared" si="156"/>
        <v>1.0002122664969959</v>
      </c>
      <c r="S95" s="60">
        <f t="shared" si="157"/>
        <v>22.714035596733861</v>
      </c>
      <c r="T95" s="60">
        <f t="shared" si="158"/>
        <v>-16.22375040651832</v>
      </c>
      <c r="U95" s="60">
        <f t="shared" si="159"/>
        <v>-4.6457039575087391</v>
      </c>
      <c r="W95" s="73">
        <f t="shared" ref="W95" si="214">B95+0.001</f>
        <v>35.670999999999999</v>
      </c>
      <c r="X95" s="73">
        <f t="shared" ref="X95" si="215">C95+0.001</f>
        <v>197.84100000000001</v>
      </c>
    </row>
    <row r="96" spans="1:24" x14ac:dyDescent="0.3">
      <c r="A96" s="129">
        <v>2608</v>
      </c>
      <c r="B96" s="129">
        <v>33.979999999999997</v>
      </c>
      <c r="C96" s="129">
        <v>197.43</v>
      </c>
      <c r="D96" s="131">
        <f t="shared" si="147"/>
        <v>2207.8605403501292</v>
      </c>
      <c r="E96" s="64">
        <f t="shared" si="148"/>
        <v>-2126.6605403501294</v>
      </c>
      <c r="F96" s="64">
        <f t="shared" si="192"/>
        <v>-1240.8884398678165</v>
      </c>
      <c r="G96" s="64">
        <f t="shared" si="192"/>
        <v>-334.97416691067241</v>
      </c>
      <c r="H96" s="64">
        <f t="shared" si="193"/>
        <v>16913.561560132195</v>
      </c>
      <c r="I96" s="64">
        <f t="shared" si="193"/>
        <v>30654.805833089336</v>
      </c>
      <c r="J96" s="60">
        <f t="shared" si="151"/>
        <v>1285.3061163376929</v>
      </c>
      <c r="K96" s="60">
        <f t="shared" si="152"/>
        <v>195.10674711746447</v>
      </c>
      <c r="L96" s="60">
        <f t="shared" si="153"/>
        <v>1257.3437067033915</v>
      </c>
      <c r="M96" s="61"/>
      <c r="N96" s="66">
        <f t="shared" si="154"/>
        <v>28.300000000000182</v>
      </c>
      <c r="O96" s="66">
        <f t="shared" si="138"/>
        <v>-2.9496064358704253E-2</v>
      </c>
      <c r="P96" s="66">
        <f t="shared" si="138"/>
        <v>-7.1558499331766919E-3</v>
      </c>
      <c r="Q96" s="60">
        <f t="shared" si="155"/>
        <v>2.9777652093319507E-2</v>
      </c>
      <c r="R96" s="60">
        <f t="shared" si="156"/>
        <v>1.0000738989330378</v>
      </c>
      <c r="S96" s="60">
        <f t="shared" si="157"/>
        <v>23.23066328448412</v>
      </c>
      <c r="T96" s="60">
        <f t="shared" si="158"/>
        <v>-15.400836121734107</v>
      </c>
      <c r="U96" s="60">
        <f t="shared" si="159"/>
        <v>-4.8970758821021665</v>
      </c>
      <c r="W96" s="73">
        <f t="shared" ref="W96" si="216">B96-0.001</f>
        <v>33.978999999999999</v>
      </c>
      <c r="X96" s="73">
        <f t="shared" ref="X96" si="217">C96-0.001</f>
        <v>197.429</v>
      </c>
    </row>
    <row r="97" spans="1:24" x14ac:dyDescent="0.3">
      <c r="A97" s="129">
        <v>2636.3</v>
      </c>
      <c r="B97" s="129">
        <v>36.58</v>
      </c>
      <c r="C97" s="129">
        <v>196.27</v>
      </c>
      <c r="D97" s="131">
        <f t="shared" si="147"/>
        <v>2230.9612219643486</v>
      </c>
      <c r="E97" s="64">
        <f t="shared" si="148"/>
        <v>-2149.7612219643488</v>
      </c>
      <c r="F97" s="64">
        <f t="shared" si="192"/>
        <v>-1256.5315653703183</v>
      </c>
      <c r="G97" s="64">
        <f t="shared" si="192"/>
        <v>-339.70645978164032</v>
      </c>
      <c r="H97" s="64">
        <f t="shared" si="193"/>
        <v>16897.918434629693</v>
      </c>
      <c r="I97" s="64">
        <f t="shared" si="193"/>
        <v>30650.073540218367</v>
      </c>
      <c r="J97" s="60">
        <f t="shared" si="151"/>
        <v>1301.6420604718326</v>
      </c>
      <c r="K97" s="60">
        <f t="shared" si="152"/>
        <v>195.12839832563955</v>
      </c>
      <c r="L97" s="60">
        <f t="shared" si="153"/>
        <v>1273.4262052349102</v>
      </c>
      <c r="M97" s="61"/>
      <c r="N97" s="66">
        <f t="shared" si="154"/>
        <v>28.300000000000182</v>
      </c>
      <c r="O97" s="66">
        <f t="shared" si="138"/>
        <v>4.537856055185259E-2</v>
      </c>
      <c r="P97" s="66">
        <f t="shared" si="138"/>
        <v>-2.0245819323134163E-2</v>
      </c>
      <c r="Q97" s="60">
        <f t="shared" si="155"/>
        <v>4.685918162012559E-2</v>
      </c>
      <c r="R97" s="60">
        <f t="shared" si="156"/>
        <v>1.0001830220962931</v>
      </c>
      <c r="S97" s="60">
        <f t="shared" si="157"/>
        <v>23.100681614219329</v>
      </c>
      <c r="T97" s="60">
        <f t="shared" si="158"/>
        <v>-15.643125502501736</v>
      </c>
      <c r="U97" s="60">
        <f t="shared" si="159"/>
        <v>-4.7322928709679326</v>
      </c>
      <c r="W97" s="73">
        <f t="shared" ref="W97" si="218">B97+0.001</f>
        <v>36.580999999999996</v>
      </c>
      <c r="X97" s="73">
        <f t="shared" ref="X97" si="219">C97+0.001</f>
        <v>196.27100000000002</v>
      </c>
    </row>
    <row r="98" spans="1:24" x14ac:dyDescent="0.3">
      <c r="A98" s="129">
        <v>2664.5</v>
      </c>
      <c r="B98" s="129">
        <v>41.62</v>
      </c>
      <c r="C98" s="129">
        <v>197.07</v>
      </c>
      <c r="D98" s="131">
        <f t="shared" si="147"/>
        <v>2252.8388165987553</v>
      </c>
      <c r="E98" s="64">
        <f t="shared" si="148"/>
        <v>-2171.6388165987555</v>
      </c>
      <c r="F98" s="64">
        <f t="shared" si="192"/>
        <v>-1273.5614413638189</v>
      </c>
      <c r="G98" s="64">
        <f t="shared" si="192"/>
        <v>-344.81296633153903</v>
      </c>
      <c r="H98" s="64">
        <f t="shared" si="193"/>
        <v>16880.888558636194</v>
      </c>
      <c r="I98" s="64">
        <f t="shared" si="193"/>
        <v>30644.967033668469</v>
      </c>
      <c r="J98" s="60">
        <f t="shared" si="151"/>
        <v>1319.4145393616984</v>
      </c>
      <c r="K98" s="60">
        <f t="shared" si="152"/>
        <v>195.14946057285084</v>
      </c>
      <c r="L98" s="60">
        <f t="shared" si="153"/>
        <v>1290.9137820904984</v>
      </c>
      <c r="M98" s="61"/>
      <c r="N98" s="66">
        <f t="shared" si="154"/>
        <v>28.199999999999818</v>
      </c>
      <c r="O98" s="66">
        <f t="shared" si="138"/>
        <v>8.796459430051419E-2</v>
      </c>
      <c r="P98" s="66">
        <f t="shared" si="138"/>
        <v>1.3962634015954338E-2</v>
      </c>
      <c r="Q98" s="60">
        <f t="shared" si="155"/>
        <v>8.8402690051276434E-2</v>
      </c>
      <c r="R98" s="60">
        <f t="shared" si="156"/>
        <v>1.0006517623266769</v>
      </c>
      <c r="S98" s="60">
        <f t="shared" si="157"/>
        <v>21.877594634406865</v>
      </c>
      <c r="T98" s="60">
        <f t="shared" si="158"/>
        <v>-17.029875993500578</v>
      </c>
      <c r="U98" s="60">
        <f t="shared" si="159"/>
        <v>-5.1065065498987101</v>
      </c>
      <c r="W98" s="73">
        <f t="shared" ref="W98" si="220">B98-0.001</f>
        <v>41.619</v>
      </c>
      <c r="X98" s="73">
        <f t="shared" ref="X98" si="221">C98-0.001</f>
        <v>197.06899999999999</v>
      </c>
    </row>
    <row r="99" spans="1:24" x14ac:dyDescent="0.3">
      <c r="A99" s="129">
        <v>2692.7</v>
      </c>
      <c r="B99" s="129">
        <v>46.37</v>
      </c>
      <c r="C99" s="129">
        <v>198.54</v>
      </c>
      <c r="D99" s="131">
        <f t="shared" si="147"/>
        <v>2273.1206351062588</v>
      </c>
      <c r="E99" s="64">
        <f t="shared" si="148"/>
        <v>-2191.9206351062589</v>
      </c>
      <c r="F99" s="64">
        <f t="shared" si="192"/>
        <v>-1292.2011631678583</v>
      </c>
      <c r="G99" s="64">
        <f t="shared" si="192"/>
        <v>-350.81065418502845</v>
      </c>
      <c r="H99" s="64">
        <f t="shared" si="193"/>
        <v>16862.248836832154</v>
      </c>
      <c r="I99" s="64">
        <f t="shared" si="193"/>
        <v>30638.969345814978</v>
      </c>
      <c r="J99" s="60">
        <f t="shared" si="151"/>
        <v>1338.9742197600719</v>
      </c>
      <c r="K99" s="60">
        <f t="shared" si="152"/>
        <v>195.18874200184257</v>
      </c>
      <c r="L99" s="60">
        <f t="shared" si="153"/>
        <v>1310.2404163539604</v>
      </c>
      <c r="M99" s="61"/>
      <c r="N99" s="66">
        <f t="shared" si="154"/>
        <v>28.199999999999818</v>
      </c>
      <c r="O99" s="66">
        <f t="shared" si="138"/>
        <v>8.2903139469730658E-2</v>
      </c>
      <c r="P99" s="66">
        <f t="shared" si="138"/>
        <v>2.5656340004316623E-2</v>
      </c>
      <c r="Q99" s="60">
        <f t="shared" si="155"/>
        <v>8.4792300086355521E-2</v>
      </c>
      <c r="R99" s="60">
        <f t="shared" si="156"/>
        <v>1.0005995755954316</v>
      </c>
      <c r="S99" s="60">
        <f t="shared" si="157"/>
        <v>20.281818507503363</v>
      </c>
      <c r="T99" s="60">
        <f t="shared" si="158"/>
        <v>-18.639721804039596</v>
      </c>
      <c r="U99" s="60">
        <f t="shared" si="159"/>
        <v>-5.9976878534894311</v>
      </c>
      <c r="W99" s="73">
        <f t="shared" ref="W99" si="222">B99+0.001</f>
        <v>46.370999999999995</v>
      </c>
      <c r="X99" s="73">
        <f t="shared" ref="X99" si="223">C99+0.001</f>
        <v>198.541</v>
      </c>
    </row>
    <row r="100" spans="1:24" x14ac:dyDescent="0.3">
      <c r="A100" s="129">
        <v>2721</v>
      </c>
      <c r="B100" s="129">
        <v>49.82</v>
      </c>
      <c r="C100" s="129">
        <v>198.68</v>
      </c>
      <c r="D100" s="131">
        <f t="shared" si="147"/>
        <v>2292.0192843987265</v>
      </c>
      <c r="E100" s="64">
        <f t="shared" si="148"/>
        <v>-2210.8192843987267</v>
      </c>
      <c r="F100" s="64">
        <f t="shared" si="192"/>
        <v>-1312.158990071526</v>
      </c>
      <c r="G100" s="64">
        <f t="shared" si="192"/>
        <v>-357.53181674649937</v>
      </c>
      <c r="H100" s="64">
        <f t="shared" si="193"/>
        <v>16842.291009928485</v>
      </c>
      <c r="I100" s="64">
        <f t="shared" si="193"/>
        <v>30632.248183253505</v>
      </c>
      <c r="J100" s="60">
        <f t="shared" si="151"/>
        <v>1359.9964026465584</v>
      </c>
      <c r="K100" s="60">
        <f t="shared" si="152"/>
        <v>195.24171702810656</v>
      </c>
      <c r="L100" s="60">
        <f t="shared" si="153"/>
        <v>1331.0700045661879</v>
      </c>
      <c r="M100" s="61"/>
      <c r="N100" s="66">
        <f t="shared" si="154"/>
        <v>28.300000000000182</v>
      </c>
      <c r="O100" s="66">
        <f t="shared" si="138"/>
        <v>6.0213859193804418E-2</v>
      </c>
      <c r="P100" s="66">
        <f t="shared" si="138"/>
        <v>2.4434609527923192E-3</v>
      </c>
      <c r="Q100" s="60">
        <f t="shared" si="155"/>
        <v>6.0241286191456078E-2</v>
      </c>
      <c r="R100" s="60">
        <f t="shared" si="156"/>
        <v>1.0003025275015849</v>
      </c>
      <c r="S100" s="60">
        <f t="shared" si="157"/>
        <v>18.898649292467976</v>
      </c>
      <c r="T100" s="60">
        <f t="shared" si="158"/>
        <v>-19.957826903667591</v>
      </c>
      <c r="U100" s="60">
        <f t="shared" si="159"/>
        <v>-6.7211625614709334</v>
      </c>
      <c r="W100" s="73">
        <f t="shared" ref="W100" si="224">B100-0.001</f>
        <v>49.819000000000003</v>
      </c>
      <c r="X100" s="73">
        <f t="shared" ref="X100" si="225">C100-0.001</f>
        <v>198.679</v>
      </c>
    </row>
    <row r="101" spans="1:24" x14ac:dyDescent="0.3">
      <c r="A101" s="129">
        <v>2749.3</v>
      </c>
      <c r="B101" s="129">
        <v>54.42</v>
      </c>
      <c r="C101" s="129">
        <v>196.81</v>
      </c>
      <c r="D101" s="131">
        <f t="shared" si="147"/>
        <v>2309.3920530356095</v>
      </c>
      <c r="E101" s="64">
        <f t="shared" si="148"/>
        <v>-2228.1920530356097</v>
      </c>
      <c r="F101" s="64">
        <f t="shared" ref="F101:G109" si="226">T101+F100</f>
        <v>-1333.4294890926913</v>
      </c>
      <c r="G101" s="64">
        <f t="shared" si="226"/>
        <v>-364.32655587427143</v>
      </c>
      <c r="H101" s="64">
        <f t="shared" ref="H101:I109" si="227">H100+T101</f>
        <v>16821.020510907321</v>
      </c>
      <c r="I101" s="64">
        <f t="shared" si="227"/>
        <v>30625.453444125735</v>
      </c>
      <c r="J101" s="60">
        <f t="shared" si="151"/>
        <v>1382.3053359143212</v>
      </c>
      <c r="K101" s="60">
        <f t="shared" si="152"/>
        <v>195.28167006372996</v>
      </c>
      <c r="L101" s="60">
        <f t="shared" si="153"/>
        <v>1353.1018535338849</v>
      </c>
      <c r="M101" s="61"/>
      <c r="N101" s="66">
        <f t="shared" si="154"/>
        <v>28.300000000000182</v>
      </c>
      <c r="O101" s="66">
        <f t="shared" si="138"/>
        <v>8.0285145591739188E-2</v>
      </c>
      <c r="P101" s="66">
        <f t="shared" si="138"/>
        <v>-3.2637657012294041E-2</v>
      </c>
      <c r="Q101" s="60">
        <f t="shared" si="155"/>
        <v>8.4310734324422265E-2</v>
      </c>
      <c r="R101" s="60">
        <f t="shared" si="156"/>
        <v>1.000592779696013</v>
      </c>
      <c r="S101" s="60">
        <f t="shared" si="157"/>
        <v>17.372768636883134</v>
      </c>
      <c r="T101" s="60">
        <f t="shared" si="158"/>
        <v>-21.270499021165385</v>
      </c>
      <c r="U101" s="60">
        <f t="shared" si="159"/>
        <v>-6.7947391277720399</v>
      </c>
      <c r="W101" s="73">
        <f t="shared" ref="W101" si="228">B101+0.001</f>
        <v>54.420999999999999</v>
      </c>
      <c r="X101" s="73">
        <f t="shared" ref="X101" si="229">C101+0.001</f>
        <v>196.81100000000001</v>
      </c>
    </row>
    <row r="102" spans="1:24" x14ac:dyDescent="0.3">
      <c r="A102" s="129">
        <v>2777.6</v>
      </c>
      <c r="B102" s="129">
        <v>54.29</v>
      </c>
      <c r="C102" s="129">
        <v>195.3</v>
      </c>
      <c r="D102" s="131">
        <f t="shared" si="147"/>
        <v>2325.8848274717179</v>
      </c>
      <c r="E102" s="64">
        <f t="shared" si="148"/>
        <v>-2244.6848274717181</v>
      </c>
      <c r="F102" s="64">
        <f t="shared" si="226"/>
        <v>-1355.5291566193273</v>
      </c>
      <c r="G102" s="64">
        <f t="shared" si="226"/>
        <v>-370.68675489188223</v>
      </c>
      <c r="H102" s="64">
        <f t="shared" si="227"/>
        <v>16798.920843380685</v>
      </c>
      <c r="I102" s="64">
        <f t="shared" si="227"/>
        <v>30619.093245108124</v>
      </c>
      <c r="J102" s="60">
        <f t="shared" si="151"/>
        <v>1405.2999554178386</v>
      </c>
      <c r="K102" s="60">
        <f t="shared" si="152"/>
        <v>195.29433469689067</v>
      </c>
      <c r="L102" s="60">
        <f t="shared" si="153"/>
        <v>1375.6741532358651</v>
      </c>
      <c r="M102" s="61"/>
      <c r="N102" s="66">
        <f t="shared" si="154"/>
        <v>28.299999999999727</v>
      </c>
      <c r="O102" s="66">
        <f t="shared" si="138"/>
        <v>-2.2689280275926729E-3</v>
      </c>
      <c r="P102" s="66">
        <f t="shared" si="138"/>
        <v>-2.6354471705114218E-2</v>
      </c>
      <c r="Q102" s="60">
        <f t="shared" si="155"/>
        <v>2.1536415782233975E-2</v>
      </c>
      <c r="R102" s="60">
        <f t="shared" si="156"/>
        <v>1.0000386532265328</v>
      </c>
      <c r="S102" s="60">
        <f t="shared" si="157"/>
        <v>16.492774436108288</v>
      </c>
      <c r="T102" s="60">
        <f t="shared" si="158"/>
        <v>-22.099667526635951</v>
      </c>
      <c r="U102" s="60">
        <f t="shared" si="159"/>
        <v>-6.3601990176107988</v>
      </c>
      <c r="W102" s="73">
        <f t="shared" ref="W102" si="230">B102-0.001</f>
        <v>54.289000000000001</v>
      </c>
      <c r="X102" s="73">
        <f t="shared" ref="X102" si="231">C102-0.001</f>
        <v>195.29900000000001</v>
      </c>
    </row>
    <row r="103" spans="1:24" x14ac:dyDescent="0.3">
      <c r="A103" s="129">
        <v>2783.33</v>
      </c>
      <c r="B103" s="129">
        <v>54.27</v>
      </c>
      <c r="C103" s="129">
        <v>194.91</v>
      </c>
      <c r="D103" s="131">
        <f t="shared" si="147"/>
        <v>2329.2301511925643</v>
      </c>
      <c r="E103" s="64">
        <f t="shared" si="148"/>
        <v>-2248.0301511925645</v>
      </c>
      <c r="F103" s="64">
        <f t="shared" si="226"/>
        <v>-1360.0204831024676</v>
      </c>
      <c r="G103" s="64">
        <f t="shared" si="226"/>
        <v>-371.89903032757542</v>
      </c>
      <c r="H103" s="64">
        <f t="shared" si="227"/>
        <v>16794.429516897544</v>
      </c>
      <c r="I103" s="64">
        <f t="shared" si="227"/>
        <v>30617.880969672431</v>
      </c>
      <c r="J103" s="60">
        <f t="shared" si="151"/>
        <v>1409.9519861388401</v>
      </c>
      <c r="K103" s="60">
        <f t="shared" si="152"/>
        <v>195.29371007976152</v>
      </c>
      <c r="L103" s="60">
        <f t="shared" si="153"/>
        <v>1380.2249726875762</v>
      </c>
      <c r="M103" s="61"/>
      <c r="N103" s="66">
        <f t="shared" si="154"/>
        <v>5.7300000000000182</v>
      </c>
      <c r="O103" s="66">
        <f t="shared" si="138"/>
        <v>-3.4906585039879649E-4</v>
      </c>
      <c r="P103" s="66">
        <f t="shared" si="138"/>
        <v>-6.8067840827781435E-3</v>
      </c>
      <c r="Q103" s="60">
        <f t="shared" si="155"/>
        <v>5.5373000101592851E-3</v>
      </c>
      <c r="R103" s="60">
        <f t="shared" si="156"/>
        <v>1.0000025551487848</v>
      </c>
      <c r="S103" s="60">
        <f t="shared" si="157"/>
        <v>3.3453237208463924</v>
      </c>
      <c r="T103" s="60">
        <f t="shared" si="158"/>
        <v>-4.4913264831401429</v>
      </c>
      <c r="U103" s="60">
        <f t="shared" si="159"/>
        <v>-1.2122754356931811</v>
      </c>
      <c r="W103" s="73">
        <f t="shared" ref="W103" si="232">B103+0.001</f>
        <v>54.271000000000001</v>
      </c>
      <c r="X103" s="73">
        <f t="shared" ref="X103" si="233">C103+0.001</f>
        <v>194.911</v>
      </c>
    </row>
    <row r="104" spans="1:24" x14ac:dyDescent="0.3">
      <c r="A104" s="129">
        <v>2805.9</v>
      </c>
      <c r="B104" s="129">
        <v>54.21</v>
      </c>
      <c r="C104" s="129">
        <v>193.38</v>
      </c>
      <c r="D104" s="131">
        <f t="shared" si="147"/>
        <v>2342.420378420763</v>
      </c>
      <c r="E104" s="64">
        <f t="shared" si="148"/>
        <v>-2261.2203784207632</v>
      </c>
      <c r="F104" s="64">
        <f t="shared" si="226"/>
        <v>-1377.7791931916936</v>
      </c>
      <c r="G104" s="64">
        <f t="shared" si="226"/>
        <v>-376.37463565945882</v>
      </c>
      <c r="H104" s="64">
        <f t="shared" si="227"/>
        <v>16776.670806808317</v>
      </c>
      <c r="I104" s="64">
        <f t="shared" si="227"/>
        <v>30613.405364340546</v>
      </c>
      <c r="J104" s="60">
        <f t="shared" si="151"/>
        <v>1428.2623608986357</v>
      </c>
      <c r="K104" s="60">
        <f t="shared" si="152"/>
        <v>195.27898533942738</v>
      </c>
      <c r="L104" s="60">
        <f t="shared" si="153"/>
        <v>1398.0742750725028</v>
      </c>
      <c r="M104" s="61"/>
      <c r="N104" s="66">
        <f t="shared" si="154"/>
        <v>22.570000000000164</v>
      </c>
      <c r="O104" s="66">
        <f t="shared" si="138"/>
        <v>-1.0471975511966373E-3</v>
      </c>
      <c r="P104" s="66">
        <f t="shared" si="138"/>
        <v>-2.6703537555513263E-2</v>
      </c>
      <c r="Q104" s="60">
        <f t="shared" si="155"/>
        <v>2.1694239833136342E-2</v>
      </c>
      <c r="R104" s="60">
        <f t="shared" si="156"/>
        <v>1.0000392218494332</v>
      </c>
      <c r="S104" s="60">
        <f t="shared" si="157"/>
        <v>13.190227228198573</v>
      </c>
      <c r="T104" s="60">
        <f t="shared" si="158"/>
        <v>-17.758710089226099</v>
      </c>
      <c r="U104" s="60">
        <f t="shared" si="159"/>
        <v>-4.4756053318833926</v>
      </c>
      <c r="W104" s="73">
        <f t="shared" ref="W104" si="234">B104-0.001</f>
        <v>54.209000000000003</v>
      </c>
      <c r="X104" s="73">
        <f t="shared" ref="X104" si="235">C104-0.001</f>
        <v>193.37899999999999</v>
      </c>
    </row>
    <row r="105" spans="1:24" x14ac:dyDescent="0.3">
      <c r="A105" s="129">
        <v>2834.2</v>
      </c>
      <c r="B105" s="129">
        <v>53.88</v>
      </c>
      <c r="C105" s="129">
        <v>193.01</v>
      </c>
      <c r="D105" s="131">
        <f t="shared" si="147"/>
        <v>2359.0367289692754</v>
      </c>
      <c r="E105" s="64">
        <f t="shared" si="148"/>
        <v>-2277.8367289692756</v>
      </c>
      <c r="F105" s="64">
        <f t="shared" si="226"/>
        <v>-1400.0824956879646</v>
      </c>
      <c r="G105" s="64">
        <f t="shared" si="226"/>
        <v>-381.6039333675846</v>
      </c>
      <c r="H105" s="64">
        <f t="shared" si="227"/>
        <v>16754.367504312046</v>
      </c>
      <c r="I105" s="64">
        <f t="shared" si="227"/>
        <v>30608.176066632419</v>
      </c>
      <c r="J105" s="60">
        <f t="shared" si="151"/>
        <v>1451.1555935506888</v>
      </c>
      <c r="K105" s="60">
        <f t="shared" si="152"/>
        <v>195.24610061127311</v>
      </c>
      <c r="L105" s="60">
        <f t="shared" si="153"/>
        <v>1420.313060720724</v>
      </c>
      <c r="M105" s="61"/>
      <c r="N105" s="66">
        <f t="shared" si="154"/>
        <v>28.299999999999727</v>
      </c>
      <c r="O105" s="66">
        <f t="shared" si="138"/>
        <v>-5.7595865315812579E-3</v>
      </c>
      <c r="P105" s="66">
        <f t="shared" si="138"/>
        <v>-6.4577182323790989E-3</v>
      </c>
      <c r="Q105" s="60">
        <f t="shared" si="155"/>
        <v>7.7780554316255746E-3</v>
      </c>
      <c r="R105" s="60">
        <f t="shared" si="156"/>
        <v>1.0000050415426918</v>
      </c>
      <c r="S105" s="60">
        <f t="shared" si="157"/>
        <v>16.616350548512511</v>
      </c>
      <c r="T105" s="60">
        <f t="shared" si="158"/>
        <v>-22.303302496270952</v>
      </c>
      <c r="U105" s="60">
        <f t="shared" si="159"/>
        <v>-5.2292977081258112</v>
      </c>
      <c r="W105" s="73">
        <f t="shared" ref="W105" si="236">B105+0.001</f>
        <v>53.881</v>
      </c>
      <c r="X105" s="73">
        <f t="shared" ref="X105" si="237">C105+0.001</f>
        <v>193.011</v>
      </c>
    </row>
    <row r="106" spans="1:24" x14ac:dyDescent="0.3">
      <c r="A106" s="129">
        <v>2862.5</v>
      </c>
      <c r="B106" s="129">
        <v>53.76</v>
      </c>
      <c r="C106" s="129">
        <v>192.66</v>
      </c>
      <c r="D106" s="131">
        <f t="shared" si="147"/>
        <v>2375.7429275290979</v>
      </c>
      <c r="E106" s="64">
        <f t="shared" si="148"/>
        <v>-2294.5429275290981</v>
      </c>
      <c r="F106" s="64">
        <f t="shared" si="226"/>
        <v>-1422.3544765716356</v>
      </c>
      <c r="G106" s="64">
        <f t="shared" si="226"/>
        <v>-386.67836750893582</v>
      </c>
      <c r="H106" s="64">
        <f t="shared" si="227"/>
        <v>16732.095523428376</v>
      </c>
      <c r="I106" s="64">
        <f t="shared" si="227"/>
        <v>30603.101632491067</v>
      </c>
      <c r="J106" s="60">
        <f t="shared" si="151"/>
        <v>1473.9784316341766</v>
      </c>
      <c r="K106" s="60">
        <f t="shared" si="152"/>
        <v>195.20874806449828</v>
      </c>
      <c r="L106" s="60">
        <f t="shared" si="153"/>
        <v>1442.4534593073233</v>
      </c>
      <c r="M106" s="61"/>
      <c r="N106" s="66">
        <f t="shared" si="154"/>
        <v>28.300000000000182</v>
      </c>
      <c r="O106" s="66">
        <f t="shared" si="138"/>
        <v>-2.0943951023932746E-3</v>
      </c>
      <c r="P106" s="66">
        <f t="shared" si="138"/>
        <v>-6.1086523819800544E-3</v>
      </c>
      <c r="Q106" s="60">
        <f t="shared" si="155"/>
        <v>5.3570733528391923E-3</v>
      </c>
      <c r="R106" s="60">
        <f t="shared" si="156"/>
        <v>1.0000023915264389</v>
      </c>
      <c r="S106" s="60">
        <f t="shared" si="157"/>
        <v>16.706198559822589</v>
      </c>
      <c r="T106" s="60">
        <f t="shared" si="158"/>
        <v>-22.271980883670871</v>
      </c>
      <c r="U106" s="60">
        <f t="shared" si="159"/>
        <v>-5.0744341413512073</v>
      </c>
      <c r="W106" s="73">
        <f t="shared" ref="W106" si="238">B106-0.001</f>
        <v>53.759</v>
      </c>
      <c r="X106" s="73">
        <f t="shared" ref="X106" si="239">C106-0.001</f>
        <v>192.65899999999999</v>
      </c>
    </row>
    <row r="107" spans="1:24" x14ac:dyDescent="0.3">
      <c r="A107" s="129">
        <v>2883.33</v>
      </c>
      <c r="B107" s="129">
        <v>53.44</v>
      </c>
      <c r="C107" s="129">
        <v>193.04</v>
      </c>
      <c r="D107" s="131">
        <f t="shared" si="147"/>
        <v>2388.1038562255594</v>
      </c>
      <c r="E107" s="64">
        <f t="shared" si="148"/>
        <v>-2306.9038562255596</v>
      </c>
      <c r="F107" s="64">
        <f t="shared" si="226"/>
        <v>-1438.7004754343743</v>
      </c>
      <c r="G107" s="64">
        <f t="shared" si="226"/>
        <v>-390.40697377989085</v>
      </c>
      <c r="H107" s="64">
        <f t="shared" si="227"/>
        <v>16715.749524565636</v>
      </c>
      <c r="I107" s="64">
        <f t="shared" si="227"/>
        <v>30599.373026220113</v>
      </c>
      <c r="J107" s="60">
        <f t="shared" si="151"/>
        <v>1490.7302449440901</v>
      </c>
      <c r="K107" s="60">
        <f t="shared" si="152"/>
        <v>195.18222292135306</v>
      </c>
      <c r="L107" s="60">
        <f t="shared" si="153"/>
        <v>1458.7048640307792</v>
      </c>
      <c r="M107" s="61"/>
      <c r="N107" s="66">
        <f t="shared" si="154"/>
        <v>20.829999999999927</v>
      </c>
      <c r="O107" s="66">
        <f t="shared" si="138"/>
        <v>-5.5850536063818592E-3</v>
      </c>
      <c r="P107" s="66">
        <f t="shared" si="138"/>
        <v>6.6322511575783727E-3</v>
      </c>
      <c r="Q107" s="60">
        <f t="shared" si="155"/>
        <v>7.7259037451011814E-3</v>
      </c>
      <c r="R107" s="60">
        <f t="shared" si="156"/>
        <v>1.0000049741620805</v>
      </c>
      <c r="S107" s="60">
        <f t="shared" si="157"/>
        <v>12.360928696461325</v>
      </c>
      <c r="T107" s="60">
        <f t="shared" si="158"/>
        <v>-16.345998862738661</v>
      </c>
      <c r="U107" s="60">
        <f t="shared" si="159"/>
        <v>-3.72860627095505</v>
      </c>
      <c r="W107" s="73">
        <f t="shared" ref="W107" si="240">B107+0.001</f>
        <v>53.440999999999995</v>
      </c>
      <c r="X107" s="73">
        <f t="shared" ref="X107" si="241">C107+0.001</f>
        <v>193.041</v>
      </c>
    </row>
    <row r="108" spans="1:24" x14ac:dyDescent="0.3">
      <c r="A108" s="129">
        <v>2890.8</v>
      </c>
      <c r="B108" s="129">
        <v>51.87</v>
      </c>
      <c r="C108" s="129">
        <v>193.72</v>
      </c>
      <c r="D108" s="131">
        <f t="shared" si="147"/>
        <v>2392.6351470088898</v>
      </c>
      <c r="E108" s="64">
        <f t="shared" si="148"/>
        <v>-2311.43514700889</v>
      </c>
      <c r="F108" s="64">
        <f t="shared" si="226"/>
        <v>-1444.477756935134</v>
      </c>
      <c r="G108" s="64">
        <f t="shared" si="226"/>
        <v>-391.78080673890906</v>
      </c>
      <c r="H108" s="64">
        <f t="shared" si="227"/>
        <v>16709.972243064876</v>
      </c>
      <c r="I108" s="64">
        <f t="shared" si="227"/>
        <v>30597.999193261094</v>
      </c>
      <c r="J108" s="60">
        <f t="shared" si="151"/>
        <v>1496.6656910644228</v>
      </c>
      <c r="K108" s="60">
        <f t="shared" si="152"/>
        <v>195.17505924746376</v>
      </c>
      <c r="L108" s="60">
        <f t="shared" si="153"/>
        <v>1464.4742080215792</v>
      </c>
      <c r="M108" s="61"/>
      <c r="N108" s="66">
        <f t="shared" si="154"/>
        <v>7.4700000000002547</v>
      </c>
      <c r="O108" s="66">
        <f t="shared" si="138"/>
        <v>-2.7401669256310979E-2</v>
      </c>
      <c r="P108" s="66">
        <f t="shared" si="138"/>
        <v>1.1868238913561559E-2</v>
      </c>
      <c r="Q108" s="60">
        <f t="shared" si="155"/>
        <v>2.8980323121759133E-2</v>
      </c>
      <c r="R108" s="60">
        <f t="shared" si="156"/>
        <v>1.0000699941392144</v>
      </c>
      <c r="S108" s="60">
        <f t="shared" si="157"/>
        <v>4.5312907833304141</v>
      </c>
      <c r="T108" s="60">
        <f t="shared" si="158"/>
        <v>-5.7772815007596394</v>
      </c>
      <c r="U108" s="60">
        <f t="shared" si="159"/>
        <v>-1.373832959018233</v>
      </c>
      <c r="W108" s="73">
        <f t="shared" ref="W108" si="242">B108-0.001</f>
        <v>51.869</v>
      </c>
      <c r="X108" s="73">
        <f t="shared" ref="X108" si="243">C108-0.001</f>
        <v>193.71899999999999</v>
      </c>
    </row>
    <row r="109" spans="1:24" x14ac:dyDescent="0.3">
      <c r="A109" s="129">
        <v>2919.1</v>
      </c>
      <c r="B109" s="129">
        <v>51.63</v>
      </c>
      <c r="C109" s="129">
        <v>195.24</v>
      </c>
      <c r="D109" s="131">
        <f t="shared" si="147"/>
        <v>2410.1561266913932</v>
      </c>
      <c r="E109" s="64">
        <f t="shared" si="148"/>
        <v>-2328.9561266913934</v>
      </c>
      <c r="F109" s="64">
        <f t="shared" si="226"/>
        <v>-1465.9952566008815</v>
      </c>
      <c r="G109" s="64">
        <f t="shared" si="226"/>
        <v>-397.33709515510373</v>
      </c>
      <c r="H109" s="64">
        <f t="shared" si="227"/>
        <v>16688.454743399128</v>
      </c>
      <c r="I109" s="64">
        <f t="shared" si="227"/>
        <v>30592.442904844898</v>
      </c>
      <c r="J109" s="60">
        <f t="shared" si="151"/>
        <v>1518.8873755359812</v>
      </c>
      <c r="K109" s="60">
        <f t="shared" si="152"/>
        <v>195.16487151481238</v>
      </c>
      <c r="L109" s="60">
        <f t="shared" si="153"/>
        <v>1486.1621943488808</v>
      </c>
      <c r="M109" s="61"/>
      <c r="N109" s="66">
        <f t="shared" si="154"/>
        <v>28.299999999999727</v>
      </c>
      <c r="O109" s="66">
        <f t="shared" si="138"/>
        <v>-4.188790204786302E-3</v>
      </c>
      <c r="P109" s="66">
        <f t="shared" si="138"/>
        <v>2.6529004630313987E-2</v>
      </c>
      <c r="Q109" s="60">
        <f t="shared" si="155"/>
        <v>2.1250328579109912E-2</v>
      </c>
      <c r="R109" s="60">
        <f t="shared" si="156"/>
        <v>1.0000376330714817</v>
      </c>
      <c r="S109" s="60">
        <f t="shared" si="157"/>
        <v>17.520979682503221</v>
      </c>
      <c r="T109" s="60">
        <f t="shared" si="158"/>
        <v>-21.517499665747529</v>
      </c>
      <c r="U109" s="60">
        <f t="shared" si="159"/>
        <v>-5.5562884161946329</v>
      </c>
      <c r="W109" s="73">
        <f t="shared" ref="W109" si="244">B109+0.001</f>
        <v>51.631</v>
      </c>
      <c r="X109" s="73">
        <f t="shared" ref="X109" si="245">C109+0.001</f>
        <v>195.24100000000001</v>
      </c>
    </row>
    <row r="110" spans="1:24" x14ac:dyDescent="0.3">
      <c r="A110" s="132">
        <v>2947.4</v>
      </c>
      <c r="B110" s="132">
        <v>56.06</v>
      </c>
      <c r="C110" s="132">
        <v>198.62</v>
      </c>
      <c r="D110" s="131">
        <f t="shared" ref="D110:D129" si="246">S110+D109</f>
        <v>2426.8513216950928</v>
      </c>
      <c r="E110" s="64">
        <f t="shared" ref="E110:E129" si="247">$D$1-D110</f>
        <v>-2345.651321695093</v>
      </c>
      <c r="F110" s="64">
        <f t="shared" ref="F110:F129" si="248">T110+F109</f>
        <v>-1487.8386905061466</v>
      </c>
      <c r="G110" s="64">
        <f t="shared" ref="G110:G129" si="249">U110+G109</f>
        <v>-404.00603955551338</v>
      </c>
      <c r="H110" s="64">
        <f t="shared" ref="H110:H129" si="250">H109+T110</f>
        <v>16666.611309493863</v>
      </c>
      <c r="I110" s="64">
        <f t="shared" ref="I110:I129" si="251">I109+U110</f>
        <v>30585.773960444487</v>
      </c>
      <c r="J110" s="60">
        <f t="shared" ref="J110:J129" si="252">SQRT(F110^2+G110^2)</f>
        <v>1541.7149052157395</v>
      </c>
      <c r="K110" s="60">
        <f t="shared" ref="K110:K129" si="253">IF(J110=0,0,IF(F110&lt;0,ATAN(G110/F110)*180/PI()+180,ATAN(G110/F110)*180/PI()))</f>
        <v>195.19172319878646</v>
      </c>
      <c r="L110" s="60">
        <f t="shared" ref="L110:L129" si="254">COS((K110-$B$1)*PI()/180)*J110</f>
        <v>1508.6469023067762</v>
      </c>
      <c r="M110" s="61"/>
      <c r="N110" s="66">
        <f t="shared" ref="N110:N129" si="255">A110-A109</f>
        <v>28.300000000000182</v>
      </c>
      <c r="O110" s="66">
        <f t="shared" ref="O110:O129" si="256">RADIANS(B110-B109)</f>
        <v>7.731808586334879E-2</v>
      </c>
      <c r="P110" s="66">
        <f t="shared" ref="P110:P129" si="257">RADIANS(C110-C109)</f>
        <v>5.8992128717408263E-2</v>
      </c>
      <c r="Q110" s="60">
        <f t="shared" ref="Q110:Q129" si="258">ACOS(COS(O110)-SIN(RADIANS(B109))*SIN(RADIANS(B110))*(1-COS(P110)))</f>
        <v>9.0794770482693021E-2</v>
      </c>
      <c r="R110" s="60">
        <f t="shared" ref="R110:R129" si="259">2/Q110*TAN(Q110/2)</f>
        <v>1.0006875409886478</v>
      </c>
      <c r="S110" s="60">
        <f t="shared" ref="S110:S129" si="260">(N110/2)*(COS(RADIANS(B109))+COS(RADIANS(B110)))*R110</f>
        <v>16.695195003699496</v>
      </c>
      <c r="T110" s="60">
        <f t="shared" ref="T110:T129" si="261">(N110/2)*(SIN(RADIANS(B109))*COS(RADIANS(C109))+SIN(RADIANS(B110))*COS(RADIANS(C110)))*R110</f>
        <v>-21.843433905265215</v>
      </c>
      <c r="U110" s="60">
        <f t="shared" ref="U110:U129" si="262">(N110/2)*(SIN(RADIANS(B109))*SIN(RADIANS(C109))+SIN(RADIANS(B110))*SIN(RADIANS(C110)))*R110</f>
        <v>-6.6689444004096678</v>
      </c>
      <c r="W110" s="73">
        <f t="shared" ref="W110" si="263">B110-0.001</f>
        <v>56.059000000000005</v>
      </c>
      <c r="X110" s="73">
        <f t="shared" ref="X110" si="264">C110-0.001</f>
        <v>198.619</v>
      </c>
    </row>
    <row r="111" spans="1:24" x14ac:dyDescent="0.3">
      <c r="A111" s="132">
        <v>2975.7</v>
      </c>
      <c r="B111" s="129">
        <v>58.85</v>
      </c>
      <c r="C111" s="132">
        <v>199.64</v>
      </c>
      <c r="D111" s="131">
        <f t="shared" si="246"/>
        <v>2442.074423330826</v>
      </c>
      <c r="E111" s="64">
        <f t="shared" si="247"/>
        <v>-2360.8744233308262</v>
      </c>
      <c r="F111" s="64">
        <f t="shared" si="248"/>
        <v>-1510.3735499446352</v>
      </c>
      <c r="G111" s="64">
        <f t="shared" si="249"/>
        <v>-411.82614338950475</v>
      </c>
      <c r="H111" s="64">
        <f t="shared" si="250"/>
        <v>16644.076450055374</v>
      </c>
      <c r="I111" s="64">
        <f t="shared" si="251"/>
        <v>30577.953856610497</v>
      </c>
      <c r="J111" s="60">
        <f t="shared" si="252"/>
        <v>1565.5123866489948</v>
      </c>
      <c r="K111" s="60">
        <f t="shared" si="253"/>
        <v>195.25180262099087</v>
      </c>
      <c r="L111" s="60">
        <f t="shared" si="254"/>
        <v>1532.2712831082611</v>
      </c>
      <c r="M111" s="61"/>
      <c r="N111" s="66">
        <f t="shared" si="255"/>
        <v>28.299999999999727</v>
      </c>
      <c r="O111" s="66">
        <f t="shared" si="256"/>
        <v>4.8694686130641776E-2</v>
      </c>
      <c r="P111" s="66">
        <f t="shared" si="257"/>
        <v>1.7802358370341845E-2</v>
      </c>
      <c r="Q111" s="60">
        <f t="shared" si="258"/>
        <v>5.0953675911899143E-2</v>
      </c>
      <c r="R111" s="60">
        <f t="shared" si="259"/>
        <v>1.0002164126109618</v>
      </c>
      <c r="S111" s="60">
        <f t="shared" si="260"/>
        <v>15.223101635733181</v>
      </c>
      <c r="T111" s="60">
        <f t="shared" si="261"/>
        <v>-22.534859438488581</v>
      </c>
      <c r="U111" s="60">
        <f t="shared" si="262"/>
        <v>-7.8201038339913556</v>
      </c>
      <c r="W111" s="73">
        <f t="shared" ref="W111" si="265">B111+0.001</f>
        <v>58.850999999999999</v>
      </c>
      <c r="X111" s="73">
        <f t="shared" ref="X111" si="266">C111+0.001</f>
        <v>199.64099999999999</v>
      </c>
    </row>
    <row r="112" spans="1:24" x14ac:dyDescent="0.3">
      <c r="A112" s="132">
        <v>3004</v>
      </c>
      <c r="B112" s="132">
        <v>62.9</v>
      </c>
      <c r="C112" s="132">
        <v>201.65</v>
      </c>
      <c r="D112" s="131">
        <f t="shared" si="246"/>
        <v>2455.846712998547</v>
      </c>
      <c r="E112" s="64">
        <f t="shared" si="247"/>
        <v>-2374.6467129985472</v>
      </c>
      <c r="F112" s="64">
        <f t="shared" si="248"/>
        <v>-1533.4981618273955</v>
      </c>
      <c r="G112" s="64">
        <f t="shared" si="249"/>
        <v>-420.54797484193904</v>
      </c>
      <c r="H112" s="64">
        <f t="shared" si="250"/>
        <v>16620.951838172612</v>
      </c>
      <c r="I112" s="64">
        <f t="shared" si="251"/>
        <v>30569.232025158064</v>
      </c>
      <c r="J112" s="60">
        <f t="shared" si="252"/>
        <v>1590.1186155352239</v>
      </c>
      <c r="K112" s="60">
        <f t="shared" si="253"/>
        <v>195.33581014337454</v>
      </c>
      <c r="L112" s="60">
        <f t="shared" si="254"/>
        <v>1556.8312600286135</v>
      </c>
      <c r="M112" s="61"/>
      <c r="N112" s="66">
        <f t="shared" si="255"/>
        <v>28.300000000000182</v>
      </c>
      <c r="O112" s="66">
        <f t="shared" si="256"/>
        <v>7.0685834705770292E-2</v>
      </c>
      <c r="P112" s="66">
        <f t="shared" si="257"/>
        <v>3.508111796508636E-2</v>
      </c>
      <c r="Q112" s="60">
        <f t="shared" si="258"/>
        <v>7.7037998231512361E-2</v>
      </c>
      <c r="R112" s="60">
        <f t="shared" si="259"/>
        <v>1.0004948647946914</v>
      </c>
      <c r="S112" s="60">
        <f t="shared" si="260"/>
        <v>13.772289667721086</v>
      </c>
      <c r="T112" s="60">
        <f t="shared" si="261"/>
        <v>-23.124611882760309</v>
      </c>
      <c r="U112" s="60">
        <f t="shared" si="262"/>
        <v>-8.721831452434305</v>
      </c>
      <c r="W112" s="73">
        <f t="shared" ref="W112" si="267">B112-0.001</f>
        <v>62.899000000000001</v>
      </c>
      <c r="X112" s="73">
        <f t="shared" ref="X112" si="268">C112-0.001</f>
        <v>201.649</v>
      </c>
    </row>
    <row r="113" spans="1:24" x14ac:dyDescent="0.3">
      <c r="A113" s="132">
        <v>3032.3</v>
      </c>
      <c r="B113" s="129">
        <v>67.599999999999994</v>
      </c>
      <c r="C113" s="132">
        <v>202.38</v>
      </c>
      <c r="D113" s="131">
        <f t="shared" si="246"/>
        <v>2467.6915940777626</v>
      </c>
      <c r="E113" s="64">
        <f t="shared" si="247"/>
        <v>-2386.4915940777628</v>
      </c>
      <c r="F113" s="64">
        <f t="shared" si="248"/>
        <v>-1557.316626315848</v>
      </c>
      <c r="G113" s="64">
        <f t="shared" si="249"/>
        <v>-430.18185363035747</v>
      </c>
      <c r="H113" s="64">
        <f t="shared" si="250"/>
        <v>16597.133373684159</v>
      </c>
      <c r="I113" s="64">
        <f t="shared" si="251"/>
        <v>30559.598146369644</v>
      </c>
      <c r="J113" s="60">
        <f t="shared" si="252"/>
        <v>1615.6396571614059</v>
      </c>
      <c r="K113" s="60">
        <f t="shared" si="253"/>
        <v>195.44189593206627</v>
      </c>
      <c r="L113" s="60">
        <f t="shared" si="254"/>
        <v>1582.4242188000551</v>
      </c>
      <c r="M113" s="61"/>
      <c r="N113" s="66">
        <f t="shared" si="255"/>
        <v>28.300000000000182</v>
      </c>
      <c r="O113" s="66">
        <f t="shared" si="256"/>
        <v>8.2030474843733409E-2</v>
      </c>
      <c r="P113" s="66">
        <f t="shared" si="257"/>
        <v>1.2740903539558427E-2</v>
      </c>
      <c r="Q113" s="60">
        <f t="shared" si="258"/>
        <v>8.2841737536593074E-2</v>
      </c>
      <c r="R113" s="60">
        <f t="shared" si="259"/>
        <v>1.0005722888741284</v>
      </c>
      <c r="S113" s="60">
        <f t="shared" si="260"/>
        <v>11.844881079215599</v>
      </c>
      <c r="T113" s="60">
        <f t="shared" si="261"/>
        <v>-23.818464488452552</v>
      </c>
      <c r="U113" s="60">
        <f t="shared" si="262"/>
        <v>-9.6338787884184445</v>
      </c>
      <c r="W113" s="73">
        <f t="shared" ref="W113" si="269">B113+0.001</f>
        <v>67.600999999999999</v>
      </c>
      <c r="X113" s="73">
        <f t="shared" ref="X113" si="270">C113+0.001</f>
        <v>202.381</v>
      </c>
    </row>
    <row r="114" spans="1:24" x14ac:dyDescent="0.3">
      <c r="A114" s="132">
        <v>3060.6</v>
      </c>
      <c r="B114" s="132">
        <v>71.63</v>
      </c>
      <c r="C114" s="132">
        <v>203.24</v>
      </c>
      <c r="D114" s="131">
        <f t="shared" si="246"/>
        <v>2477.5473691270518</v>
      </c>
      <c r="E114" s="64">
        <f t="shared" si="247"/>
        <v>-2396.3473691270519</v>
      </c>
      <c r="F114" s="64">
        <f t="shared" si="248"/>
        <v>-1581.7633713958132</v>
      </c>
      <c r="G114" s="64">
        <f t="shared" si="249"/>
        <v>-440.46616320738934</v>
      </c>
      <c r="H114" s="64">
        <f t="shared" si="250"/>
        <v>16572.686628604195</v>
      </c>
      <c r="I114" s="64">
        <f t="shared" si="251"/>
        <v>30549.313836792611</v>
      </c>
      <c r="J114" s="60">
        <f t="shared" si="252"/>
        <v>1641.9457372337515</v>
      </c>
      <c r="K114" s="60">
        <f t="shared" si="253"/>
        <v>195.56067321389509</v>
      </c>
      <c r="L114" s="60">
        <f t="shared" si="254"/>
        <v>1608.8726791694887</v>
      </c>
      <c r="M114" s="61"/>
      <c r="N114" s="66">
        <f t="shared" si="255"/>
        <v>28.299999999999727</v>
      </c>
      <c r="O114" s="66">
        <f t="shared" si="256"/>
        <v>7.0336768855371504E-2</v>
      </c>
      <c r="P114" s="66">
        <f t="shared" si="257"/>
        <v>1.5009831567151473E-2</v>
      </c>
      <c r="Q114" s="60">
        <f t="shared" si="258"/>
        <v>7.1729386071294421E-2</v>
      </c>
      <c r="R114" s="60">
        <f t="shared" si="259"/>
        <v>1.0004289794512904</v>
      </c>
      <c r="S114" s="60">
        <f t="shared" si="260"/>
        <v>9.8557750492892104</v>
      </c>
      <c r="T114" s="60">
        <f t="shared" si="261"/>
        <v>-24.446745079965339</v>
      </c>
      <c r="U114" s="60">
        <f t="shared" si="262"/>
        <v>-10.284309577031859</v>
      </c>
      <c r="W114" s="73">
        <f t="shared" ref="W114" si="271">B114-0.001</f>
        <v>71.628999999999991</v>
      </c>
      <c r="X114" s="73">
        <f t="shared" ref="X114" si="272">C114-0.001</f>
        <v>203.239</v>
      </c>
    </row>
    <row r="115" spans="1:24" x14ac:dyDescent="0.3">
      <c r="A115" s="132">
        <v>3088.9</v>
      </c>
      <c r="B115" s="129">
        <v>73.099999999999994</v>
      </c>
      <c r="C115" s="132">
        <v>202.93</v>
      </c>
      <c r="D115" s="131">
        <f t="shared" si="246"/>
        <v>2486.1206975586847</v>
      </c>
      <c r="E115" s="64">
        <f t="shared" si="247"/>
        <v>-2404.9206975586849</v>
      </c>
      <c r="F115" s="64">
        <f t="shared" si="248"/>
        <v>-1606.5731854476801</v>
      </c>
      <c r="G115" s="64">
        <f t="shared" si="249"/>
        <v>-451.04044621108545</v>
      </c>
      <c r="H115" s="64">
        <f t="shared" si="250"/>
        <v>16547.876814552328</v>
      </c>
      <c r="I115" s="64">
        <f t="shared" si="251"/>
        <v>30538.739553788917</v>
      </c>
      <c r="J115" s="60">
        <f t="shared" si="252"/>
        <v>1668.6865746202313</v>
      </c>
      <c r="K115" s="60">
        <f t="shared" si="253"/>
        <v>195.68192197989381</v>
      </c>
      <c r="L115" s="60">
        <f t="shared" si="254"/>
        <v>1635.7764117029719</v>
      </c>
      <c r="M115" s="61"/>
      <c r="N115" s="66">
        <f t="shared" si="255"/>
        <v>28.300000000000182</v>
      </c>
      <c r="O115" s="66">
        <f t="shared" si="256"/>
        <v>2.5656340004316623E-2</v>
      </c>
      <c r="P115" s="66">
        <f t="shared" si="257"/>
        <v>-5.4105206811824614E-3</v>
      </c>
      <c r="Q115" s="60">
        <f t="shared" si="258"/>
        <v>2.6169311554877561E-2</v>
      </c>
      <c r="R115" s="60">
        <f t="shared" si="259"/>
        <v>1.000057073314176</v>
      </c>
      <c r="S115" s="60">
        <f t="shared" si="260"/>
        <v>8.5733284316330618</v>
      </c>
      <c r="T115" s="60">
        <f t="shared" si="261"/>
        <v>-24.809814051866891</v>
      </c>
      <c r="U115" s="60">
        <f t="shared" si="262"/>
        <v>-10.574283003696095</v>
      </c>
      <c r="W115" s="73">
        <f t="shared" ref="W115" si="273">B115+0.001</f>
        <v>73.100999999999999</v>
      </c>
      <c r="X115" s="73">
        <f t="shared" ref="X115" si="274">C115+0.001</f>
        <v>202.93100000000001</v>
      </c>
    </row>
    <row r="116" spans="1:24" x14ac:dyDescent="0.3">
      <c r="A116" s="132">
        <v>3117.2</v>
      </c>
      <c r="B116" s="132">
        <v>74.39</v>
      </c>
      <c r="C116" s="132">
        <v>204.51</v>
      </c>
      <c r="D116" s="131">
        <f t="shared" si="246"/>
        <v>2494.0425249746972</v>
      </c>
      <c r="E116" s="64">
        <f t="shared" si="247"/>
        <v>-2412.8425249746974</v>
      </c>
      <c r="F116" s="64">
        <f t="shared" si="248"/>
        <v>-1631.4448207245985</v>
      </c>
      <c r="G116" s="64">
        <f t="shared" si="249"/>
        <v>-461.97003023024899</v>
      </c>
      <c r="H116" s="64">
        <f t="shared" si="250"/>
        <v>16523.005179275409</v>
      </c>
      <c r="I116" s="64">
        <f t="shared" si="251"/>
        <v>30527.809969769754</v>
      </c>
      <c r="J116" s="60">
        <f t="shared" si="252"/>
        <v>1695.5909034611075</v>
      </c>
      <c r="K116" s="60">
        <f t="shared" si="253"/>
        <v>195.81032913487022</v>
      </c>
      <c r="L116" s="60">
        <f t="shared" si="254"/>
        <v>1662.896933260761</v>
      </c>
      <c r="M116" s="61"/>
      <c r="N116" s="66">
        <f t="shared" si="255"/>
        <v>28.299999999999727</v>
      </c>
      <c r="O116" s="66">
        <f t="shared" si="256"/>
        <v>2.251474735072696E-2</v>
      </c>
      <c r="P116" s="66">
        <f t="shared" si="257"/>
        <v>2.7576202181510127E-2</v>
      </c>
      <c r="Q116" s="60">
        <f t="shared" si="258"/>
        <v>3.4752528378554137E-2</v>
      </c>
      <c r="R116" s="60">
        <f t="shared" si="259"/>
        <v>1.0001006570091411</v>
      </c>
      <c r="S116" s="60">
        <f t="shared" si="260"/>
        <v>7.9218274160126505</v>
      </c>
      <c r="T116" s="60">
        <f t="shared" si="261"/>
        <v>-24.871635276918308</v>
      </c>
      <c r="U116" s="60">
        <f t="shared" si="262"/>
        <v>-10.929584019163546</v>
      </c>
      <c r="W116" s="73">
        <f t="shared" ref="W116" si="275">B116-0.001</f>
        <v>74.388999999999996</v>
      </c>
      <c r="X116" s="73">
        <f t="shared" ref="X116" si="276">C116-0.001</f>
        <v>204.50899999999999</v>
      </c>
    </row>
    <row r="117" spans="1:24" x14ac:dyDescent="0.3">
      <c r="A117" s="132">
        <v>3145.6</v>
      </c>
      <c r="B117" s="129">
        <v>75.98</v>
      </c>
      <c r="C117" s="132">
        <v>204.03</v>
      </c>
      <c r="D117" s="131">
        <f t="shared" si="246"/>
        <v>2501.304179363779</v>
      </c>
      <c r="E117" s="64">
        <f t="shared" si="247"/>
        <v>-2420.1041793637792</v>
      </c>
      <c r="F117" s="64">
        <f t="shared" si="248"/>
        <v>-1656.4734034446969</v>
      </c>
      <c r="G117" s="64">
        <f t="shared" si="249"/>
        <v>-473.25463276602267</v>
      </c>
      <c r="H117" s="64">
        <f t="shared" si="250"/>
        <v>16497.976596555312</v>
      </c>
      <c r="I117" s="64">
        <f t="shared" si="251"/>
        <v>30516.525367233982</v>
      </c>
      <c r="J117" s="60">
        <f t="shared" si="252"/>
        <v>1722.7518926862804</v>
      </c>
      <c r="K117" s="60">
        <f t="shared" si="253"/>
        <v>195.94464496236395</v>
      </c>
      <c r="L117" s="60">
        <f t="shared" si="254"/>
        <v>1690.3188129385164</v>
      </c>
      <c r="M117" s="61"/>
      <c r="N117" s="66">
        <f t="shared" si="255"/>
        <v>28.400000000000091</v>
      </c>
      <c r="O117" s="66">
        <f t="shared" si="256"/>
        <v>2.77507351067099E-2</v>
      </c>
      <c r="P117" s="66">
        <f t="shared" si="257"/>
        <v>-8.3775804095726041E-3</v>
      </c>
      <c r="Q117" s="60">
        <f t="shared" si="258"/>
        <v>2.8908360035686975E-2</v>
      </c>
      <c r="R117" s="60">
        <f t="shared" si="259"/>
        <v>1.0000696469270154</v>
      </c>
      <c r="S117" s="60">
        <f t="shared" si="260"/>
        <v>7.2616543890818974</v>
      </c>
      <c r="T117" s="60">
        <f t="shared" si="261"/>
        <v>-25.028582720098598</v>
      </c>
      <c r="U117" s="60">
        <f t="shared" si="262"/>
        <v>-11.284602535773697</v>
      </c>
      <c r="W117" s="73">
        <f t="shared" ref="W117" si="277">B117+0.001</f>
        <v>75.981000000000009</v>
      </c>
      <c r="X117" s="73">
        <f t="shared" ref="X117" si="278">C117+0.001</f>
        <v>204.03100000000001</v>
      </c>
    </row>
    <row r="118" spans="1:24" x14ac:dyDescent="0.3">
      <c r="A118" s="132">
        <v>3173.9</v>
      </c>
      <c r="B118" s="132">
        <v>78.84</v>
      </c>
      <c r="C118" s="132">
        <v>205.74</v>
      </c>
      <c r="D118" s="131">
        <f t="shared" si="246"/>
        <v>2507.472608414882</v>
      </c>
      <c r="E118" s="64">
        <f t="shared" si="247"/>
        <v>-2426.2726084148821</v>
      </c>
      <c r="F118" s="64">
        <f t="shared" si="248"/>
        <v>-1681.5239825080666</v>
      </c>
      <c r="G118" s="64">
        <f t="shared" si="249"/>
        <v>-484.87728701480501</v>
      </c>
      <c r="H118" s="64">
        <f t="shared" si="250"/>
        <v>16472.926017491944</v>
      </c>
      <c r="I118" s="64">
        <f t="shared" si="251"/>
        <v>30504.9027129852</v>
      </c>
      <c r="J118" s="60">
        <f t="shared" si="252"/>
        <v>1750.0368245304514</v>
      </c>
      <c r="K118" s="60">
        <f t="shared" si="253"/>
        <v>196.08522616701529</v>
      </c>
      <c r="L118" s="60">
        <f t="shared" si="254"/>
        <v>1717.9141702189622</v>
      </c>
      <c r="M118" s="61"/>
      <c r="N118" s="66">
        <f t="shared" si="255"/>
        <v>28.300000000000182</v>
      </c>
      <c r="O118" s="66">
        <f t="shared" si="256"/>
        <v>4.9916416607037814E-2</v>
      </c>
      <c r="P118" s="66">
        <f t="shared" si="257"/>
        <v>2.9845130209103173E-2</v>
      </c>
      <c r="Q118" s="60">
        <f t="shared" si="258"/>
        <v>5.7791472502848551E-2</v>
      </c>
      <c r="R118" s="60">
        <f t="shared" si="259"/>
        <v>1.0002784141778192</v>
      </c>
      <c r="S118" s="60">
        <f t="shared" si="260"/>
        <v>6.168429051103157</v>
      </c>
      <c r="T118" s="60">
        <f t="shared" si="261"/>
        <v>-25.050579063369746</v>
      </c>
      <c r="U118" s="60">
        <f t="shared" si="262"/>
        <v>-11.622654248782331</v>
      </c>
      <c r="W118" s="73">
        <f t="shared" ref="W118" si="279">B118-0.001</f>
        <v>78.838999999999999</v>
      </c>
      <c r="X118" s="73">
        <f t="shared" ref="X118" si="280">C118-0.001</f>
        <v>205.739</v>
      </c>
    </row>
    <row r="119" spans="1:24" x14ac:dyDescent="0.3">
      <c r="A119" s="132">
        <v>3188</v>
      </c>
      <c r="B119" s="129">
        <v>80.540000000000006</v>
      </c>
      <c r="C119" s="132">
        <v>206.56</v>
      </c>
      <c r="D119" s="131">
        <f t="shared" si="246"/>
        <v>2509.9960899955768</v>
      </c>
      <c r="E119" s="64">
        <f t="shared" si="247"/>
        <v>-2428.7960899955769</v>
      </c>
      <c r="F119" s="64">
        <f t="shared" si="248"/>
        <v>-1693.9757067863793</v>
      </c>
      <c r="G119" s="64">
        <f t="shared" si="249"/>
        <v>-490.99110204932157</v>
      </c>
      <c r="H119" s="64">
        <f t="shared" si="250"/>
        <v>16460.474293213632</v>
      </c>
      <c r="I119" s="64">
        <f t="shared" si="251"/>
        <v>30498.788897950682</v>
      </c>
      <c r="J119" s="60">
        <f t="shared" si="252"/>
        <v>1763.6966738852859</v>
      </c>
      <c r="K119" s="60">
        <f t="shared" si="253"/>
        <v>196.16398902653634</v>
      </c>
      <c r="L119" s="60">
        <f t="shared" si="254"/>
        <v>1731.7840512572543</v>
      </c>
      <c r="M119" s="61"/>
      <c r="N119" s="66">
        <f t="shared" si="255"/>
        <v>14.099999999999909</v>
      </c>
      <c r="O119" s="66">
        <f t="shared" si="256"/>
        <v>2.9670597283903651E-2</v>
      </c>
      <c r="P119" s="66">
        <f t="shared" si="257"/>
        <v>1.4311699866353384E-2</v>
      </c>
      <c r="Q119" s="60">
        <f t="shared" si="258"/>
        <v>3.2841926250697595E-2</v>
      </c>
      <c r="R119" s="60">
        <f t="shared" si="259"/>
        <v>1.0000898923723878</v>
      </c>
      <c r="S119" s="60">
        <f t="shared" si="260"/>
        <v>2.5234815806948183</v>
      </c>
      <c r="T119" s="60">
        <f t="shared" si="261"/>
        <v>-12.451724278312568</v>
      </c>
      <c r="U119" s="60">
        <f t="shared" si="262"/>
        <v>-6.1138150345165725</v>
      </c>
      <c r="W119" s="73">
        <f t="shared" ref="W119" si="281">B119+0.001</f>
        <v>80.541000000000011</v>
      </c>
      <c r="X119" s="73">
        <f t="shared" ref="X119" si="282">C119+0.001</f>
        <v>206.56100000000001</v>
      </c>
    </row>
    <row r="120" spans="1:24" x14ac:dyDescent="0.3">
      <c r="A120" s="132">
        <v>3202.2</v>
      </c>
      <c r="B120" s="132">
        <v>80.900000000000006</v>
      </c>
      <c r="C120" s="132">
        <v>206.33</v>
      </c>
      <c r="D120" s="131">
        <f t="shared" si="246"/>
        <v>2512.2859717615097</v>
      </c>
      <c r="E120" s="64">
        <f t="shared" si="247"/>
        <v>-2431.0859717615099</v>
      </c>
      <c r="F120" s="64">
        <f t="shared" si="248"/>
        <v>-1706.5234260522311</v>
      </c>
      <c r="G120" s="64">
        <f t="shared" si="249"/>
        <v>-497.23211603945879</v>
      </c>
      <c r="H120" s="64">
        <f t="shared" si="250"/>
        <v>16447.926573947781</v>
      </c>
      <c r="I120" s="64">
        <f t="shared" si="251"/>
        <v>30492.547883960546</v>
      </c>
      <c r="J120" s="60">
        <f t="shared" si="252"/>
        <v>1777.4875473223778</v>
      </c>
      <c r="K120" s="60">
        <f t="shared" si="253"/>
        <v>196.24461215617282</v>
      </c>
      <c r="L120" s="60">
        <f t="shared" si="254"/>
        <v>1745.7973088288231</v>
      </c>
      <c r="M120" s="61"/>
      <c r="N120" s="66">
        <f t="shared" si="255"/>
        <v>14.199999999999818</v>
      </c>
      <c r="O120" s="66">
        <f t="shared" si="256"/>
        <v>6.2831853071795762E-3</v>
      </c>
      <c r="P120" s="66">
        <f t="shared" si="257"/>
        <v>-4.0142572795867793E-3</v>
      </c>
      <c r="Q120" s="60">
        <f t="shared" si="258"/>
        <v>7.4278919154291412E-3</v>
      </c>
      <c r="R120" s="60">
        <f t="shared" si="259"/>
        <v>1.0000045978235601</v>
      </c>
      <c r="S120" s="60">
        <f t="shared" si="260"/>
        <v>2.2898817659330954</v>
      </c>
      <c r="T120" s="60">
        <f t="shared" si="261"/>
        <v>-12.547719265851889</v>
      </c>
      <c r="U120" s="60">
        <f t="shared" si="262"/>
        <v>-6.2410139901372457</v>
      </c>
      <c r="W120" s="73">
        <f t="shared" ref="W120" si="283">B120-0.001</f>
        <v>80.899000000000001</v>
      </c>
      <c r="X120" s="73">
        <f t="shared" ref="X120" si="284">C120-0.001</f>
        <v>206.32900000000001</v>
      </c>
    </row>
    <row r="121" spans="1:24" x14ac:dyDescent="0.3">
      <c r="A121" s="132">
        <v>3216.3</v>
      </c>
      <c r="B121" s="129">
        <v>82.45</v>
      </c>
      <c r="C121" s="132">
        <v>206.07</v>
      </c>
      <c r="D121" s="131">
        <f t="shared" si="246"/>
        <v>2514.327423024572</v>
      </c>
      <c r="E121" s="64">
        <f t="shared" si="247"/>
        <v>-2433.1274230245722</v>
      </c>
      <c r="F121" s="64">
        <f t="shared" si="248"/>
        <v>-1719.0410929223278</v>
      </c>
      <c r="G121" s="64">
        <f t="shared" si="249"/>
        <v>-503.3915019163781</v>
      </c>
      <c r="H121" s="64">
        <f t="shared" si="250"/>
        <v>16435.408907077686</v>
      </c>
      <c r="I121" s="64">
        <f t="shared" si="251"/>
        <v>30486.388498083626</v>
      </c>
      <c r="J121" s="60">
        <f t="shared" si="252"/>
        <v>1791.2301034086097</v>
      </c>
      <c r="K121" s="60">
        <f t="shared" si="253"/>
        <v>196.32175813013919</v>
      </c>
      <c r="L121" s="60">
        <f t="shared" si="254"/>
        <v>1759.7466486920821</v>
      </c>
      <c r="M121" s="61"/>
      <c r="N121" s="66">
        <f t="shared" si="255"/>
        <v>14.100000000000364</v>
      </c>
      <c r="O121" s="66">
        <f t="shared" si="256"/>
        <v>2.7052603405912059E-2</v>
      </c>
      <c r="P121" s="66">
        <f t="shared" si="257"/>
        <v>-4.5378560551855938E-3</v>
      </c>
      <c r="Q121" s="60">
        <f t="shared" si="258"/>
        <v>2.7422663894171473E-2</v>
      </c>
      <c r="R121" s="60">
        <f t="shared" si="259"/>
        <v>1.0000626715875112</v>
      </c>
      <c r="S121" s="60">
        <f t="shared" si="260"/>
        <v>2.041451263062203</v>
      </c>
      <c r="T121" s="60">
        <f t="shared" si="261"/>
        <v>-12.51766687009682</v>
      </c>
      <c r="U121" s="60">
        <f t="shared" si="262"/>
        <v>-6.1593858769193233</v>
      </c>
      <c r="W121" s="73">
        <f t="shared" ref="W121" si="285">B121+0.001</f>
        <v>82.451000000000008</v>
      </c>
      <c r="X121" s="73">
        <f t="shared" ref="X121" si="286">C121+0.001</f>
        <v>206.071</v>
      </c>
    </row>
    <row r="122" spans="1:24" x14ac:dyDescent="0.3">
      <c r="A122" s="132">
        <v>3230.4</v>
      </c>
      <c r="B122" s="132">
        <v>84.41</v>
      </c>
      <c r="C122" s="132">
        <v>206.75</v>
      </c>
      <c r="D122" s="131">
        <f t="shared" si="246"/>
        <v>2515.9406428368807</v>
      </c>
      <c r="E122" s="64">
        <f t="shared" si="247"/>
        <v>-2434.7406428368809</v>
      </c>
      <c r="F122" s="64">
        <f t="shared" si="248"/>
        <v>-1731.5858408876152</v>
      </c>
      <c r="G122" s="64">
        <f t="shared" si="249"/>
        <v>-509.6216809544851</v>
      </c>
      <c r="H122" s="64">
        <f t="shared" si="250"/>
        <v>16422.8641591124</v>
      </c>
      <c r="I122" s="64">
        <f t="shared" si="251"/>
        <v>30480.15831904552</v>
      </c>
      <c r="J122" s="60">
        <f t="shared" si="252"/>
        <v>1805.0218231537658</v>
      </c>
      <c r="K122" s="60">
        <f t="shared" si="253"/>
        <v>196.39964230418695</v>
      </c>
      <c r="L122" s="60">
        <f t="shared" si="254"/>
        <v>1773.7523282614886</v>
      </c>
      <c r="M122" s="61"/>
      <c r="N122" s="66">
        <f t="shared" si="255"/>
        <v>14.099999999999909</v>
      </c>
      <c r="O122" s="66">
        <f t="shared" si="256"/>
        <v>3.420845333908875E-2</v>
      </c>
      <c r="P122" s="66">
        <f t="shared" si="257"/>
        <v>1.1868238913561559E-2</v>
      </c>
      <c r="Q122" s="60">
        <f t="shared" si="258"/>
        <v>3.6183080134699619E-2</v>
      </c>
      <c r="R122" s="60">
        <f t="shared" si="259"/>
        <v>1.0001091155596009</v>
      </c>
      <c r="S122" s="60">
        <f t="shared" si="260"/>
        <v>1.6132198123086892</v>
      </c>
      <c r="T122" s="60">
        <f t="shared" si="261"/>
        <v>-12.544747965287257</v>
      </c>
      <c r="U122" s="60">
        <f t="shared" si="262"/>
        <v>-6.2301790381070035</v>
      </c>
      <c r="W122" s="73">
        <f t="shared" ref="W122" si="287">B122-0.001</f>
        <v>84.408999999999992</v>
      </c>
      <c r="X122" s="73">
        <f t="shared" ref="X122" si="288">C122-0.001</f>
        <v>206.749</v>
      </c>
    </row>
    <row r="123" spans="1:24" x14ac:dyDescent="0.3">
      <c r="A123" s="132">
        <v>3256.9</v>
      </c>
      <c r="B123" s="129">
        <v>88.22</v>
      </c>
      <c r="C123" s="132">
        <v>206.64</v>
      </c>
      <c r="D123" s="131">
        <f t="shared" si="246"/>
        <v>2517.6435124610744</v>
      </c>
      <c r="E123" s="64">
        <f t="shared" si="247"/>
        <v>-2436.4435124610745</v>
      </c>
      <c r="F123" s="64">
        <f t="shared" si="248"/>
        <v>-1755.2079402888921</v>
      </c>
      <c r="G123" s="64">
        <f t="shared" si="249"/>
        <v>-521.49971562524274</v>
      </c>
      <c r="H123" s="64">
        <f t="shared" si="250"/>
        <v>16399.242059711123</v>
      </c>
      <c r="I123" s="64">
        <f t="shared" si="251"/>
        <v>30468.280284374763</v>
      </c>
      <c r="J123" s="60">
        <f t="shared" si="252"/>
        <v>1831.0425628724156</v>
      </c>
      <c r="K123" s="60">
        <f t="shared" si="253"/>
        <v>196.54750748757198</v>
      </c>
      <c r="L123" s="60">
        <f t="shared" si="254"/>
        <v>1800.1920654690557</v>
      </c>
      <c r="M123" s="61"/>
      <c r="N123" s="66">
        <f t="shared" si="255"/>
        <v>26.5</v>
      </c>
      <c r="O123" s="66">
        <f t="shared" si="256"/>
        <v>6.6497044500983996E-2</v>
      </c>
      <c r="P123" s="66">
        <f t="shared" si="257"/>
        <v>-1.9198621771940006E-3</v>
      </c>
      <c r="Q123" s="60">
        <f t="shared" si="258"/>
        <v>6.6524628545648889E-2</v>
      </c>
      <c r="R123" s="60">
        <f t="shared" si="259"/>
        <v>1.0003689571340681</v>
      </c>
      <c r="S123" s="60">
        <f t="shared" si="260"/>
        <v>1.7028696241936443</v>
      </c>
      <c r="T123" s="60">
        <f t="shared" si="261"/>
        <v>-23.622099401277069</v>
      </c>
      <c r="U123" s="60">
        <f t="shared" si="262"/>
        <v>-11.878034670757621</v>
      </c>
      <c r="W123" s="73">
        <f t="shared" ref="W123" si="289">B123+0.001</f>
        <v>88.221000000000004</v>
      </c>
      <c r="X123" s="73">
        <f t="shared" ref="X123" si="290">C123+0.001</f>
        <v>206.64099999999999</v>
      </c>
    </row>
    <row r="124" spans="1:24" x14ac:dyDescent="0.3">
      <c r="A124" s="132">
        <v>3285.1</v>
      </c>
      <c r="B124" s="132">
        <v>86.93</v>
      </c>
      <c r="C124" s="132">
        <v>206.55</v>
      </c>
      <c r="D124" s="131">
        <f t="shared" si="246"/>
        <v>2518.8366746047263</v>
      </c>
      <c r="E124" s="64">
        <f t="shared" si="247"/>
        <v>-2437.6366746047265</v>
      </c>
      <c r="F124" s="64">
        <f t="shared" si="248"/>
        <v>-1780.4010700450776</v>
      </c>
      <c r="G124" s="64">
        <f t="shared" si="249"/>
        <v>-534.1127573426229</v>
      </c>
      <c r="H124" s="64">
        <f t="shared" si="250"/>
        <v>16374.048929954937</v>
      </c>
      <c r="I124" s="64">
        <f t="shared" si="251"/>
        <v>30455.667242657382</v>
      </c>
      <c r="J124" s="60">
        <f t="shared" si="252"/>
        <v>1858.7911146155711</v>
      </c>
      <c r="K124" s="60">
        <f t="shared" si="253"/>
        <v>196.6990209223234</v>
      </c>
      <c r="L124" s="60">
        <f t="shared" si="254"/>
        <v>1828.3652040457071</v>
      </c>
      <c r="M124" s="61"/>
      <c r="N124" s="66">
        <f t="shared" si="255"/>
        <v>28.199999999999818</v>
      </c>
      <c r="O124" s="66">
        <f t="shared" si="256"/>
        <v>-2.2514747350726713E-2</v>
      </c>
      <c r="P124" s="66">
        <f t="shared" si="257"/>
        <v>-1.5707963267944602E-3</v>
      </c>
      <c r="Q124" s="60">
        <f t="shared" si="258"/>
        <v>2.2569375876276165E-2</v>
      </c>
      <c r="R124" s="60">
        <f t="shared" si="259"/>
        <v>1.0000424502229373</v>
      </c>
      <c r="S124" s="60">
        <f t="shared" si="260"/>
        <v>1.1931621436519744</v>
      </c>
      <c r="T124" s="60">
        <f t="shared" si="261"/>
        <v>-25.193129756185449</v>
      </c>
      <c r="U124" s="60">
        <f t="shared" si="262"/>
        <v>-12.613041717380201</v>
      </c>
      <c r="W124" s="73">
        <f t="shared" ref="W124" si="291">B124-0.001</f>
        <v>86.929000000000002</v>
      </c>
      <c r="X124" s="73">
        <f t="shared" ref="X124" si="292">C124-0.001</f>
        <v>206.54900000000001</v>
      </c>
    </row>
    <row r="125" spans="1:24" x14ac:dyDescent="0.3">
      <c r="A125" s="132">
        <v>3313.4</v>
      </c>
      <c r="B125" s="129">
        <v>88.65</v>
      </c>
      <c r="C125" s="132">
        <v>207.55</v>
      </c>
      <c r="D125" s="131">
        <f t="shared" si="246"/>
        <v>2519.9279719112142</v>
      </c>
      <c r="E125" s="64">
        <f t="shared" si="247"/>
        <v>-2438.7279719112144</v>
      </c>
      <c r="F125" s="64">
        <f t="shared" si="248"/>
        <v>-1805.5852549672661</v>
      </c>
      <c r="G125" s="64">
        <f t="shared" si="249"/>
        <v>-546.9725963406006</v>
      </c>
      <c r="H125" s="64">
        <f t="shared" si="250"/>
        <v>16348.864745032748</v>
      </c>
      <c r="I125" s="64">
        <f t="shared" si="251"/>
        <v>30442.807403659404</v>
      </c>
      <c r="J125" s="60">
        <f t="shared" si="252"/>
        <v>1886.6152586319197</v>
      </c>
      <c r="K125" s="60">
        <f t="shared" si="253"/>
        <v>196.85332845417588</v>
      </c>
      <c r="L125" s="60">
        <f t="shared" si="254"/>
        <v>1856.642728941667</v>
      </c>
      <c r="M125" s="61"/>
      <c r="N125" s="66">
        <f t="shared" si="255"/>
        <v>28.300000000000182</v>
      </c>
      <c r="O125" s="66">
        <f t="shared" si="256"/>
        <v>3.001966313430245E-2</v>
      </c>
      <c r="P125" s="66">
        <f t="shared" si="257"/>
        <v>1.7453292519943295E-2</v>
      </c>
      <c r="Q125" s="60">
        <f t="shared" si="258"/>
        <v>3.4717742706695365E-2</v>
      </c>
      <c r="R125" s="60">
        <f t="shared" si="259"/>
        <v>1.0001004555797002</v>
      </c>
      <c r="S125" s="60">
        <f t="shared" si="260"/>
        <v>1.0912973064878566</v>
      </c>
      <c r="T125" s="60">
        <f t="shared" si="261"/>
        <v>-25.184184922188521</v>
      </c>
      <c r="U125" s="60">
        <f t="shared" si="262"/>
        <v>-12.859838997977761</v>
      </c>
      <c r="W125" s="73">
        <f t="shared" ref="W125" si="293">B125+0.001</f>
        <v>88.65100000000001</v>
      </c>
      <c r="X125" s="73">
        <f t="shared" ref="X125" si="294">C125+0.001</f>
        <v>207.55100000000002</v>
      </c>
    </row>
    <row r="126" spans="1:24" x14ac:dyDescent="0.3">
      <c r="A126" s="132">
        <v>3341.6</v>
      </c>
      <c r="B126" s="132">
        <v>90.31</v>
      </c>
      <c r="C126" s="132">
        <v>208.26</v>
      </c>
      <c r="D126" s="131">
        <f t="shared" si="246"/>
        <v>2520.1838978028663</v>
      </c>
      <c r="E126" s="64">
        <f t="shared" si="247"/>
        <v>-2438.9838978028665</v>
      </c>
      <c r="F126" s="64">
        <f t="shared" si="248"/>
        <v>-1830.5042259789043</v>
      </c>
      <c r="G126" s="64">
        <f t="shared" si="249"/>
        <v>-560.16932267082871</v>
      </c>
      <c r="H126" s="64">
        <f t="shared" si="250"/>
        <v>16323.945774021109</v>
      </c>
      <c r="I126" s="64">
        <f t="shared" si="251"/>
        <v>30429.610677329176</v>
      </c>
      <c r="J126" s="60">
        <f t="shared" si="252"/>
        <v>1914.2976235131575</v>
      </c>
      <c r="K126" s="60">
        <f t="shared" si="253"/>
        <v>197.01511326946505</v>
      </c>
      <c r="L126" s="60">
        <f t="shared" si="254"/>
        <v>1884.837477473671</v>
      </c>
      <c r="M126" s="61"/>
      <c r="N126" s="66">
        <f t="shared" si="255"/>
        <v>28.199999999999818</v>
      </c>
      <c r="O126" s="66">
        <f t="shared" si="256"/>
        <v>2.8972465583105809E-2</v>
      </c>
      <c r="P126" s="66">
        <f t="shared" si="257"/>
        <v>1.2391837689159383E-2</v>
      </c>
      <c r="Q126" s="60">
        <f t="shared" si="258"/>
        <v>3.1510918929654963E-2</v>
      </c>
      <c r="R126" s="60">
        <f t="shared" si="259"/>
        <v>1.0000827530511907</v>
      </c>
      <c r="S126" s="60">
        <f t="shared" si="260"/>
        <v>0.25592589165208013</v>
      </c>
      <c r="T126" s="60">
        <f t="shared" si="261"/>
        <v>-24.918971011638241</v>
      </c>
      <c r="U126" s="60">
        <f t="shared" si="262"/>
        <v>-13.196726330228078</v>
      </c>
      <c r="W126" s="73">
        <f t="shared" ref="W126" si="295">B126-0.001</f>
        <v>90.308999999999997</v>
      </c>
      <c r="X126" s="73">
        <f t="shared" ref="X126" si="296">C126-0.001</f>
        <v>208.25899999999999</v>
      </c>
    </row>
    <row r="127" spans="1:24" x14ac:dyDescent="0.3">
      <c r="A127" s="132">
        <v>3369.9</v>
      </c>
      <c r="B127" s="129">
        <v>90.86</v>
      </c>
      <c r="C127" s="132">
        <v>207.79</v>
      </c>
      <c r="D127" s="131">
        <f t="shared" si="246"/>
        <v>2519.8949543281788</v>
      </c>
      <c r="E127" s="64">
        <f t="shared" si="247"/>
        <v>-2438.6949543281789</v>
      </c>
      <c r="F127" s="64">
        <f t="shared" si="248"/>
        <v>-1855.4843725852738</v>
      </c>
      <c r="G127" s="64">
        <f t="shared" si="249"/>
        <v>-573.46549305217786</v>
      </c>
      <c r="H127" s="64">
        <f t="shared" si="250"/>
        <v>16298.96562741474</v>
      </c>
      <c r="I127" s="64">
        <f t="shared" si="251"/>
        <v>30416.314506947827</v>
      </c>
      <c r="J127" s="60">
        <f t="shared" si="252"/>
        <v>1942.082626622705</v>
      </c>
      <c r="K127" s="60">
        <f t="shared" si="253"/>
        <v>197.17455465219612</v>
      </c>
      <c r="L127" s="60">
        <f t="shared" si="254"/>
        <v>1913.1319653547162</v>
      </c>
      <c r="M127" s="61"/>
      <c r="N127" s="66">
        <f t="shared" si="255"/>
        <v>28.300000000000182</v>
      </c>
      <c r="O127" s="66">
        <f t="shared" si="256"/>
        <v>9.5993108859687634E-3</v>
      </c>
      <c r="P127" s="66">
        <f t="shared" si="257"/>
        <v>-8.2030474843733294E-3</v>
      </c>
      <c r="Q127" s="60">
        <f t="shared" si="258"/>
        <v>1.2626528662799785E-2</v>
      </c>
      <c r="R127" s="60">
        <f t="shared" si="259"/>
        <v>1.0000132859806568</v>
      </c>
      <c r="S127" s="60">
        <f t="shared" si="260"/>
        <v>-0.28894347468751019</v>
      </c>
      <c r="T127" s="60">
        <f t="shared" si="261"/>
        <v>-24.980146606369622</v>
      </c>
      <c r="U127" s="60">
        <f t="shared" si="262"/>
        <v>-13.296170381349157</v>
      </c>
      <c r="W127" s="73">
        <f t="shared" ref="W127" si="297">B127+0.001</f>
        <v>90.861000000000004</v>
      </c>
      <c r="X127" s="73">
        <f t="shared" ref="X127" si="298">C127+0.001</f>
        <v>207.791</v>
      </c>
    </row>
    <row r="128" spans="1:24" x14ac:dyDescent="0.3">
      <c r="A128" s="132">
        <v>3398.2</v>
      </c>
      <c r="B128" s="132">
        <v>90.06</v>
      </c>
      <c r="C128" s="132">
        <v>206.46</v>
      </c>
      <c r="D128" s="131">
        <f t="shared" si="246"/>
        <v>2519.6677414505289</v>
      </c>
      <c r="E128" s="64">
        <f t="shared" si="247"/>
        <v>-2438.467741450529</v>
      </c>
      <c r="F128" s="64">
        <f t="shared" si="248"/>
        <v>-1880.6701939129168</v>
      </c>
      <c r="G128" s="64">
        <f t="shared" si="249"/>
        <v>-586.36757848479715</v>
      </c>
      <c r="H128" s="64">
        <f t="shared" si="250"/>
        <v>16273.779806087097</v>
      </c>
      <c r="I128" s="64">
        <f t="shared" si="251"/>
        <v>30403.412421515208</v>
      </c>
      <c r="J128" s="60">
        <f t="shared" si="252"/>
        <v>1969.9612471748201</v>
      </c>
      <c r="K128" s="60">
        <f t="shared" si="253"/>
        <v>197.31677362428186</v>
      </c>
      <c r="L128" s="60">
        <f t="shared" si="254"/>
        <v>1941.430179279088</v>
      </c>
      <c r="M128" s="61"/>
      <c r="N128" s="66">
        <f t="shared" si="255"/>
        <v>28.299999999999727</v>
      </c>
      <c r="O128" s="66">
        <f t="shared" si="256"/>
        <v>-1.3962634015954586E-2</v>
      </c>
      <c r="P128" s="66">
        <f t="shared" si="257"/>
        <v>-2.3212879051524304E-2</v>
      </c>
      <c r="Q128" s="60">
        <f t="shared" si="258"/>
        <v>2.7087809333460333E-2</v>
      </c>
      <c r="R128" s="60">
        <f t="shared" si="259"/>
        <v>1.0000611502714418</v>
      </c>
      <c r="S128" s="60">
        <f t="shared" si="260"/>
        <v>-0.22721287764987097</v>
      </c>
      <c r="T128" s="60">
        <f t="shared" si="261"/>
        <v>-25.185821327643051</v>
      </c>
      <c r="U128" s="60">
        <f t="shared" si="262"/>
        <v>-12.90208543261932</v>
      </c>
      <c r="W128" s="73">
        <f t="shared" ref="W128" si="299">B128-0.001</f>
        <v>90.058999999999997</v>
      </c>
      <c r="X128" s="73">
        <f t="shared" ref="X128" si="300">C128-0.001</f>
        <v>206.459</v>
      </c>
    </row>
    <row r="129" spans="1:24" x14ac:dyDescent="0.3">
      <c r="A129" s="132">
        <v>3426.5</v>
      </c>
      <c r="B129" s="129">
        <v>90.12</v>
      </c>
      <c r="C129" s="132">
        <v>204.33</v>
      </c>
      <c r="D129" s="131">
        <f t="shared" si="246"/>
        <v>2519.6232828144648</v>
      </c>
      <c r="E129" s="64">
        <f t="shared" si="247"/>
        <v>-2438.423282814465</v>
      </c>
      <c r="F129" s="64">
        <f t="shared" si="248"/>
        <v>-1906.2341368819914</v>
      </c>
      <c r="G129" s="64">
        <f t="shared" si="249"/>
        <v>-598.50349779572434</v>
      </c>
      <c r="H129" s="64">
        <f t="shared" si="250"/>
        <v>16248.215863118023</v>
      </c>
      <c r="I129" s="64">
        <f t="shared" si="251"/>
        <v>30391.27650220428</v>
      </c>
      <c r="J129" s="60">
        <f t="shared" si="252"/>
        <v>1997.9827380355287</v>
      </c>
      <c r="K129" s="60">
        <f t="shared" si="253"/>
        <v>197.43081059524206</v>
      </c>
      <c r="L129" s="60">
        <f t="shared" si="254"/>
        <v>1969.7162770640336</v>
      </c>
      <c r="M129" s="61"/>
      <c r="N129" s="66">
        <f t="shared" si="255"/>
        <v>28.300000000000182</v>
      </c>
      <c r="O129" s="66">
        <f t="shared" si="256"/>
        <v>1.0471975511966373E-3</v>
      </c>
      <c r="P129" s="66">
        <f t="shared" si="257"/>
        <v>-3.7175513067479141E-2</v>
      </c>
      <c r="Q129" s="60">
        <f t="shared" si="258"/>
        <v>3.7190211855502087E-2</v>
      </c>
      <c r="R129" s="60">
        <f t="shared" si="259"/>
        <v>1.000115275265373</v>
      </c>
      <c r="S129" s="60">
        <f t="shared" si="260"/>
        <v>-4.4458636064278897E-2</v>
      </c>
      <c r="T129" s="60">
        <f t="shared" si="261"/>
        <v>-25.563942969074635</v>
      </c>
      <c r="U129" s="60">
        <f t="shared" si="262"/>
        <v>-12.135919310927147</v>
      </c>
      <c r="W129" s="73">
        <f t="shared" ref="W129:W130" si="301">B129+0.001</f>
        <v>90.121000000000009</v>
      </c>
      <c r="X129" s="73">
        <f t="shared" ref="X129:X130" si="302">C129+0.001</f>
        <v>204.33100000000002</v>
      </c>
    </row>
    <row r="130" spans="1:24" x14ac:dyDescent="0.3">
      <c r="A130">
        <v>3454.7</v>
      </c>
      <c r="B130">
        <v>89.82</v>
      </c>
      <c r="C130">
        <v>204.46</v>
      </c>
      <c r="D130" s="131">
        <f t="shared" ref="D130:D160" si="303">S130+D129</f>
        <v>2519.6380482887298</v>
      </c>
      <c r="E130" s="64">
        <f t="shared" ref="E130:E160" si="304">$D$1-D130</f>
        <v>-2438.43804828873</v>
      </c>
      <c r="F130" s="64">
        <f t="shared" ref="F130:F160" si="305">T130+F129</f>
        <v>-1931.9163942850116</v>
      </c>
      <c r="G130" s="64">
        <f t="shared" ref="G130:G160" si="306">U130+G129</f>
        <v>-610.15078411825743</v>
      </c>
      <c r="H130" s="64">
        <f t="shared" ref="H130:H160" si="307">H129+T130</f>
        <v>16222.533605715002</v>
      </c>
      <c r="I130" s="64">
        <f t="shared" ref="I130:I160" si="308">I129+U130</f>
        <v>30379.629215881749</v>
      </c>
      <c r="J130" s="60">
        <f t="shared" ref="J130:J160" si="309">SQRT(F130^2+G130^2)</f>
        <v>2025.9775255089394</v>
      </c>
      <c r="K130" s="60">
        <f t="shared" ref="K130:K160" si="310">IF(J130=0,0,IF(F130&lt;0,ATAN(G130/F130)*180/PI()+180,ATAN(G130/F130)*180/PI()))</f>
        <v>197.5275079762101</v>
      </c>
      <c r="L130" s="60">
        <f t="shared" ref="L130:L160" si="311">COS((K130-$B$1)*PI()/180)*J130</f>
        <v>1997.885276263836</v>
      </c>
      <c r="M130" s="61"/>
      <c r="N130" s="66">
        <f t="shared" ref="N130:N160" si="312">A130-A129</f>
        <v>28.199999999999818</v>
      </c>
      <c r="O130" s="66">
        <f t="shared" ref="O130:O160" si="313">RADIANS(B130-B129)</f>
        <v>-5.2359877559831867E-3</v>
      </c>
      <c r="P130" s="66">
        <f t="shared" ref="P130:P160" si="314">RADIANS(C130-C129)</f>
        <v>2.2689280275925493E-3</v>
      </c>
      <c r="Q130" s="60">
        <f t="shared" ref="Q130:Q160" si="315">ACOS(COS(O130)-SIN(RADIANS(B129))*SIN(RADIANS(B130))*(1-COS(P130)))</f>
        <v>5.7064515245979219E-3</v>
      </c>
      <c r="R130" s="60">
        <f t="shared" ref="R130:R160" si="316">2/Q130*TAN(Q130/2)</f>
        <v>1.0000027136412535</v>
      </c>
      <c r="S130" s="60">
        <f t="shared" ref="S130:S160" si="317">(N130/2)*(COS(RADIANS(B129))+COS(RADIANS(B130)))*R130</f>
        <v>1.4765474264800743E-2</v>
      </c>
      <c r="T130" s="60">
        <f t="shared" ref="T130:T160" si="318">(N130/2)*(SIN(RADIANS(B129))*COS(RADIANS(C129))+SIN(RADIANS(B130))*COS(RADIANS(C130)))*R130</f>
        <v>-25.68225740302033</v>
      </c>
      <c r="U130" s="60">
        <f t="shared" ref="U130:U160" si="319">(N130/2)*(SIN(RADIANS(B129))*SIN(RADIANS(C129))+SIN(RADIANS(B130))*SIN(RADIANS(C130)))*R130</f>
        <v>-11.647286322533082</v>
      </c>
      <c r="W130" s="73">
        <f t="shared" si="301"/>
        <v>89.820999999999998</v>
      </c>
      <c r="X130" s="73">
        <f t="shared" si="302"/>
        <v>204.46100000000001</v>
      </c>
    </row>
    <row r="131" spans="1:24" x14ac:dyDescent="0.3">
      <c r="A131">
        <v>3483</v>
      </c>
      <c r="B131">
        <v>90.49</v>
      </c>
      <c r="C131">
        <v>204.8</v>
      </c>
      <c r="D131" s="131">
        <f t="shared" si="303"/>
        <v>2519.5614897260152</v>
      </c>
      <c r="E131" s="64">
        <f t="shared" si="304"/>
        <v>-2438.3614897260154</v>
      </c>
      <c r="F131" s="64">
        <f t="shared" si="305"/>
        <v>-1957.6413263627092</v>
      </c>
      <c r="G131" s="64">
        <f t="shared" si="306"/>
        <v>-621.94487297546686</v>
      </c>
      <c r="H131" s="64">
        <f t="shared" si="307"/>
        <v>16196.808673637304</v>
      </c>
      <c r="I131" s="64">
        <f t="shared" si="308"/>
        <v>30367.83512702454</v>
      </c>
      <c r="J131" s="60">
        <f t="shared" si="309"/>
        <v>2054.0630437509985</v>
      </c>
      <c r="K131" s="60">
        <f t="shared" si="310"/>
        <v>197.6251115970077</v>
      </c>
      <c r="L131" s="60">
        <f t="shared" si="311"/>
        <v>2026.1591013141988</v>
      </c>
      <c r="M131" s="61"/>
      <c r="N131" s="66">
        <f t="shared" si="312"/>
        <v>28.300000000000182</v>
      </c>
      <c r="O131" s="66">
        <f t="shared" si="313"/>
        <v>1.1693705988362038E-2</v>
      </c>
      <c r="P131" s="66">
        <f t="shared" si="314"/>
        <v>5.9341194567807797E-3</v>
      </c>
      <c r="Q131" s="60">
        <f t="shared" si="315"/>
        <v>1.3113194671156014E-2</v>
      </c>
      <c r="R131" s="60">
        <f t="shared" si="316"/>
        <v>1.0000143299026181</v>
      </c>
      <c r="S131" s="60">
        <f t="shared" si="317"/>
        <v>-7.6558562714428333E-2</v>
      </c>
      <c r="T131" s="60">
        <f t="shared" si="318"/>
        <v>-25.72493207769763</v>
      </c>
      <c r="U131" s="60">
        <f t="shared" si="319"/>
        <v>-11.794088857209392</v>
      </c>
      <c r="W131" s="73">
        <f t="shared" ref="W131" si="320">B131-0.001</f>
        <v>90.48899999999999</v>
      </c>
      <c r="X131" s="73">
        <f t="shared" ref="X131" si="321">C131-0.001</f>
        <v>204.79900000000001</v>
      </c>
    </row>
    <row r="132" spans="1:24" x14ac:dyDescent="0.3">
      <c r="A132">
        <v>3511.3</v>
      </c>
      <c r="B132">
        <v>89.69</v>
      </c>
      <c r="C132">
        <v>206.22</v>
      </c>
      <c r="D132" s="131">
        <f t="shared" si="303"/>
        <v>2519.5170342938259</v>
      </c>
      <c r="E132" s="64">
        <f t="shared" si="304"/>
        <v>-2438.3170342938261</v>
      </c>
      <c r="F132" s="64">
        <f t="shared" si="305"/>
        <v>-1983.1814688126287</v>
      </c>
      <c r="G132" s="64">
        <f t="shared" si="306"/>
        <v>-634.13237246663846</v>
      </c>
      <c r="H132" s="64">
        <f t="shared" si="307"/>
        <v>16171.268531187385</v>
      </c>
      <c r="I132" s="64">
        <f t="shared" si="308"/>
        <v>30355.64762753337</v>
      </c>
      <c r="J132" s="60">
        <f t="shared" si="309"/>
        <v>2082.098125461906</v>
      </c>
      <c r="K132" s="60">
        <f t="shared" si="310"/>
        <v>197.73194193714573</v>
      </c>
      <c r="L132" s="60">
        <f t="shared" si="311"/>
        <v>2054.4474888477025</v>
      </c>
      <c r="M132" s="61"/>
      <c r="N132" s="66">
        <f t="shared" si="312"/>
        <v>28.300000000000182</v>
      </c>
      <c r="O132" s="66">
        <f t="shared" si="313"/>
        <v>-1.3962634015954586E-2</v>
      </c>
      <c r="P132" s="66">
        <f t="shared" si="314"/>
        <v>2.4783675378319263E-2</v>
      </c>
      <c r="Q132" s="60">
        <f t="shared" si="315"/>
        <v>2.8445987751474666E-2</v>
      </c>
      <c r="R132" s="60">
        <f t="shared" si="316"/>
        <v>1.0000674366417341</v>
      </c>
      <c r="S132" s="60">
        <f t="shared" si="317"/>
        <v>-4.4455432189536279E-2</v>
      </c>
      <c r="T132" s="60">
        <f t="shared" si="318"/>
        <v>-25.54014244991949</v>
      </c>
      <c r="U132" s="60">
        <f t="shared" si="319"/>
        <v>-12.187499491171577</v>
      </c>
      <c r="W132" s="73">
        <f t="shared" ref="W132" si="322">B132+0.001</f>
        <v>89.691000000000003</v>
      </c>
      <c r="X132" s="73">
        <f t="shared" ref="X132" si="323">C132+0.001</f>
        <v>206.221</v>
      </c>
    </row>
    <row r="133" spans="1:24" x14ac:dyDescent="0.3">
      <c r="A133">
        <v>3539.5</v>
      </c>
      <c r="B133">
        <v>89.75</v>
      </c>
      <c r="C133">
        <v>207.25</v>
      </c>
      <c r="D133" s="131">
        <f t="shared" si="303"/>
        <v>2519.6548486481033</v>
      </c>
      <c r="E133" s="64">
        <f t="shared" si="304"/>
        <v>-2438.4548486481035</v>
      </c>
      <c r="F133" s="64">
        <f t="shared" si="305"/>
        <v>-2008.3661557945488</v>
      </c>
      <c r="G133" s="64">
        <f t="shared" si="306"/>
        <v>-646.81823311991946</v>
      </c>
      <c r="H133" s="64">
        <f t="shared" si="307"/>
        <v>16146.083844205465</v>
      </c>
      <c r="I133" s="64">
        <f t="shared" si="308"/>
        <v>30342.961766880089</v>
      </c>
      <c r="J133" s="60">
        <f t="shared" si="309"/>
        <v>2109.95460672436</v>
      </c>
      <c r="K133" s="60">
        <f t="shared" si="310"/>
        <v>197.85177225778045</v>
      </c>
      <c r="L133" s="60">
        <f t="shared" si="311"/>
        <v>2082.6462598819376</v>
      </c>
      <c r="M133" s="61"/>
      <c r="N133" s="66">
        <f t="shared" si="312"/>
        <v>28.199999999999818</v>
      </c>
      <c r="O133" s="66">
        <f t="shared" si="313"/>
        <v>1.0471975511966373E-3</v>
      </c>
      <c r="P133" s="66">
        <f t="shared" si="314"/>
        <v>1.7976891295541614E-2</v>
      </c>
      <c r="Q133" s="60">
        <f t="shared" si="315"/>
        <v>1.8007151239639141E-2</v>
      </c>
      <c r="R133" s="60">
        <f t="shared" si="316"/>
        <v>1.0000270223342005</v>
      </c>
      <c r="S133" s="60">
        <f t="shared" si="317"/>
        <v>0.13781435427761682</v>
      </c>
      <c r="T133" s="60">
        <f t="shared" si="318"/>
        <v>-25.184686981920134</v>
      </c>
      <c r="U133" s="60">
        <f t="shared" si="319"/>
        <v>-12.685860653280976</v>
      </c>
      <c r="W133" s="73">
        <f t="shared" ref="W133" si="324">B133-0.001</f>
        <v>89.748999999999995</v>
      </c>
      <c r="X133" s="73">
        <f t="shared" ref="X133" si="325">C133-0.001</f>
        <v>207.249</v>
      </c>
    </row>
    <row r="134" spans="1:24" x14ac:dyDescent="0.3">
      <c r="A134">
        <v>3567.8</v>
      </c>
      <c r="B134">
        <v>89.32</v>
      </c>
      <c r="C134">
        <v>208.82</v>
      </c>
      <c r="D134" s="131">
        <f t="shared" si="303"/>
        <v>2519.8845365617667</v>
      </c>
      <c r="E134" s="64">
        <f t="shared" si="304"/>
        <v>-2438.6845365617669</v>
      </c>
      <c r="F134" s="64">
        <f t="shared" si="305"/>
        <v>-2033.3437947659409</v>
      </c>
      <c r="G134" s="64">
        <f t="shared" si="306"/>
        <v>-660.11864395246016</v>
      </c>
      <c r="H134" s="64">
        <f t="shared" si="307"/>
        <v>16121.106205234073</v>
      </c>
      <c r="I134" s="64">
        <f t="shared" si="308"/>
        <v>30329.661356047549</v>
      </c>
      <c r="J134" s="60">
        <f t="shared" si="309"/>
        <v>2137.8128102822266</v>
      </c>
      <c r="K134" s="60">
        <f t="shared" si="310"/>
        <v>197.98585838493193</v>
      </c>
      <c r="L134" s="60">
        <f t="shared" si="311"/>
        <v>2110.9404454337373</v>
      </c>
      <c r="M134" s="61"/>
      <c r="N134" s="66">
        <f t="shared" si="312"/>
        <v>28.300000000000182</v>
      </c>
      <c r="O134" s="66">
        <f t="shared" si="313"/>
        <v>-7.5049157835757364E-3</v>
      </c>
      <c r="P134" s="66">
        <f t="shared" si="314"/>
        <v>2.7401669256310855E-2</v>
      </c>
      <c r="Q134" s="60">
        <f t="shared" si="315"/>
        <v>2.8409897160836861E-2</v>
      </c>
      <c r="R134" s="60">
        <f t="shared" si="316"/>
        <v>1.0000672656172203</v>
      </c>
      <c r="S134" s="60">
        <f t="shared" si="317"/>
        <v>0.22968791366356053</v>
      </c>
      <c r="T134" s="60">
        <f t="shared" si="318"/>
        <v>-24.977638971391933</v>
      </c>
      <c r="U134" s="60">
        <f t="shared" si="319"/>
        <v>-13.300410832540663</v>
      </c>
      <c r="W134" s="73">
        <f t="shared" ref="W134:W135" si="326">B134+0.001</f>
        <v>89.320999999999998</v>
      </c>
      <c r="X134" s="73">
        <f t="shared" ref="X134:X135" si="327">C134+0.001</f>
        <v>208.821</v>
      </c>
    </row>
    <row r="135" spans="1:24" x14ac:dyDescent="0.3">
      <c r="A135">
        <v>3595.9</v>
      </c>
      <c r="B135">
        <v>90</v>
      </c>
      <c r="C135">
        <v>208.87</v>
      </c>
      <c r="D135" s="131">
        <f t="shared" si="303"/>
        <v>2520.0512833718089</v>
      </c>
      <c r="E135" s="64">
        <f t="shared" si="304"/>
        <v>-2438.8512833718091</v>
      </c>
      <c r="F135" s="64">
        <f t="shared" si="305"/>
        <v>-2057.9567939181579</v>
      </c>
      <c r="G135" s="64">
        <f t="shared" si="306"/>
        <v>-673.67493953008068</v>
      </c>
      <c r="H135" s="64">
        <f t="shared" si="307"/>
        <v>16096.493206081856</v>
      </c>
      <c r="I135" s="64">
        <f t="shared" si="308"/>
        <v>30316.105060469927</v>
      </c>
      <c r="J135" s="60">
        <f t="shared" si="309"/>
        <v>2165.4154543146592</v>
      </c>
      <c r="K135" s="60">
        <f t="shared" si="310"/>
        <v>198.12592921103914</v>
      </c>
      <c r="L135" s="60">
        <f t="shared" si="311"/>
        <v>2139.0264534569455</v>
      </c>
      <c r="M135" s="61"/>
      <c r="N135" s="66">
        <f t="shared" si="312"/>
        <v>28.099999999999909</v>
      </c>
      <c r="O135" s="66">
        <f t="shared" si="313"/>
        <v>1.1868238913561559E-2</v>
      </c>
      <c r="P135" s="66">
        <f t="shared" si="314"/>
        <v>8.726646259973632E-4</v>
      </c>
      <c r="Q135" s="60">
        <f t="shared" si="315"/>
        <v>1.1900277421243555E-2</v>
      </c>
      <c r="R135" s="60">
        <f t="shared" si="316"/>
        <v>1.000011801550688</v>
      </c>
      <c r="S135" s="60">
        <f t="shared" si="317"/>
        <v>0.16674681004215855</v>
      </c>
      <c r="T135" s="60">
        <f t="shared" si="318"/>
        <v>-24.612999152217061</v>
      </c>
      <c r="U135" s="60">
        <f t="shared" si="319"/>
        <v>-13.556295577620546</v>
      </c>
      <c r="W135" s="73">
        <f t="shared" si="326"/>
        <v>90.001000000000005</v>
      </c>
      <c r="X135" s="73">
        <f t="shared" si="327"/>
        <v>208.87100000000001</v>
      </c>
    </row>
    <row r="136" spans="1:24" x14ac:dyDescent="0.3">
      <c r="A136">
        <v>3624.2</v>
      </c>
      <c r="B136">
        <v>89.2</v>
      </c>
      <c r="C136">
        <v>208.05</v>
      </c>
      <c r="D136" s="131">
        <f t="shared" si="303"/>
        <v>2520.248854805523</v>
      </c>
      <c r="E136" s="64">
        <f t="shared" si="304"/>
        <v>-2439.0488548055232</v>
      </c>
      <c r="F136" s="64">
        <f t="shared" si="305"/>
        <v>-2082.8357139782306</v>
      </c>
      <c r="G136" s="64">
        <f t="shared" si="306"/>
        <v>-687.16062163271079</v>
      </c>
      <c r="H136" s="64">
        <f t="shared" si="307"/>
        <v>16071.614286021782</v>
      </c>
      <c r="I136" s="64">
        <f t="shared" si="308"/>
        <v>30302.619378367297</v>
      </c>
      <c r="J136" s="60">
        <f t="shared" si="309"/>
        <v>2193.2611179122878</v>
      </c>
      <c r="K136" s="60">
        <f t="shared" si="310"/>
        <v>198.25854453072483</v>
      </c>
      <c r="L136" s="60">
        <f t="shared" si="311"/>
        <v>2167.3170842840564</v>
      </c>
      <c r="M136" s="61"/>
      <c r="N136" s="66">
        <f t="shared" si="312"/>
        <v>28.299999999999727</v>
      </c>
      <c r="O136" s="66">
        <f t="shared" si="313"/>
        <v>-1.3962634015954586E-2</v>
      </c>
      <c r="P136" s="66">
        <f t="shared" si="314"/>
        <v>-1.4311699866353384E-2</v>
      </c>
      <c r="Q136" s="60">
        <f t="shared" si="315"/>
        <v>1.9994163919166974E-2</v>
      </c>
      <c r="R136" s="60">
        <f t="shared" si="316"/>
        <v>1.0000333152144005</v>
      </c>
      <c r="S136" s="60">
        <f t="shared" si="317"/>
        <v>0.19757143371430136</v>
      </c>
      <c r="T136" s="60">
        <f t="shared" si="318"/>
        <v>-24.878920060072705</v>
      </c>
      <c r="U136" s="60">
        <f t="shared" si="319"/>
        <v>-13.485682102630156</v>
      </c>
      <c r="W136" s="73">
        <f t="shared" ref="W136" si="328">B136-0.001</f>
        <v>89.198999999999998</v>
      </c>
      <c r="X136" s="73">
        <f t="shared" ref="X136" si="329">C136-0.001</f>
        <v>208.04900000000001</v>
      </c>
    </row>
    <row r="137" spans="1:24" x14ac:dyDescent="0.3">
      <c r="A137">
        <v>3652.5</v>
      </c>
      <c r="B137">
        <v>89.75</v>
      </c>
      <c r="C137">
        <v>207.44</v>
      </c>
      <c r="D137" s="131">
        <f t="shared" si="303"/>
        <v>2520.5081649240678</v>
      </c>
      <c r="E137" s="64">
        <f t="shared" si="304"/>
        <v>-2439.308164924068</v>
      </c>
      <c r="F137" s="64">
        <f t="shared" si="305"/>
        <v>-2107.8807511065124</v>
      </c>
      <c r="G137" s="64">
        <f t="shared" si="306"/>
        <v>-700.33465516048659</v>
      </c>
      <c r="H137" s="64">
        <f t="shared" si="307"/>
        <v>16046.5692488935</v>
      </c>
      <c r="I137" s="64">
        <f t="shared" si="308"/>
        <v>30289.445344839522</v>
      </c>
      <c r="J137" s="60">
        <f t="shared" si="309"/>
        <v>2221.1775908522291</v>
      </c>
      <c r="K137" s="60">
        <f t="shared" si="310"/>
        <v>198.37885372577469</v>
      </c>
      <c r="L137" s="60">
        <f t="shared" si="311"/>
        <v>2195.6137479885801</v>
      </c>
      <c r="M137" s="61"/>
      <c r="N137" s="66">
        <f t="shared" si="312"/>
        <v>28.300000000000182</v>
      </c>
      <c r="O137" s="66">
        <f t="shared" si="313"/>
        <v>9.5993108859687634E-3</v>
      </c>
      <c r="P137" s="66">
        <f t="shared" si="314"/>
        <v>-1.0646508437165648E-2</v>
      </c>
      <c r="Q137" s="60">
        <f t="shared" si="315"/>
        <v>1.4334731399538114E-2</v>
      </c>
      <c r="R137" s="60">
        <f t="shared" si="316"/>
        <v>1.0000171240622311</v>
      </c>
      <c r="S137" s="60">
        <f t="shared" si="317"/>
        <v>0.25931011854464253</v>
      </c>
      <c r="T137" s="60">
        <f t="shared" si="318"/>
        <v>-25.045037128281841</v>
      </c>
      <c r="U137" s="60">
        <f t="shared" si="319"/>
        <v>-13.17403352777581</v>
      </c>
      <c r="W137" s="73">
        <f t="shared" ref="W137" si="330">B137+0.001</f>
        <v>89.751000000000005</v>
      </c>
      <c r="X137" s="73">
        <f t="shared" ref="X137" si="331">C137+0.001</f>
        <v>207.441</v>
      </c>
    </row>
    <row r="138" spans="1:24" x14ac:dyDescent="0.3">
      <c r="A138">
        <v>3680.8</v>
      </c>
      <c r="B138">
        <v>90.43</v>
      </c>
      <c r="C138">
        <v>205.83</v>
      </c>
      <c r="D138" s="131">
        <f t="shared" si="303"/>
        <v>2520.4637087419383</v>
      </c>
      <c r="E138" s="64">
        <f t="shared" si="304"/>
        <v>-2439.2637087419384</v>
      </c>
      <c r="F138" s="64">
        <f t="shared" si="305"/>
        <v>-2133.1765570769903</v>
      </c>
      <c r="G138" s="64">
        <f t="shared" si="306"/>
        <v>-713.02118846778262</v>
      </c>
      <c r="H138" s="64">
        <f t="shared" si="307"/>
        <v>16021.273442923022</v>
      </c>
      <c r="I138" s="64">
        <f t="shared" si="308"/>
        <v>30276.758811532225</v>
      </c>
      <c r="J138" s="60">
        <f t="shared" si="309"/>
        <v>2249.1868394748471</v>
      </c>
      <c r="K138" s="60">
        <f t="shared" si="310"/>
        <v>198.48237212585323</v>
      </c>
      <c r="L138" s="60">
        <f t="shared" si="311"/>
        <v>2223.9117624479131</v>
      </c>
      <c r="M138" s="61"/>
      <c r="N138" s="66">
        <f t="shared" si="312"/>
        <v>28.300000000000182</v>
      </c>
      <c r="O138" s="66">
        <f t="shared" si="313"/>
        <v>1.1868238913561559E-2</v>
      </c>
      <c r="P138" s="66">
        <f t="shared" si="314"/>
        <v>-2.8099800957108449E-2</v>
      </c>
      <c r="Q138" s="60">
        <f t="shared" si="315"/>
        <v>3.0503158720270651E-2</v>
      </c>
      <c r="R138" s="60">
        <f t="shared" si="316"/>
        <v>1.0000775441060354</v>
      </c>
      <c r="S138" s="60">
        <f t="shared" si="317"/>
        <v>-4.4456182129357445E-2</v>
      </c>
      <c r="T138" s="60">
        <f t="shared" si="318"/>
        <v>-25.295805970477776</v>
      </c>
      <c r="U138" s="60">
        <f t="shared" si="319"/>
        <v>-12.686533307296086</v>
      </c>
      <c r="W138" s="73">
        <f t="shared" ref="W138" si="332">B138-0.001</f>
        <v>90.429000000000002</v>
      </c>
      <c r="X138" s="73">
        <f t="shared" ref="X138" si="333">C138-0.001</f>
        <v>205.82900000000001</v>
      </c>
    </row>
    <row r="139" spans="1:24" x14ac:dyDescent="0.3">
      <c r="A139">
        <v>3709.1</v>
      </c>
      <c r="B139">
        <v>89.94</v>
      </c>
      <c r="C139">
        <v>203.43</v>
      </c>
      <c r="D139" s="131">
        <f t="shared" si="303"/>
        <v>2520.3723191032454</v>
      </c>
      <c r="E139" s="64">
        <f t="shared" si="304"/>
        <v>-2439.1723191032456</v>
      </c>
      <c r="F139" s="64">
        <f t="shared" si="305"/>
        <v>-2158.8996772708829</v>
      </c>
      <c r="G139" s="64">
        <f t="shared" si="306"/>
        <v>-724.81443908985193</v>
      </c>
      <c r="H139" s="64">
        <f t="shared" si="307"/>
        <v>15995.55032272913</v>
      </c>
      <c r="I139" s="64">
        <f t="shared" si="308"/>
        <v>30264.965560910157</v>
      </c>
      <c r="J139" s="60">
        <f t="shared" si="309"/>
        <v>2277.3238214258108</v>
      </c>
      <c r="K139" s="60">
        <f t="shared" si="310"/>
        <v>198.55861499265555</v>
      </c>
      <c r="L139" s="60">
        <f t="shared" si="311"/>
        <v>2252.1835926548429</v>
      </c>
      <c r="M139" s="61"/>
      <c r="N139" s="66">
        <f t="shared" si="312"/>
        <v>28.299999999999727</v>
      </c>
      <c r="O139" s="66">
        <f t="shared" si="313"/>
        <v>-8.5521133347723731E-3</v>
      </c>
      <c r="P139" s="66">
        <f t="shared" si="314"/>
        <v>-4.1887902047864009E-2</v>
      </c>
      <c r="Q139" s="60">
        <f t="shared" si="315"/>
        <v>4.2751678220121159E-2</v>
      </c>
      <c r="R139" s="60">
        <f t="shared" si="316"/>
        <v>1.0001523366752789</v>
      </c>
      <c r="S139" s="60">
        <f t="shared" si="317"/>
        <v>-9.1389638692956229E-2</v>
      </c>
      <c r="T139" s="60">
        <f t="shared" si="318"/>
        <v>-25.72312019389274</v>
      </c>
      <c r="U139" s="60">
        <f t="shared" si="319"/>
        <v>-11.793250622069298</v>
      </c>
      <c r="W139" s="73">
        <f t="shared" ref="W139:W140" si="334">B139+0.001</f>
        <v>89.941000000000003</v>
      </c>
      <c r="X139" s="73">
        <f t="shared" ref="X139:X140" si="335">C139+0.001</f>
        <v>203.43100000000001</v>
      </c>
    </row>
    <row r="140" spans="1:24" x14ac:dyDescent="0.3">
      <c r="A140">
        <v>3737.4</v>
      </c>
      <c r="B140">
        <v>90.98</v>
      </c>
      <c r="C140">
        <v>204.99</v>
      </c>
      <c r="D140" s="131">
        <f t="shared" si="303"/>
        <v>2520.1451036651556</v>
      </c>
      <c r="E140" s="64">
        <f t="shared" si="304"/>
        <v>-2438.9451036651558</v>
      </c>
      <c r="F140" s="64">
        <f t="shared" si="305"/>
        <v>-2184.7086794886836</v>
      </c>
      <c r="G140" s="64">
        <f t="shared" si="306"/>
        <v>-736.41884856515878</v>
      </c>
      <c r="H140" s="64">
        <f t="shared" si="307"/>
        <v>15969.74132051133</v>
      </c>
      <c r="I140" s="64">
        <f t="shared" si="308"/>
        <v>30253.361151434852</v>
      </c>
      <c r="J140" s="60">
        <f t="shared" si="309"/>
        <v>2305.485791488471</v>
      </c>
      <c r="K140" s="60">
        <f t="shared" si="310"/>
        <v>198.62786771119357</v>
      </c>
      <c r="L140" s="60">
        <f t="shared" si="311"/>
        <v>2280.445922854628</v>
      </c>
      <c r="M140" s="61"/>
      <c r="N140" s="66">
        <f t="shared" si="312"/>
        <v>28.300000000000182</v>
      </c>
      <c r="O140" s="66">
        <f t="shared" si="313"/>
        <v>1.8151424220741137E-2</v>
      </c>
      <c r="P140" s="66">
        <f t="shared" si="314"/>
        <v>2.7227136331111582E-2</v>
      </c>
      <c r="Q140" s="60">
        <f t="shared" si="315"/>
        <v>3.2721904166576499E-2</v>
      </c>
      <c r="R140" s="60">
        <f t="shared" si="316"/>
        <v>1.0000892364724572</v>
      </c>
      <c r="S140" s="60">
        <f t="shared" si="317"/>
        <v>-0.22721543808992717</v>
      </c>
      <c r="T140" s="60">
        <f t="shared" si="318"/>
        <v>-25.809002217800884</v>
      </c>
      <c r="U140" s="60">
        <f t="shared" si="319"/>
        <v>-11.604409475306833</v>
      </c>
      <c r="W140" s="73">
        <f t="shared" si="334"/>
        <v>90.981000000000009</v>
      </c>
      <c r="X140" s="73">
        <f t="shared" si="335"/>
        <v>204.99100000000001</v>
      </c>
    </row>
    <row r="141" spans="1:24" x14ac:dyDescent="0.3">
      <c r="A141">
        <v>3765.7</v>
      </c>
      <c r="B141">
        <v>89.82</v>
      </c>
      <c r="C141">
        <v>204.64</v>
      </c>
      <c r="D141" s="131">
        <f t="shared" si="303"/>
        <v>2519.9475367586351</v>
      </c>
      <c r="E141" s="64">
        <f t="shared" si="304"/>
        <v>-2438.7475367586353</v>
      </c>
      <c r="F141" s="64">
        <f t="shared" si="305"/>
        <v>-2210.3945715206369</v>
      </c>
      <c r="G141" s="64">
        <f t="shared" si="306"/>
        <v>-748.29555144943583</v>
      </c>
      <c r="H141" s="64">
        <f t="shared" si="307"/>
        <v>15944.055428479376</v>
      </c>
      <c r="I141" s="64">
        <f t="shared" si="308"/>
        <v>30241.484448550575</v>
      </c>
      <c r="J141" s="60">
        <f t="shared" si="309"/>
        <v>2333.6217332993183</v>
      </c>
      <c r="K141" s="60">
        <f t="shared" si="310"/>
        <v>198.70275042653395</v>
      </c>
      <c r="L141" s="60">
        <f t="shared" si="311"/>
        <v>2308.7225964758172</v>
      </c>
      <c r="M141" s="61"/>
      <c r="N141" s="66">
        <f t="shared" si="312"/>
        <v>28.299999999999727</v>
      </c>
      <c r="O141" s="66">
        <f t="shared" si="313"/>
        <v>-2.024581932313441E-2</v>
      </c>
      <c r="P141" s="66">
        <f t="shared" si="314"/>
        <v>-6.1086523819805505E-3</v>
      </c>
      <c r="Q141" s="60">
        <f t="shared" si="315"/>
        <v>2.1147239548967134E-2</v>
      </c>
      <c r="R141" s="60">
        <f t="shared" si="316"/>
        <v>1.0000372688117285</v>
      </c>
      <c r="S141" s="60">
        <f t="shared" si="317"/>
        <v>-0.1975669065203399</v>
      </c>
      <c r="T141" s="60">
        <f t="shared" si="318"/>
        <v>-25.685892031953305</v>
      </c>
      <c r="U141" s="60">
        <f t="shared" si="319"/>
        <v>-11.876702884277041</v>
      </c>
      <c r="W141" s="73">
        <f t="shared" ref="W141" si="336">B141-0.001</f>
        <v>89.818999999999988</v>
      </c>
      <c r="X141" s="73">
        <f t="shared" ref="X141" si="337">C141-0.001</f>
        <v>204.63899999999998</v>
      </c>
    </row>
    <row r="142" spans="1:24" x14ac:dyDescent="0.3">
      <c r="A142">
        <v>3794</v>
      </c>
      <c r="B142">
        <v>89.88</v>
      </c>
      <c r="C142">
        <v>205.2</v>
      </c>
      <c r="D142" s="131">
        <f t="shared" si="303"/>
        <v>2520.0216264871642</v>
      </c>
      <c r="E142" s="64">
        <f t="shared" si="304"/>
        <v>-2438.8216264871644</v>
      </c>
      <c r="F142" s="64">
        <f t="shared" si="305"/>
        <v>-2236.0595649695906</v>
      </c>
      <c r="G142" s="64">
        <f t="shared" si="306"/>
        <v>-760.21973583382851</v>
      </c>
      <c r="H142" s="64">
        <f t="shared" si="307"/>
        <v>15918.390435030422</v>
      </c>
      <c r="I142" s="64">
        <f t="shared" si="308"/>
        <v>30229.560264166183</v>
      </c>
      <c r="J142" s="60">
        <f t="shared" si="309"/>
        <v>2361.757063045065</v>
      </c>
      <c r="K142" s="60">
        <f t="shared" si="310"/>
        <v>198.7771026237026</v>
      </c>
      <c r="L142" s="60">
        <f t="shared" si="311"/>
        <v>2337.0022777884737</v>
      </c>
      <c r="M142" s="61"/>
      <c r="N142" s="66">
        <f t="shared" si="312"/>
        <v>28.300000000000182</v>
      </c>
      <c r="O142" s="66">
        <f t="shared" si="313"/>
        <v>1.0471975511966373E-3</v>
      </c>
      <c r="P142" s="66">
        <f t="shared" si="314"/>
        <v>9.7738438111682844E-3</v>
      </c>
      <c r="Q142" s="60">
        <f t="shared" si="315"/>
        <v>9.8297498484893886E-3</v>
      </c>
      <c r="R142" s="60">
        <f t="shared" si="316"/>
        <v>1.0000080520763093</v>
      </c>
      <c r="S142" s="60">
        <f t="shared" si="317"/>
        <v>7.4089728529298071E-2</v>
      </c>
      <c r="T142" s="60">
        <f t="shared" si="318"/>
        <v>-25.664993448953521</v>
      </c>
      <c r="U142" s="60">
        <f t="shared" si="319"/>
        <v>-11.924184384392726</v>
      </c>
      <c r="W142" s="73">
        <f t="shared" ref="W142" si="338">B142+0.001</f>
        <v>89.881</v>
      </c>
      <c r="X142" s="73">
        <f t="shared" ref="X142" si="339">C142+0.001</f>
        <v>205.20099999999999</v>
      </c>
    </row>
    <row r="143" spans="1:24" x14ac:dyDescent="0.3">
      <c r="A143">
        <v>3822.2</v>
      </c>
      <c r="B143">
        <v>90.06</v>
      </c>
      <c r="C143">
        <v>207.57</v>
      </c>
      <c r="D143" s="131">
        <f t="shared" si="303"/>
        <v>2520.0363940715679</v>
      </c>
      <c r="E143" s="64">
        <f t="shared" si="304"/>
        <v>-2438.8363940715681</v>
      </c>
      <c r="F143" s="64">
        <f t="shared" si="305"/>
        <v>-2261.3201033435521</v>
      </c>
      <c r="G143" s="64">
        <f t="shared" si="306"/>
        <v>-772.75093478856343</v>
      </c>
      <c r="H143" s="64">
        <f t="shared" si="307"/>
        <v>15893.129896656461</v>
      </c>
      <c r="I143" s="64">
        <f t="shared" si="308"/>
        <v>30217.029065211449</v>
      </c>
      <c r="J143" s="60">
        <f t="shared" si="309"/>
        <v>2389.7097348846137</v>
      </c>
      <c r="K143" s="60">
        <f t="shared" si="310"/>
        <v>198.86661038334927</v>
      </c>
      <c r="L143" s="60">
        <f t="shared" si="311"/>
        <v>2365.1981774757569</v>
      </c>
      <c r="M143" s="61"/>
      <c r="N143" s="66">
        <f t="shared" si="312"/>
        <v>28.199999999999818</v>
      </c>
      <c r="O143" s="66">
        <f t="shared" si="313"/>
        <v>3.1415926535899121E-3</v>
      </c>
      <c r="P143" s="66">
        <f t="shared" si="314"/>
        <v>4.1364303272265687E-2</v>
      </c>
      <c r="Q143" s="60">
        <f t="shared" si="315"/>
        <v>4.1483410095666917E-2</v>
      </c>
      <c r="R143" s="60">
        <f t="shared" si="316"/>
        <v>1.0001434307921033</v>
      </c>
      <c r="S143" s="60">
        <f t="shared" si="317"/>
        <v>1.476758440358366E-2</v>
      </c>
      <c r="T143" s="60">
        <f t="shared" si="318"/>
        <v>-25.260538373961285</v>
      </c>
      <c r="U143" s="60">
        <f t="shared" si="319"/>
        <v>-12.531198954734903</v>
      </c>
      <c r="W143" s="73">
        <f t="shared" ref="W143" si="340">B143-0.001</f>
        <v>90.058999999999997</v>
      </c>
      <c r="X143" s="73">
        <f t="shared" ref="X143" si="341">C143-0.001</f>
        <v>207.56899999999999</v>
      </c>
    </row>
    <row r="144" spans="1:24" x14ac:dyDescent="0.3">
      <c r="A144">
        <v>3850.5</v>
      </c>
      <c r="B144">
        <v>90.06</v>
      </c>
      <c r="C144">
        <v>208.77</v>
      </c>
      <c r="D144" s="131">
        <f t="shared" si="303"/>
        <v>2520.0067573029337</v>
      </c>
      <c r="E144" s="64">
        <f t="shared" si="304"/>
        <v>-2438.8067573029339</v>
      </c>
      <c r="F144" s="64">
        <f t="shared" si="305"/>
        <v>-2286.267520150876</v>
      </c>
      <c r="G144" s="64">
        <f t="shared" si="306"/>
        <v>-786.1108090753346</v>
      </c>
      <c r="H144" s="64">
        <f t="shared" si="307"/>
        <v>15868.182479849136</v>
      </c>
      <c r="I144" s="64">
        <f t="shared" si="308"/>
        <v>30203.669190924677</v>
      </c>
      <c r="J144" s="60">
        <f t="shared" si="309"/>
        <v>2417.6412839463824</v>
      </c>
      <c r="K144" s="60">
        <f t="shared" si="310"/>
        <v>198.97503247501743</v>
      </c>
      <c r="L144" s="60">
        <f t="shared" si="311"/>
        <v>2393.4925238602223</v>
      </c>
      <c r="M144" s="61"/>
      <c r="N144" s="66">
        <f t="shared" si="312"/>
        <v>28.300000000000182</v>
      </c>
      <c r="O144" s="66">
        <f t="shared" si="313"/>
        <v>0</v>
      </c>
      <c r="P144" s="66">
        <f t="shared" si="314"/>
        <v>2.0943951023932251E-2</v>
      </c>
      <c r="Q144" s="60">
        <f t="shared" si="315"/>
        <v>2.0943939539706413E-2</v>
      </c>
      <c r="R144" s="60">
        <f t="shared" si="316"/>
        <v>1.0000365556537965</v>
      </c>
      <c r="S144" s="60">
        <f t="shared" si="317"/>
        <v>-2.9636768634189528E-2</v>
      </c>
      <c r="T144" s="60">
        <f t="shared" si="318"/>
        <v>-24.947416807323886</v>
      </c>
      <c r="U144" s="60">
        <f t="shared" si="319"/>
        <v>-13.359874286771214</v>
      </c>
      <c r="W144" s="73">
        <f t="shared" ref="W144:W145" si="342">B144+0.001</f>
        <v>90.061000000000007</v>
      </c>
      <c r="X144" s="73">
        <f t="shared" ref="X144:X145" si="343">C144+0.001</f>
        <v>208.77100000000002</v>
      </c>
    </row>
    <row r="145" spans="1:24" x14ac:dyDescent="0.3">
      <c r="A145">
        <v>3878.8</v>
      </c>
      <c r="B145">
        <v>90.06</v>
      </c>
      <c r="C145">
        <v>208.82</v>
      </c>
      <c r="D145" s="131">
        <f t="shared" si="303"/>
        <v>2519.9771216157706</v>
      </c>
      <c r="E145" s="64">
        <f t="shared" si="304"/>
        <v>-2438.7771216157707</v>
      </c>
      <c r="F145" s="64">
        <f t="shared" si="305"/>
        <v>-2311.0681744748217</v>
      </c>
      <c r="G145" s="64">
        <f t="shared" si="306"/>
        <v>-799.74226593086564</v>
      </c>
      <c r="H145" s="64">
        <f t="shared" si="307"/>
        <v>15843.38182552519</v>
      </c>
      <c r="I145" s="64">
        <f t="shared" si="308"/>
        <v>30190.037734069145</v>
      </c>
      <c r="J145" s="60">
        <f t="shared" si="309"/>
        <v>2445.5313939891716</v>
      </c>
      <c r="K145" s="60">
        <f t="shared" si="310"/>
        <v>199.08811486285597</v>
      </c>
      <c r="L145" s="60">
        <f t="shared" si="311"/>
        <v>2421.7798307294515</v>
      </c>
      <c r="M145" s="61"/>
      <c r="N145" s="66">
        <f t="shared" si="312"/>
        <v>28.300000000000182</v>
      </c>
      <c r="O145" s="66">
        <f t="shared" si="313"/>
        <v>0</v>
      </c>
      <c r="P145" s="66">
        <f t="shared" si="314"/>
        <v>8.7266462599686718E-4</v>
      </c>
      <c r="Q145" s="60">
        <f t="shared" si="315"/>
        <v>8.726641475205188E-4</v>
      </c>
      <c r="R145" s="60">
        <f t="shared" si="316"/>
        <v>1.0000000634618977</v>
      </c>
      <c r="S145" s="60">
        <f t="shared" si="317"/>
        <v>-2.9635687163075155E-2</v>
      </c>
      <c r="T145" s="60">
        <f t="shared" si="318"/>
        <v>-24.800654323945924</v>
      </c>
      <c r="U145" s="60">
        <f t="shared" si="319"/>
        <v>-13.63145685553107</v>
      </c>
      <c r="W145" s="73">
        <f t="shared" si="342"/>
        <v>90.061000000000007</v>
      </c>
      <c r="X145" s="73">
        <f t="shared" si="343"/>
        <v>208.821</v>
      </c>
    </row>
    <row r="146" spans="1:24" x14ac:dyDescent="0.3">
      <c r="A146">
        <v>3907.1</v>
      </c>
      <c r="B146">
        <v>90.12</v>
      </c>
      <c r="C146">
        <v>209.66</v>
      </c>
      <c r="D146" s="131">
        <f t="shared" si="303"/>
        <v>2519.9326673037899</v>
      </c>
      <c r="E146" s="64">
        <f t="shared" si="304"/>
        <v>-2438.7326673037901</v>
      </c>
      <c r="F146" s="64">
        <f t="shared" si="305"/>
        <v>-2335.7619718728538</v>
      </c>
      <c r="G146" s="64">
        <f t="shared" si="306"/>
        <v>-813.56579571473151</v>
      </c>
      <c r="H146" s="64">
        <f t="shared" si="307"/>
        <v>15818.688028127157</v>
      </c>
      <c r="I146" s="64">
        <f t="shared" si="308"/>
        <v>30176.214204285279</v>
      </c>
      <c r="J146" s="60">
        <f t="shared" si="309"/>
        <v>2473.3930729272101</v>
      </c>
      <c r="K146" s="60">
        <f t="shared" si="310"/>
        <v>199.2036624980027</v>
      </c>
      <c r="L146" s="60">
        <f t="shared" si="311"/>
        <v>2450.0594333625877</v>
      </c>
      <c r="M146" s="61"/>
      <c r="N146" s="66">
        <f t="shared" si="312"/>
        <v>28.299999999999727</v>
      </c>
      <c r="O146" s="66">
        <f t="shared" si="313"/>
        <v>1.0471975511966373E-3</v>
      </c>
      <c r="P146" s="66">
        <f t="shared" si="314"/>
        <v>1.4660765716752427E-2</v>
      </c>
      <c r="Q146" s="60">
        <f t="shared" si="315"/>
        <v>1.4698099337079995E-2</v>
      </c>
      <c r="R146" s="60">
        <f t="shared" si="316"/>
        <v>1.0000180032326083</v>
      </c>
      <c r="S146" s="60">
        <f t="shared" si="317"/>
        <v>-4.4454311980834132E-2</v>
      </c>
      <c r="T146" s="60">
        <f t="shared" si="318"/>
        <v>-24.693797398032149</v>
      </c>
      <c r="U146" s="60">
        <f t="shared" si="319"/>
        <v>-13.823529783865879</v>
      </c>
      <c r="W146" s="73">
        <f t="shared" ref="W146" si="344">B146-0.001</f>
        <v>90.119</v>
      </c>
      <c r="X146" s="73">
        <f t="shared" ref="X146" si="345">C146-0.001</f>
        <v>209.65899999999999</v>
      </c>
    </row>
    <row r="147" spans="1:24" x14ac:dyDescent="0.3">
      <c r="A147">
        <v>3935.4</v>
      </c>
      <c r="B147">
        <v>89.69</v>
      </c>
      <c r="C147">
        <v>206.87</v>
      </c>
      <c r="D147" s="131">
        <f t="shared" si="303"/>
        <v>2519.9795996231865</v>
      </c>
      <c r="E147" s="64">
        <f t="shared" si="304"/>
        <v>-2438.7795996231866</v>
      </c>
      <c r="F147" s="64">
        <f t="shared" si="305"/>
        <v>-2360.6851147793291</v>
      </c>
      <c r="G147" s="64">
        <f t="shared" si="306"/>
        <v>-826.96589818400548</v>
      </c>
      <c r="H147" s="64">
        <f t="shared" si="307"/>
        <v>15793.764885220682</v>
      </c>
      <c r="I147" s="64">
        <f t="shared" si="308"/>
        <v>30162.814101816006</v>
      </c>
      <c r="J147" s="60">
        <f t="shared" si="309"/>
        <v>2501.3410019227631</v>
      </c>
      <c r="K147" s="60">
        <f t="shared" si="310"/>
        <v>199.3057447058859</v>
      </c>
      <c r="L147" s="60">
        <f t="shared" si="311"/>
        <v>2478.3504801930262</v>
      </c>
      <c r="M147" s="61"/>
      <c r="N147" s="66">
        <f t="shared" si="312"/>
        <v>28.300000000000182</v>
      </c>
      <c r="O147" s="66">
        <f t="shared" si="313"/>
        <v>-7.5049157835757364E-3</v>
      </c>
      <c r="P147" s="66">
        <f t="shared" si="314"/>
        <v>-4.8694686130641658E-2</v>
      </c>
      <c r="Q147" s="60">
        <f t="shared" si="315"/>
        <v>4.9269448629745138E-2</v>
      </c>
      <c r="R147" s="60">
        <f t="shared" si="316"/>
        <v>1.0002023389981902</v>
      </c>
      <c r="S147" s="60">
        <f t="shared" si="317"/>
        <v>4.6932319396623262E-2</v>
      </c>
      <c r="T147" s="60">
        <f t="shared" si="318"/>
        <v>-24.923142906475498</v>
      </c>
      <c r="U147" s="60">
        <f t="shared" si="319"/>
        <v>-13.400102469274007</v>
      </c>
      <c r="W147" s="73">
        <f t="shared" ref="W147" si="346">B147+0.001</f>
        <v>89.691000000000003</v>
      </c>
      <c r="X147" s="73">
        <f t="shared" ref="X147" si="347">C147+0.001</f>
        <v>206.87100000000001</v>
      </c>
    </row>
    <row r="148" spans="1:24" x14ac:dyDescent="0.3">
      <c r="A148">
        <v>3963.6</v>
      </c>
      <c r="B148">
        <v>89.63</v>
      </c>
      <c r="C148">
        <v>206.12</v>
      </c>
      <c r="D148" s="131">
        <f t="shared" si="303"/>
        <v>2520.1469431915102</v>
      </c>
      <c r="E148" s="64">
        <f t="shared" si="304"/>
        <v>-2438.9469431915104</v>
      </c>
      <c r="F148" s="64">
        <f t="shared" si="305"/>
        <v>-2385.9227357634527</v>
      </c>
      <c r="G148" s="64">
        <f t="shared" si="306"/>
        <v>-839.54616272016574</v>
      </c>
      <c r="H148" s="64">
        <f t="shared" si="307"/>
        <v>15768.527264236558</v>
      </c>
      <c r="I148" s="64">
        <f t="shared" si="308"/>
        <v>30150.233837279844</v>
      </c>
      <c r="J148" s="60">
        <f t="shared" si="309"/>
        <v>2529.3210670792892</v>
      </c>
      <c r="K148" s="60">
        <f t="shared" si="310"/>
        <v>199.38568730968717</v>
      </c>
      <c r="L148" s="60">
        <f t="shared" si="311"/>
        <v>2506.5483112110555</v>
      </c>
      <c r="M148" s="61"/>
      <c r="N148" s="66">
        <f t="shared" si="312"/>
        <v>28.199999999999818</v>
      </c>
      <c r="O148" s="66">
        <f t="shared" si="313"/>
        <v>-1.0471975511966373E-3</v>
      </c>
      <c r="P148" s="66">
        <f t="shared" si="314"/>
        <v>-1.3089969389957472E-2</v>
      </c>
      <c r="Q148" s="60">
        <f t="shared" si="315"/>
        <v>1.3131560146502075E-2</v>
      </c>
      <c r="R148" s="60">
        <f t="shared" si="316"/>
        <v>1.0000143700704514</v>
      </c>
      <c r="S148" s="60">
        <f t="shared" si="317"/>
        <v>0.16734356832361405</v>
      </c>
      <c r="T148" s="60">
        <f t="shared" si="318"/>
        <v>-25.237620984123563</v>
      </c>
      <c r="U148" s="60">
        <f t="shared" si="319"/>
        <v>-12.580264536160236</v>
      </c>
      <c r="W148" s="73">
        <f t="shared" ref="W148" si="348">B148-0.001</f>
        <v>89.628999999999991</v>
      </c>
      <c r="X148" s="73">
        <f t="shared" ref="X148" si="349">C148-0.001</f>
        <v>206.119</v>
      </c>
    </row>
    <row r="149" spans="1:24" x14ac:dyDescent="0.3">
      <c r="A149">
        <v>3991.8</v>
      </c>
      <c r="B149">
        <v>88.89</v>
      </c>
      <c r="C149">
        <v>205.36</v>
      </c>
      <c r="D149" s="131">
        <f t="shared" si="303"/>
        <v>2520.5111511821133</v>
      </c>
      <c r="E149" s="64">
        <f t="shared" si="304"/>
        <v>-2439.3111511821135</v>
      </c>
      <c r="F149" s="64">
        <f t="shared" si="305"/>
        <v>-2411.3220758217376</v>
      </c>
      <c r="G149" s="64">
        <f t="shared" si="306"/>
        <v>-851.7919034123961</v>
      </c>
      <c r="H149" s="64">
        <f t="shared" si="307"/>
        <v>15743.127924178272</v>
      </c>
      <c r="I149" s="64">
        <f t="shared" si="308"/>
        <v>30137.988096587615</v>
      </c>
      <c r="J149" s="60">
        <f t="shared" si="309"/>
        <v>2557.3469846824005</v>
      </c>
      <c r="K149" s="60">
        <f t="shared" si="310"/>
        <v>199.45560663513578</v>
      </c>
      <c r="L149" s="60">
        <f t="shared" si="311"/>
        <v>2534.7378456534052</v>
      </c>
      <c r="M149" s="61"/>
      <c r="N149" s="66">
        <f t="shared" si="312"/>
        <v>28.200000000000273</v>
      </c>
      <c r="O149" s="66">
        <f t="shared" si="313"/>
        <v>-1.291543646475795E-2</v>
      </c>
      <c r="P149" s="66">
        <f t="shared" si="314"/>
        <v>-1.3264502315156745E-2</v>
      </c>
      <c r="Q149" s="60">
        <f t="shared" si="315"/>
        <v>1.8512798974466671E-2</v>
      </c>
      <c r="R149" s="60">
        <f t="shared" si="316"/>
        <v>1.0000285612893525</v>
      </c>
      <c r="S149" s="60">
        <f t="shared" si="317"/>
        <v>0.36420799060326364</v>
      </c>
      <c r="T149" s="60">
        <f t="shared" si="318"/>
        <v>-25.39934005828502</v>
      </c>
      <c r="U149" s="60">
        <f t="shared" si="319"/>
        <v>-12.245740692230376</v>
      </c>
      <c r="W149" s="73">
        <f t="shared" ref="W149:W150" si="350">B149+0.001</f>
        <v>88.891000000000005</v>
      </c>
      <c r="X149" s="73">
        <f t="shared" ref="X149:X150" si="351">C149+0.001</f>
        <v>205.36100000000002</v>
      </c>
    </row>
    <row r="150" spans="1:24" x14ac:dyDescent="0.3">
      <c r="A150">
        <v>4020.1</v>
      </c>
      <c r="B150">
        <v>88.28</v>
      </c>
      <c r="C150">
        <v>206.26</v>
      </c>
      <c r="D150" s="131">
        <f t="shared" si="303"/>
        <v>2521.209999571442</v>
      </c>
      <c r="E150" s="64">
        <f t="shared" si="304"/>
        <v>-2440.0099995714422</v>
      </c>
      <c r="F150" s="64">
        <f t="shared" si="305"/>
        <v>-2436.7908082734752</v>
      </c>
      <c r="G150" s="64">
        <f t="shared" si="306"/>
        <v>-864.10942167406142</v>
      </c>
      <c r="H150" s="64">
        <f t="shared" si="307"/>
        <v>15717.659191726534</v>
      </c>
      <c r="I150" s="64">
        <f t="shared" si="308"/>
        <v>30125.670578325949</v>
      </c>
      <c r="J150" s="60">
        <f t="shared" si="309"/>
        <v>2585.4660190982936</v>
      </c>
      <c r="K150" s="60">
        <f t="shared" si="310"/>
        <v>199.52499523681172</v>
      </c>
      <c r="L150" s="60">
        <f t="shared" si="311"/>
        <v>2563.021840723477</v>
      </c>
      <c r="M150" s="61"/>
      <c r="N150" s="66">
        <f t="shared" si="312"/>
        <v>28.299999999999727</v>
      </c>
      <c r="O150" s="66">
        <f t="shared" si="313"/>
        <v>-1.06465084371654E-2</v>
      </c>
      <c r="P150" s="66">
        <f t="shared" si="314"/>
        <v>1.5707963267948568E-2</v>
      </c>
      <c r="Q150" s="60">
        <f t="shared" si="315"/>
        <v>1.897196500211229E-2</v>
      </c>
      <c r="R150" s="60">
        <f t="shared" si="316"/>
        <v>1.000029995700989</v>
      </c>
      <c r="S150" s="60">
        <f t="shared" si="317"/>
        <v>0.69884838932894999</v>
      </c>
      <c r="T150" s="60">
        <f t="shared" si="318"/>
        <v>-25.468732451737562</v>
      </c>
      <c r="U150" s="60">
        <f t="shared" si="319"/>
        <v>-12.317518261665375</v>
      </c>
      <c r="W150" s="73">
        <f t="shared" si="350"/>
        <v>88.281000000000006</v>
      </c>
      <c r="X150" s="73">
        <f t="shared" si="351"/>
        <v>206.261</v>
      </c>
    </row>
    <row r="151" spans="1:24" x14ac:dyDescent="0.3">
      <c r="A151">
        <v>4048.4</v>
      </c>
      <c r="B151">
        <v>88.28</v>
      </c>
      <c r="C151">
        <v>207.65</v>
      </c>
      <c r="D151" s="131">
        <f t="shared" si="303"/>
        <v>2522.0594700692714</v>
      </c>
      <c r="E151" s="64">
        <f t="shared" si="304"/>
        <v>-2440.8594700692715</v>
      </c>
      <c r="F151" s="64">
        <f t="shared" si="305"/>
        <v>-2462.0043908974394</v>
      </c>
      <c r="G151" s="64">
        <f t="shared" si="306"/>
        <v>-876.93144986353195</v>
      </c>
      <c r="H151" s="64">
        <f t="shared" si="307"/>
        <v>15692.44560910257</v>
      </c>
      <c r="I151" s="64">
        <f t="shared" si="308"/>
        <v>30112.848550136478</v>
      </c>
      <c r="J151" s="60">
        <f t="shared" si="309"/>
        <v>2613.517627366999</v>
      </c>
      <c r="K151" s="60">
        <f t="shared" si="310"/>
        <v>199.60518629675397</v>
      </c>
      <c r="L151" s="60">
        <f t="shared" si="311"/>
        <v>2591.3083277323053</v>
      </c>
      <c r="M151" s="61"/>
      <c r="N151" s="66">
        <f t="shared" si="312"/>
        <v>28.300000000000182</v>
      </c>
      <c r="O151" s="66">
        <f t="shared" si="313"/>
        <v>0</v>
      </c>
      <c r="P151" s="66">
        <f t="shared" si="314"/>
        <v>2.4260076602721437E-2</v>
      </c>
      <c r="Q151" s="60">
        <f t="shared" si="315"/>
        <v>2.4249145537822203E-2</v>
      </c>
      <c r="R151" s="60">
        <f t="shared" si="316"/>
        <v>1.0000490046365207</v>
      </c>
      <c r="S151" s="60">
        <f t="shared" si="317"/>
        <v>0.84947049782913353</v>
      </c>
      <c r="T151" s="60">
        <f t="shared" si="318"/>
        <v>-25.213582623963944</v>
      </c>
      <c r="U151" s="60">
        <f t="shared" si="319"/>
        <v>-12.822028189470544</v>
      </c>
      <c r="W151" s="73">
        <f t="shared" ref="W151" si="352">B151-0.001</f>
        <v>88.278999999999996</v>
      </c>
      <c r="X151" s="73">
        <f t="shared" ref="X151" si="353">C151-0.001</f>
        <v>207.649</v>
      </c>
    </row>
    <row r="152" spans="1:24" x14ac:dyDescent="0.3">
      <c r="A152">
        <v>4076.7</v>
      </c>
      <c r="B152">
        <v>89.02</v>
      </c>
      <c r="C152">
        <v>209.47</v>
      </c>
      <c r="D152" s="131">
        <f t="shared" si="303"/>
        <v>2522.7262628170884</v>
      </c>
      <c r="E152" s="64">
        <f t="shared" si="304"/>
        <v>-2441.5262628170885</v>
      </c>
      <c r="F152" s="64">
        <f t="shared" si="305"/>
        <v>-2486.8526099817859</v>
      </c>
      <c r="G152" s="64">
        <f t="shared" si="306"/>
        <v>-890.45672108954204</v>
      </c>
      <c r="H152" s="64">
        <f t="shared" si="307"/>
        <v>15667.597390018223</v>
      </c>
      <c r="I152" s="64">
        <f t="shared" si="308"/>
        <v>30099.323278910466</v>
      </c>
      <c r="J152" s="60">
        <f t="shared" si="309"/>
        <v>2641.4672202976058</v>
      </c>
      <c r="K152" s="60">
        <f t="shared" si="310"/>
        <v>199.70070606268519</v>
      </c>
      <c r="L152" s="60">
        <f t="shared" si="311"/>
        <v>2619.5896455978555</v>
      </c>
      <c r="M152" s="61"/>
      <c r="N152" s="66">
        <f t="shared" si="312"/>
        <v>28.299999999999727</v>
      </c>
      <c r="O152" s="66">
        <f t="shared" si="313"/>
        <v>1.291543646475795E-2</v>
      </c>
      <c r="P152" s="66">
        <f t="shared" si="314"/>
        <v>3.1764992386296681E-2</v>
      </c>
      <c r="Q152" s="60">
        <f t="shared" si="315"/>
        <v>3.4281906090161796E-2</v>
      </c>
      <c r="R152" s="60">
        <f t="shared" si="316"/>
        <v>1.0000979489352202</v>
      </c>
      <c r="S152" s="60">
        <f t="shared" si="317"/>
        <v>0.66679274781718245</v>
      </c>
      <c r="T152" s="60">
        <f t="shared" si="318"/>
        <v>-24.848219084346731</v>
      </c>
      <c r="U152" s="60">
        <f t="shared" si="319"/>
        <v>-13.52527122601013</v>
      </c>
      <c r="W152" s="73">
        <f t="shared" ref="W152" si="354">B152+0.001</f>
        <v>89.021000000000001</v>
      </c>
      <c r="X152" s="73">
        <f t="shared" ref="X152" si="355">C152+0.001</f>
        <v>209.471</v>
      </c>
    </row>
    <row r="153" spans="1:24" x14ac:dyDescent="0.3">
      <c r="A153">
        <v>4105</v>
      </c>
      <c r="B153">
        <v>89.51</v>
      </c>
      <c r="C153">
        <v>208.1</v>
      </c>
      <c r="D153" s="131">
        <f t="shared" si="303"/>
        <v>2523.0893062593664</v>
      </c>
      <c r="E153" s="64">
        <f t="shared" si="304"/>
        <v>-2441.8893062593665</v>
      </c>
      <c r="F153" s="64">
        <f t="shared" si="305"/>
        <v>-2511.6529590152682</v>
      </c>
      <c r="G153" s="64">
        <f t="shared" si="306"/>
        <v>-904.08235337627559</v>
      </c>
      <c r="H153" s="64">
        <f t="shared" si="307"/>
        <v>15642.797040984742</v>
      </c>
      <c r="I153" s="64">
        <f t="shared" si="308"/>
        <v>30085.697646623732</v>
      </c>
      <c r="J153" s="60">
        <f t="shared" si="309"/>
        <v>2669.4129482372223</v>
      </c>
      <c r="K153" s="60">
        <f t="shared" si="310"/>
        <v>199.79660013481211</v>
      </c>
      <c r="L153" s="60">
        <f t="shared" si="311"/>
        <v>2647.8740291025279</v>
      </c>
      <c r="M153" s="61"/>
      <c r="N153" s="66">
        <f t="shared" si="312"/>
        <v>28.300000000000182</v>
      </c>
      <c r="O153" s="66">
        <f t="shared" si="313"/>
        <v>8.5521133347723731E-3</v>
      </c>
      <c r="P153" s="66">
        <f t="shared" si="314"/>
        <v>-2.3911010752322395E-2</v>
      </c>
      <c r="Q153" s="60">
        <f t="shared" si="315"/>
        <v>2.539246948317242E-2</v>
      </c>
      <c r="R153" s="60">
        <f t="shared" si="316"/>
        <v>1.0000537349235807</v>
      </c>
      <c r="S153" s="60">
        <f t="shared" si="317"/>
        <v>0.36304344227811913</v>
      </c>
      <c r="T153" s="60">
        <f t="shared" si="318"/>
        <v>-24.800349033482107</v>
      </c>
      <c r="U153" s="60">
        <f t="shared" si="319"/>
        <v>-13.625632286733568</v>
      </c>
      <c r="W153" s="73">
        <f t="shared" ref="W153" si="356">B153-0.001</f>
        <v>89.509</v>
      </c>
      <c r="X153" s="73">
        <f t="shared" ref="X153" si="357">C153-0.001</f>
        <v>208.09899999999999</v>
      </c>
    </row>
    <row r="154" spans="1:24" x14ac:dyDescent="0.3">
      <c r="A154">
        <v>4133.3</v>
      </c>
      <c r="B154">
        <v>89.88</v>
      </c>
      <c r="C154">
        <v>210.91</v>
      </c>
      <c r="D154" s="131">
        <f t="shared" si="303"/>
        <v>2523.2399835827837</v>
      </c>
      <c r="E154" s="64">
        <f t="shared" si="304"/>
        <v>-2442.0399835827839</v>
      </c>
      <c r="F154" s="64">
        <f t="shared" si="305"/>
        <v>-2536.2799429355382</v>
      </c>
      <c r="G154" s="64">
        <f t="shared" si="306"/>
        <v>-918.01848137134152</v>
      </c>
      <c r="H154" s="64">
        <f t="shared" si="307"/>
        <v>15618.170057064472</v>
      </c>
      <c r="I154" s="64">
        <f t="shared" si="308"/>
        <v>30071.761518628668</v>
      </c>
      <c r="J154" s="60">
        <f t="shared" si="309"/>
        <v>2697.3086365999056</v>
      </c>
      <c r="K154" s="60">
        <f t="shared" si="310"/>
        <v>199.89796189325858</v>
      </c>
      <c r="L154" s="60">
        <f t="shared" si="311"/>
        <v>2676.145401450965</v>
      </c>
      <c r="M154" s="61"/>
      <c r="N154" s="66">
        <f t="shared" si="312"/>
        <v>28.300000000000182</v>
      </c>
      <c r="O154" s="66">
        <f t="shared" si="313"/>
        <v>6.4577182323788508E-3</v>
      </c>
      <c r="P154" s="66">
        <f t="shared" si="314"/>
        <v>4.9043751981040697E-2</v>
      </c>
      <c r="Q154" s="60">
        <f t="shared" si="315"/>
        <v>4.9466303699861047E-2</v>
      </c>
      <c r="R154" s="60">
        <f t="shared" si="316"/>
        <v>1.0002039595074512</v>
      </c>
      <c r="S154" s="60">
        <f t="shared" si="317"/>
        <v>0.15067732341720444</v>
      </c>
      <c r="T154" s="60">
        <f t="shared" si="318"/>
        <v>-24.626983920270014</v>
      </c>
      <c r="U154" s="60">
        <f t="shared" si="319"/>
        <v>-13.936127995065968</v>
      </c>
      <c r="W154" s="73">
        <f t="shared" ref="W154:W155" si="358">B154+0.001</f>
        <v>89.881</v>
      </c>
      <c r="X154" s="73">
        <f t="shared" ref="X154:X155" si="359">C154+0.001</f>
        <v>210.911</v>
      </c>
    </row>
    <row r="155" spans="1:24" x14ac:dyDescent="0.3">
      <c r="A155">
        <v>4161.6000000000004</v>
      </c>
      <c r="B155">
        <v>90.74</v>
      </c>
      <c r="C155">
        <v>210.43</v>
      </c>
      <c r="D155" s="131">
        <f t="shared" si="303"/>
        <v>2523.0868671364033</v>
      </c>
      <c r="E155" s="64">
        <f t="shared" si="304"/>
        <v>-2441.8868671364035</v>
      </c>
      <c r="F155" s="64">
        <f t="shared" si="305"/>
        <v>-2560.6206656165368</v>
      </c>
      <c r="G155" s="64">
        <f t="shared" si="306"/>
        <v>-932.45371793442041</v>
      </c>
      <c r="H155" s="64">
        <f t="shared" si="307"/>
        <v>15593.829334383474</v>
      </c>
      <c r="I155" s="64">
        <f t="shared" si="308"/>
        <v>30057.326282065587</v>
      </c>
      <c r="J155" s="60">
        <f t="shared" si="309"/>
        <v>2725.1143332477263</v>
      </c>
      <c r="K155" s="60">
        <f t="shared" si="310"/>
        <v>200.00916759003906</v>
      </c>
      <c r="L155" s="60">
        <f t="shared" si="311"/>
        <v>2704.389106132413</v>
      </c>
      <c r="M155" s="61"/>
      <c r="N155" s="66">
        <f t="shared" si="312"/>
        <v>28.300000000000182</v>
      </c>
      <c r="O155" s="66">
        <f t="shared" si="313"/>
        <v>1.5009831567151225E-2</v>
      </c>
      <c r="P155" s="66">
        <f t="shared" si="314"/>
        <v>-8.3775804095726041E-3</v>
      </c>
      <c r="Q155" s="60">
        <f t="shared" si="315"/>
        <v>1.7189401528307613E-2</v>
      </c>
      <c r="R155" s="60">
        <f t="shared" si="316"/>
        <v>1.0000246236879784</v>
      </c>
      <c r="S155" s="60">
        <f t="shared" si="317"/>
        <v>-0.15311644638059316</v>
      </c>
      <c r="T155" s="60">
        <f t="shared" si="318"/>
        <v>-24.340722680998468</v>
      </c>
      <c r="U155" s="60">
        <f t="shared" si="319"/>
        <v>-14.43523656307894</v>
      </c>
      <c r="W155" s="73">
        <f t="shared" si="358"/>
        <v>90.741</v>
      </c>
      <c r="X155" s="73">
        <f t="shared" si="359"/>
        <v>210.43100000000001</v>
      </c>
    </row>
    <row r="156" spans="1:24" x14ac:dyDescent="0.3">
      <c r="A156">
        <v>4189.8999999999996</v>
      </c>
      <c r="B156">
        <v>89.45</v>
      </c>
      <c r="C156">
        <v>208.77</v>
      </c>
      <c r="D156" s="131">
        <f t="shared" si="303"/>
        <v>2523.0399416894984</v>
      </c>
      <c r="E156" s="64">
        <f t="shared" si="304"/>
        <v>-2441.8399416894986</v>
      </c>
      <c r="F156" s="64">
        <f t="shared" si="305"/>
        <v>-2585.2259617823879</v>
      </c>
      <c r="G156" s="64">
        <f t="shared" si="306"/>
        <v>-946.4314627735082</v>
      </c>
      <c r="H156" s="64">
        <f t="shared" si="307"/>
        <v>15569.224038217622</v>
      </c>
      <c r="I156" s="64">
        <f t="shared" si="308"/>
        <v>30043.348537226499</v>
      </c>
      <c r="J156" s="60">
        <f t="shared" si="309"/>
        <v>2753.0212108157239</v>
      </c>
      <c r="K156" s="60">
        <f t="shared" si="310"/>
        <v>200.10729214255315</v>
      </c>
      <c r="L156" s="60">
        <f t="shared" si="311"/>
        <v>2732.6601137247139</v>
      </c>
      <c r="M156" s="61"/>
      <c r="N156" s="66">
        <f t="shared" si="312"/>
        <v>28.299999999999272</v>
      </c>
      <c r="O156" s="66">
        <f t="shared" si="313"/>
        <v>-2.2514747350726713E-2</v>
      </c>
      <c r="P156" s="66">
        <f t="shared" si="314"/>
        <v>-2.8972465583105809E-2</v>
      </c>
      <c r="Q156" s="60">
        <f t="shared" si="315"/>
        <v>3.6691686287675385E-2</v>
      </c>
      <c r="R156" s="60">
        <f t="shared" si="316"/>
        <v>1.0001122050928557</v>
      </c>
      <c r="S156" s="60">
        <f t="shared" si="317"/>
        <v>-4.6925446905025779E-2</v>
      </c>
      <c r="T156" s="60">
        <f t="shared" si="318"/>
        <v>-24.605296165851023</v>
      </c>
      <c r="U156" s="60">
        <f t="shared" si="319"/>
        <v>-13.97774483908778</v>
      </c>
      <c r="W156" s="73">
        <f t="shared" ref="W156" si="360">B156-0.001</f>
        <v>89.448999999999998</v>
      </c>
      <c r="X156" s="73">
        <f t="shared" ref="X156" si="361">C156-0.001</f>
        <v>208.76900000000001</v>
      </c>
    </row>
    <row r="157" spans="1:24" x14ac:dyDescent="0.3">
      <c r="A157">
        <v>4218.2</v>
      </c>
      <c r="B157">
        <v>90</v>
      </c>
      <c r="C157">
        <v>207.88</v>
      </c>
      <c r="D157" s="131">
        <f t="shared" si="303"/>
        <v>2523.17577362668</v>
      </c>
      <c r="E157" s="64">
        <f t="shared" si="304"/>
        <v>-2441.9757736266802</v>
      </c>
      <c r="F157" s="64">
        <f t="shared" si="305"/>
        <v>-2610.1369837346756</v>
      </c>
      <c r="G157" s="64">
        <f t="shared" si="306"/>
        <v>-959.85868445341112</v>
      </c>
      <c r="H157" s="64">
        <f t="shared" si="307"/>
        <v>15544.313016265334</v>
      </c>
      <c r="I157" s="64">
        <f t="shared" si="308"/>
        <v>30029.921315546595</v>
      </c>
      <c r="J157" s="60">
        <f t="shared" si="309"/>
        <v>2781.0328599245613</v>
      </c>
      <c r="K157" s="60">
        <f t="shared" si="310"/>
        <v>200.19062755483876</v>
      </c>
      <c r="L157" s="60">
        <f t="shared" si="311"/>
        <v>2760.9527139902084</v>
      </c>
      <c r="M157" s="61"/>
      <c r="N157" s="66">
        <f t="shared" si="312"/>
        <v>28.300000000000182</v>
      </c>
      <c r="O157" s="66">
        <f t="shared" si="313"/>
        <v>9.5993108859687634E-3</v>
      </c>
      <c r="P157" s="66">
        <f t="shared" si="314"/>
        <v>-1.5533430342749791E-2</v>
      </c>
      <c r="Q157" s="60">
        <f t="shared" si="315"/>
        <v>1.8259978539069133E-2</v>
      </c>
      <c r="R157" s="60">
        <f t="shared" si="316"/>
        <v>1.0000277864944973</v>
      </c>
      <c r="S157" s="60">
        <f t="shared" si="317"/>
        <v>0.13583193718146599</v>
      </c>
      <c r="T157" s="60">
        <f t="shared" si="318"/>
        <v>-24.911021952287523</v>
      </c>
      <c r="U157" s="60">
        <f t="shared" si="319"/>
        <v>-13.427221679902903</v>
      </c>
      <c r="W157" s="73">
        <f t="shared" ref="W157" si="362">B157+0.001</f>
        <v>90.001000000000005</v>
      </c>
      <c r="X157" s="73">
        <f t="shared" ref="X157" si="363">C157+0.001</f>
        <v>207.881</v>
      </c>
    </row>
    <row r="158" spans="1:24" x14ac:dyDescent="0.3">
      <c r="A158">
        <v>4224.6000000000004</v>
      </c>
      <c r="B158">
        <v>89.8</v>
      </c>
      <c r="C158">
        <v>207.5</v>
      </c>
      <c r="D158" s="131">
        <f t="shared" si="303"/>
        <v>2523.1869437634955</v>
      </c>
      <c r="E158" s="64">
        <f t="shared" si="304"/>
        <v>-2441.9869437634957</v>
      </c>
      <c r="F158" s="64">
        <f t="shared" si="305"/>
        <v>-2615.8040001617146</v>
      </c>
      <c r="G158" s="64">
        <f t="shared" si="306"/>
        <v>-962.83267307356402</v>
      </c>
      <c r="H158" s="64">
        <f t="shared" si="307"/>
        <v>15538.645999838296</v>
      </c>
      <c r="I158" s="64">
        <f t="shared" si="308"/>
        <v>30026.947326926442</v>
      </c>
      <c r="J158" s="60">
        <f t="shared" si="309"/>
        <v>2787.378216819528</v>
      </c>
      <c r="K158" s="60">
        <f t="shared" si="310"/>
        <v>200.20779740884444</v>
      </c>
      <c r="L158" s="60">
        <f t="shared" si="311"/>
        <v>2767.3523265534586</v>
      </c>
      <c r="M158" s="61"/>
      <c r="N158" s="66">
        <f t="shared" si="312"/>
        <v>6.4000000000005457</v>
      </c>
      <c r="O158" s="66">
        <f t="shared" si="313"/>
        <v>-3.4906585039887086E-3</v>
      </c>
      <c r="P158" s="66">
        <f t="shared" si="314"/>
        <v>-6.6322511575783727E-3</v>
      </c>
      <c r="Q158" s="60">
        <f t="shared" si="315"/>
        <v>7.4947497325055235E-3</v>
      </c>
      <c r="R158" s="60">
        <f t="shared" si="316"/>
        <v>1.0000046809657563</v>
      </c>
      <c r="S158" s="60">
        <f t="shared" si="317"/>
        <v>1.1170136815500477E-2</v>
      </c>
      <c r="T158" s="60">
        <f t="shared" si="318"/>
        <v>-5.6670164270390115</v>
      </c>
      <c r="U158" s="60">
        <f t="shared" si="319"/>
        <v>-2.9739886201529266</v>
      </c>
      <c r="W158" s="73">
        <f t="shared" ref="W158" si="364">B158-0.001</f>
        <v>89.798999999999992</v>
      </c>
      <c r="X158" s="73">
        <f t="shared" ref="X158" si="365">C158-0.001</f>
        <v>207.499</v>
      </c>
    </row>
    <row r="159" spans="1:24" x14ac:dyDescent="0.3">
      <c r="A159">
        <v>4246</v>
      </c>
      <c r="B159">
        <v>90.5</v>
      </c>
      <c r="C159">
        <v>206</v>
      </c>
      <c r="D159" s="131">
        <f t="shared" si="303"/>
        <v>2523.1309159068342</v>
      </c>
      <c r="E159" s="64">
        <f t="shared" si="304"/>
        <v>-2441.9309159068343</v>
      </c>
      <c r="F159" s="64">
        <f t="shared" si="305"/>
        <v>-2634.913017472009</v>
      </c>
      <c r="G159" s="64">
        <f t="shared" si="306"/>
        <v>-972.46441573067182</v>
      </c>
      <c r="H159" s="64">
        <f t="shared" si="307"/>
        <v>15519.536982528001</v>
      </c>
      <c r="I159" s="64">
        <f t="shared" si="308"/>
        <v>30017.315584269334</v>
      </c>
      <c r="J159" s="60">
        <f t="shared" si="309"/>
        <v>2808.6391098725812</v>
      </c>
      <c r="K159" s="60">
        <f t="shared" si="310"/>
        <v>200.25753468115377</v>
      </c>
      <c r="L159" s="60">
        <f t="shared" si="311"/>
        <v>2788.7511540862574</v>
      </c>
      <c r="M159" s="61"/>
      <c r="N159" s="66">
        <f t="shared" si="312"/>
        <v>21.399999999999636</v>
      </c>
      <c r="O159" s="66">
        <f t="shared" si="313"/>
        <v>1.2217304763960357E-2</v>
      </c>
      <c r="P159" s="66">
        <f t="shared" si="314"/>
        <v>-2.6179938779914945E-2</v>
      </c>
      <c r="Q159" s="60">
        <f t="shared" si="315"/>
        <v>2.8890110884088882E-2</v>
      </c>
      <c r="R159" s="60">
        <f t="shared" si="316"/>
        <v>1.0000695590145767</v>
      </c>
      <c r="S159" s="60">
        <f t="shared" si="317"/>
        <v>-5.602785666113487E-2</v>
      </c>
      <c r="T159" s="60">
        <f t="shared" si="318"/>
        <v>-19.109017310294281</v>
      </c>
      <c r="U159" s="60">
        <f t="shared" si="319"/>
        <v>-9.6317426571078482</v>
      </c>
      <c r="W159" s="73">
        <f t="shared" ref="W159:W160" si="366">B159+0.001</f>
        <v>90.501000000000005</v>
      </c>
      <c r="X159" s="73">
        <f t="shared" ref="X159:X160" si="367">C159+0.001</f>
        <v>206.001</v>
      </c>
    </row>
    <row r="160" spans="1:24" x14ac:dyDescent="0.3">
      <c r="A160">
        <v>4318</v>
      </c>
      <c r="B160">
        <v>90.5</v>
      </c>
      <c r="C160">
        <v>206.01</v>
      </c>
      <c r="D160" s="131">
        <f t="shared" si="303"/>
        <v>2522.5026053493566</v>
      </c>
      <c r="E160" s="64">
        <f t="shared" si="304"/>
        <v>-2441.3026053493568</v>
      </c>
      <c r="F160" s="64">
        <f t="shared" si="305"/>
        <v>-2699.6209701354669</v>
      </c>
      <c r="G160" s="64">
        <f t="shared" si="306"/>
        <v>-1004.031583401981</v>
      </c>
      <c r="H160" s="64">
        <f t="shared" si="307"/>
        <v>15454.829029864542</v>
      </c>
      <c r="I160" s="64">
        <f t="shared" si="308"/>
        <v>29985.748416598024</v>
      </c>
      <c r="J160" s="60">
        <f t="shared" si="309"/>
        <v>2880.2834587699608</v>
      </c>
      <c r="K160" s="60">
        <f t="shared" si="310"/>
        <v>200.4009610311852</v>
      </c>
      <c r="L160" s="60">
        <f t="shared" si="311"/>
        <v>2860.7357404635773</v>
      </c>
      <c r="M160" s="61"/>
      <c r="N160" s="66">
        <f t="shared" si="312"/>
        <v>72</v>
      </c>
      <c r="O160" s="66">
        <f t="shared" si="313"/>
        <v>0</v>
      </c>
      <c r="P160" s="66">
        <f t="shared" si="314"/>
        <v>1.7453292519927421E-4</v>
      </c>
      <c r="Q160" s="60">
        <f t="shared" si="315"/>
        <v>1.7452627931913156E-4</v>
      </c>
      <c r="R160" s="60">
        <f t="shared" si="316"/>
        <v>1.0000000025382851</v>
      </c>
      <c r="S160" s="60">
        <f t="shared" si="317"/>
        <v>-0.62831055747775921</v>
      </c>
      <c r="T160" s="60">
        <f t="shared" si="318"/>
        <v>-64.707952663458158</v>
      </c>
      <c r="U160" s="60">
        <f t="shared" si="319"/>
        <v>-31.56716767130921</v>
      </c>
      <c r="W160" s="73">
        <f t="shared" si="366"/>
        <v>90.501000000000005</v>
      </c>
      <c r="X160" s="73">
        <f t="shared" si="367"/>
        <v>206.011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workbookViewId="0">
      <selection activeCell="A69" sqref="A69:XFD122"/>
    </sheetView>
  </sheetViews>
  <sheetFormatPr defaultRowHeight="14.4" x14ac:dyDescent="0.3"/>
  <sheetData>
    <row r="1" spans="1:21" ht="63" thickBot="1" x14ac:dyDescent="0.35">
      <c r="A1" s="69" t="s">
        <v>89</v>
      </c>
      <c r="B1" s="70">
        <f>Данные!BL3</f>
        <v>207.08</v>
      </c>
      <c r="C1" s="71" t="s">
        <v>0</v>
      </c>
      <c r="D1" s="70">
        <f>Данные!BJ3</f>
        <v>81.2</v>
      </c>
    </row>
    <row r="4" spans="1:21" ht="58.2" thickBot="1" x14ac:dyDescent="0.35">
      <c r="A4" s="93" t="s">
        <v>1</v>
      </c>
      <c r="B4" s="58" t="s">
        <v>2</v>
      </c>
      <c r="C4" s="79" t="s">
        <v>104</v>
      </c>
      <c r="D4" s="59" t="s">
        <v>4</v>
      </c>
      <c r="E4" s="59" t="s">
        <v>5</v>
      </c>
      <c r="F4" s="59" t="s">
        <v>6</v>
      </c>
      <c r="G4" s="59" t="s">
        <v>7</v>
      </c>
      <c r="H4" s="59" t="s">
        <v>8</v>
      </c>
      <c r="I4" s="59" t="s">
        <v>9</v>
      </c>
      <c r="J4" s="60" t="s">
        <v>10</v>
      </c>
      <c r="K4" s="60" t="s">
        <v>11</v>
      </c>
      <c r="L4" s="60" t="s">
        <v>12</v>
      </c>
      <c r="M4" s="61"/>
      <c r="N4" s="60" t="s">
        <v>13</v>
      </c>
      <c r="O4" s="60" t="s">
        <v>14</v>
      </c>
      <c r="P4" s="60" t="s">
        <v>15</v>
      </c>
      <c r="Q4" s="60" t="s">
        <v>16</v>
      </c>
      <c r="R4" s="60" t="s">
        <v>17</v>
      </c>
      <c r="S4" s="60" t="s">
        <v>18</v>
      </c>
      <c r="T4" s="60" t="s">
        <v>19</v>
      </c>
      <c r="U4" s="98" t="s">
        <v>20</v>
      </c>
    </row>
    <row r="5" spans="1:21" x14ac:dyDescent="0.3">
      <c r="A5" s="94">
        <v>45.56</v>
      </c>
      <c r="B5" s="62">
        <v>0.51</v>
      </c>
      <c r="C5" s="63">
        <v>217.62</v>
      </c>
      <c r="D5" s="64">
        <v>0</v>
      </c>
      <c r="E5" s="64">
        <f>$D$1-D5</f>
        <v>81.2</v>
      </c>
      <c r="F5" s="64">
        <v>0</v>
      </c>
      <c r="G5" s="64">
        <v>0</v>
      </c>
      <c r="H5" s="64">
        <v>18154.45</v>
      </c>
      <c r="I5" s="64">
        <v>30989.78</v>
      </c>
      <c r="J5" s="60">
        <f>SQRT(F5^2+G5^2)</f>
        <v>0</v>
      </c>
      <c r="K5" s="60">
        <f>IF(J5=0,0,IF(F5&lt;0,ATAN(G5/F5)*180/PI()+180,ATAN(G5/F5)*180/PI()))</f>
        <v>0</v>
      </c>
      <c r="L5" s="60">
        <f>COS((K5-$B$1)*PI()/180)*J5</f>
        <v>0</v>
      </c>
      <c r="M5" s="61"/>
      <c r="N5" s="60">
        <v>0</v>
      </c>
      <c r="O5" s="60">
        <v>0</v>
      </c>
      <c r="P5" s="60">
        <v>0</v>
      </c>
      <c r="Q5" s="60">
        <v>0</v>
      </c>
      <c r="R5" s="60">
        <v>0</v>
      </c>
      <c r="S5" s="60">
        <v>0</v>
      </c>
      <c r="T5" s="60">
        <v>0</v>
      </c>
      <c r="U5" s="98">
        <v>0</v>
      </c>
    </row>
    <row r="6" spans="1:21" x14ac:dyDescent="0.3">
      <c r="A6" s="95">
        <v>70.209999999999994</v>
      </c>
      <c r="B6" s="65">
        <v>1.1499999999999999</v>
      </c>
      <c r="C6" s="65">
        <v>164.52</v>
      </c>
      <c r="D6" s="64">
        <f t="shared" ref="D6:D68" si="0">S6+D5</f>
        <v>24.64757874409802</v>
      </c>
      <c r="E6" s="64">
        <f t="shared" ref="E6:E68" si="1">$D$1-D6</f>
        <v>56.552421255901983</v>
      </c>
      <c r="F6" s="64">
        <f t="shared" ref="F6:G21" si="2">T6+F5</f>
        <v>-0.32529109274342255</v>
      </c>
      <c r="G6" s="64">
        <f t="shared" si="2"/>
        <v>-9.4528062424977639E-4</v>
      </c>
      <c r="H6" s="64">
        <f t="shared" ref="H6:I21" si="3">H5+T6</f>
        <v>18154.124708907257</v>
      </c>
      <c r="I6" s="64">
        <f t="shared" si="3"/>
        <v>30989.779054719376</v>
      </c>
      <c r="J6" s="60">
        <f t="shared" ref="J6:J68" si="4">SQRT(F6^2+G6^2)</f>
        <v>0.32529246621105218</v>
      </c>
      <c r="K6" s="60">
        <f t="shared" ref="K6:K68" si="5">IF(J6=0,0,IF(F6&lt;0,ATAN(G6/F6)*180/PI()+180,ATAN(G6/F6)*180/PI()))</f>
        <v>180.16649837324113</v>
      </c>
      <c r="L6" s="60">
        <f t="shared" ref="L6:L68" si="6">COS((K6-$B$1)*PI()/180)*J6</f>
        <v>0.29006032857034797</v>
      </c>
      <c r="M6" s="61"/>
      <c r="N6" s="66">
        <f t="shared" ref="N6:N68" si="7">A6-A5</f>
        <v>24.649999999999991</v>
      </c>
      <c r="O6" s="66">
        <f t="shared" ref="O6:P21" si="8">RADIANS(B6-B5)</f>
        <v>1.1170107212763708E-2</v>
      </c>
      <c r="P6" s="66">
        <f t="shared" si="8"/>
        <v>-0.92676983280898884</v>
      </c>
      <c r="Q6" s="60">
        <f t="shared" ref="Q6:Q68" si="9">ACOS(COS(O6)-SIN(RADIANS(B5))*SIN(RADIANS(B6))*(1-COS(P6)))</f>
        <v>1.6356675432176671E-2</v>
      </c>
      <c r="R6" s="60">
        <f t="shared" ref="R6:R68" si="10">2/Q6*TAN(Q6/2)</f>
        <v>1.0000222956657665</v>
      </c>
      <c r="S6" s="60">
        <f t="shared" ref="S6:S68" si="11">(N6/2)*(COS(RADIANS(B5))+COS(RADIANS(B6)))*R6</f>
        <v>24.64757874409802</v>
      </c>
      <c r="T6" s="60">
        <f t="shared" ref="T6:T68" si="12">(N6/2)*(SIN(RADIANS(B5))*COS(RADIANS(C5))+SIN(RADIANS(B6))*COS(RADIANS(C6)))*R6</f>
        <v>-0.32529109274342255</v>
      </c>
      <c r="U6" s="98">
        <f t="shared" ref="U6:U68" si="13">(N6/2)*(SIN(RADIANS(B5))*SIN(RADIANS(C5))+SIN(RADIANS(B6))*SIN(RADIANS(C6)))*R6</f>
        <v>-9.4528062424977639E-4</v>
      </c>
    </row>
    <row r="7" spans="1:21" x14ac:dyDescent="0.3">
      <c r="A7" s="95">
        <v>95.01</v>
      </c>
      <c r="B7" s="65">
        <v>1.57</v>
      </c>
      <c r="C7" s="65">
        <v>162.54</v>
      </c>
      <c r="D7" s="64">
        <f>S7+D6</f>
        <v>49.440538506062978</v>
      </c>
      <c r="E7" s="64">
        <f t="shared" si="1"/>
        <v>31.759461493937025</v>
      </c>
      <c r="F7" s="64">
        <f t="shared" si="2"/>
        <v>-0.88921820532567408</v>
      </c>
      <c r="G7" s="64">
        <f t="shared" si="2"/>
        <v>0.16741365570065248</v>
      </c>
      <c r="H7" s="64">
        <f t="shared" si="3"/>
        <v>18153.560781794673</v>
      </c>
      <c r="I7" s="64">
        <f t="shared" si="3"/>
        <v>30989.9474136557</v>
      </c>
      <c r="J7" s="60">
        <f t="shared" si="4"/>
        <v>0.90484051014400835</v>
      </c>
      <c r="K7" s="60">
        <f t="shared" si="5"/>
        <v>169.3376973999689</v>
      </c>
      <c r="L7" s="60">
        <f t="shared" si="6"/>
        <v>0.71552237242182193</v>
      </c>
      <c r="M7" s="61"/>
      <c r="N7" s="66">
        <f t="shared" si="7"/>
        <v>24.800000000000011</v>
      </c>
      <c r="O7" s="66">
        <f t="shared" si="8"/>
        <v>7.3303828583761868E-3</v>
      </c>
      <c r="P7" s="66">
        <f t="shared" si="8"/>
        <v>-3.4557519189488045E-2</v>
      </c>
      <c r="Q7" s="60">
        <f t="shared" si="9"/>
        <v>7.3750344734393458E-3</v>
      </c>
      <c r="R7" s="60">
        <f t="shared" si="10"/>
        <v>1.0000045326191103</v>
      </c>
      <c r="S7" s="60">
        <f t="shared" si="11"/>
        <v>24.792959761964962</v>
      </c>
      <c r="T7" s="60">
        <f t="shared" si="12"/>
        <v>-0.56392711258225148</v>
      </c>
      <c r="U7" s="98">
        <f t="shared" si="13"/>
        <v>0.16835893632490226</v>
      </c>
    </row>
    <row r="8" spans="1:21" x14ac:dyDescent="0.3">
      <c r="A8" s="95">
        <v>119.83</v>
      </c>
      <c r="B8" s="65">
        <v>0.99</v>
      </c>
      <c r="C8" s="65">
        <v>162.44999999999999</v>
      </c>
      <c r="D8" s="64">
        <f t="shared" si="0"/>
        <v>74.254239171088145</v>
      </c>
      <c r="E8" s="64">
        <f t="shared" si="1"/>
        <v>6.9457608289118582</v>
      </c>
      <c r="F8" s="64">
        <f t="shared" si="2"/>
        <v>-1.4180078230778421</v>
      </c>
      <c r="G8" s="64">
        <f t="shared" si="2"/>
        <v>0.33408768471446604</v>
      </c>
      <c r="H8" s="64">
        <f t="shared" si="3"/>
        <v>18153.031992176922</v>
      </c>
      <c r="I8" s="64">
        <f t="shared" si="3"/>
        <v>30990.114087684713</v>
      </c>
      <c r="J8" s="60">
        <f t="shared" si="4"/>
        <v>1.4568324431408828</v>
      </c>
      <c r="K8" s="60">
        <f t="shared" si="5"/>
        <v>166.74268183739679</v>
      </c>
      <c r="L8" s="60">
        <f t="shared" si="6"/>
        <v>1.1104660102896691</v>
      </c>
      <c r="M8" s="61"/>
      <c r="N8" s="66">
        <f t="shared" si="7"/>
        <v>24.819999999999993</v>
      </c>
      <c r="O8" s="66">
        <f t="shared" si="8"/>
        <v>-1.0122909661567113E-2</v>
      </c>
      <c r="P8" s="66">
        <f t="shared" si="8"/>
        <v>-1.5707963267949561E-3</v>
      </c>
      <c r="Q8" s="60">
        <f t="shared" si="9"/>
        <v>1.0122967354702972E-2</v>
      </c>
      <c r="R8" s="60">
        <f t="shared" si="10"/>
        <v>1.0000085396265146</v>
      </c>
      <c r="S8" s="60">
        <f t="shared" si="11"/>
        <v>24.813700665025163</v>
      </c>
      <c r="T8" s="60">
        <f t="shared" si="12"/>
        <v>-0.52878961775216793</v>
      </c>
      <c r="U8" s="98">
        <f t="shared" si="13"/>
        <v>0.16667402901381359</v>
      </c>
    </row>
    <row r="9" spans="1:21" x14ac:dyDescent="0.3">
      <c r="A9" s="95">
        <v>144.63999999999999</v>
      </c>
      <c r="B9" s="65">
        <v>0.42</v>
      </c>
      <c r="C9" s="65">
        <v>349.97</v>
      </c>
      <c r="D9" s="64">
        <f t="shared" si="0"/>
        <v>99.063301698757755</v>
      </c>
      <c r="E9" s="64">
        <f t="shared" si="1"/>
        <v>-17.863301698757752</v>
      </c>
      <c r="F9" s="64">
        <f t="shared" si="2"/>
        <v>-1.5328268331432298</v>
      </c>
      <c r="G9" s="64">
        <f t="shared" si="2"/>
        <v>0.38288231284177454</v>
      </c>
      <c r="H9" s="64">
        <f t="shared" si="3"/>
        <v>18152.917173166858</v>
      </c>
      <c r="I9" s="64">
        <f t="shared" si="3"/>
        <v>30990.162882312841</v>
      </c>
      <c r="J9" s="60">
        <f t="shared" si="4"/>
        <v>1.5799230885998752</v>
      </c>
      <c r="K9" s="60">
        <f t="shared" si="5"/>
        <v>165.97516945715077</v>
      </c>
      <c r="L9" s="60">
        <f t="shared" si="6"/>
        <v>1.1904846345934461</v>
      </c>
      <c r="M9" s="61"/>
      <c r="N9" s="66">
        <f t="shared" si="7"/>
        <v>24.809999999999988</v>
      </c>
      <c r="O9" s="66">
        <f t="shared" si="8"/>
        <v>-9.9483767363676787E-3</v>
      </c>
      <c r="P9" s="66">
        <f t="shared" si="8"/>
        <v>3.2728414133397674</v>
      </c>
      <c r="Q9" s="60">
        <f t="shared" si="9"/>
        <v>2.4564833749906034E-2</v>
      </c>
      <c r="R9" s="60">
        <f t="shared" si="10"/>
        <v>1.0000502889560241</v>
      </c>
      <c r="S9" s="60">
        <f t="shared" si="11"/>
        <v>24.80906252766961</v>
      </c>
      <c r="T9" s="60">
        <f t="shared" si="12"/>
        <v>-0.11481901006538767</v>
      </c>
      <c r="U9" s="98">
        <f t="shared" si="13"/>
        <v>4.8794628127308511E-2</v>
      </c>
    </row>
    <row r="10" spans="1:21" x14ac:dyDescent="0.3">
      <c r="A10" s="95">
        <v>169.39</v>
      </c>
      <c r="B10" s="65">
        <v>0.6</v>
      </c>
      <c r="C10" s="65">
        <v>329.21</v>
      </c>
      <c r="D10" s="64">
        <f t="shared" si="0"/>
        <v>123.81233160181455</v>
      </c>
      <c r="E10" s="64">
        <f t="shared" si="1"/>
        <v>-42.612331601814546</v>
      </c>
      <c r="F10" s="64">
        <f t="shared" si="2"/>
        <v>-1.3321774587341084</v>
      </c>
      <c r="G10" s="64">
        <f t="shared" si="2"/>
        <v>0.3007479625090792</v>
      </c>
      <c r="H10" s="64">
        <f t="shared" si="3"/>
        <v>18153.117822541266</v>
      </c>
      <c r="I10" s="64">
        <f t="shared" si="3"/>
        <v>30990.080747962507</v>
      </c>
      <c r="J10" s="60">
        <f t="shared" si="4"/>
        <v>1.3657035251153999</v>
      </c>
      <c r="K10" s="60">
        <f t="shared" si="5"/>
        <v>167.27835760472618</v>
      </c>
      <c r="L10" s="60">
        <f t="shared" si="6"/>
        <v>1.0492224569042448</v>
      </c>
      <c r="M10" s="61"/>
      <c r="N10" s="66">
        <f t="shared" si="7"/>
        <v>24.75</v>
      </c>
      <c r="O10" s="66">
        <f t="shared" si="8"/>
        <v>3.1415926535897929E-3</v>
      </c>
      <c r="P10" s="66">
        <f t="shared" si="8"/>
        <v>-0.36233035271402364</v>
      </c>
      <c r="Q10" s="60">
        <f t="shared" si="9"/>
        <v>4.4539153048555047E-3</v>
      </c>
      <c r="R10" s="60">
        <f t="shared" si="10"/>
        <v>1.0000016531167411</v>
      </c>
      <c r="S10" s="60">
        <f t="shared" si="11"/>
        <v>24.749029903056787</v>
      </c>
      <c r="T10" s="60">
        <f t="shared" si="12"/>
        <v>0.20064937440912142</v>
      </c>
      <c r="U10" s="98">
        <f t="shared" si="13"/>
        <v>-8.2134350332695338E-2</v>
      </c>
    </row>
    <row r="11" spans="1:21" x14ac:dyDescent="0.3">
      <c r="A11" s="95">
        <v>194.14</v>
      </c>
      <c r="B11" s="65">
        <v>1.21</v>
      </c>
      <c r="C11" s="65">
        <v>339.39</v>
      </c>
      <c r="D11" s="64">
        <f t="shared" si="0"/>
        <v>148.55914171917095</v>
      </c>
      <c r="E11" s="64">
        <f t="shared" si="1"/>
        <v>-67.35914171917095</v>
      </c>
      <c r="F11" s="64">
        <f t="shared" si="2"/>
        <v>-0.97625440931727414</v>
      </c>
      <c r="G11" s="64">
        <f t="shared" si="2"/>
        <v>0.14242443554160705</v>
      </c>
      <c r="H11" s="64">
        <f t="shared" si="3"/>
        <v>18153.473745590683</v>
      </c>
      <c r="I11" s="64">
        <f t="shared" si="3"/>
        <v>30989.922424435539</v>
      </c>
      <c r="J11" s="60">
        <f t="shared" si="4"/>
        <v>0.98658876516548943</v>
      </c>
      <c r="K11" s="60">
        <f t="shared" si="5"/>
        <v>171.69975177609984</v>
      </c>
      <c r="L11" s="60">
        <f t="shared" si="6"/>
        <v>0.80439289709935391</v>
      </c>
      <c r="M11" s="61"/>
      <c r="N11" s="66">
        <f t="shared" si="7"/>
        <v>24.75</v>
      </c>
      <c r="O11" s="66">
        <f t="shared" si="8"/>
        <v>1.064650843716541E-2</v>
      </c>
      <c r="P11" s="66">
        <f t="shared" si="8"/>
        <v>0.17767451785302288</v>
      </c>
      <c r="Q11" s="60">
        <f t="shared" si="9"/>
        <v>1.0968622159431396E-2</v>
      </c>
      <c r="R11" s="60">
        <f t="shared" si="10"/>
        <v>1.0000100260099634</v>
      </c>
      <c r="S11" s="60">
        <f t="shared" si="11"/>
        <v>24.746810117356404</v>
      </c>
      <c r="T11" s="60">
        <f t="shared" si="12"/>
        <v>0.35592304941683428</v>
      </c>
      <c r="U11" s="98">
        <f t="shared" si="13"/>
        <v>-0.15832352696747215</v>
      </c>
    </row>
    <row r="12" spans="1:21" x14ac:dyDescent="0.3">
      <c r="A12" s="95">
        <v>218.88</v>
      </c>
      <c r="B12" s="65">
        <v>1.92</v>
      </c>
      <c r="C12" s="65">
        <v>334.25</v>
      </c>
      <c r="D12" s="64">
        <f t="shared" si="0"/>
        <v>173.2897668195171</v>
      </c>
      <c r="E12" s="64">
        <f t="shared" si="1"/>
        <v>-92.089766819517095</v>
      </c>
      <c r="F12" s="64">
        <f t="shared" si="2"/>
        <v>-0.35845833949985939</v>
      </c>
      <c r="G12" s="64">
        <f t="shared" si="2"/>
        <v>-0.12958230615129562</v>
      </c>
      <c r="H12" s="64">
        <f t="shared" si="3"/>
        <v>18154.091541660502</v>
      </c>
      <c r="I12" s="64">
        <f t="shared" si="3"/>
        <v>30989.650417693847</v>
      </c>
      <c r="J12" s="60">
        <f t="shared" si="4"/>
        <v>0.38116132440803141</v>
      </c>
      <c r="K12" s="60">
        <f t="shared" si="5"/>
        <v>199.87486900792024</v>
      </c>
      <c r="L12" s="60">
        <f t="shared" si="6"/>
        <v>0.37815147387327347</v>
      </c>
      <c r="M12" s="61"/>
      <c r="N12" s="66">
        <f t="shared" si="7"/>
        <v>24.740000000000009</v>
      </c>
      <c r="O12" s="66">
        <f t="shared" si="8"/>
        <v>1.2391837689159739E-2</v>
      </c>
      <c r="P12" s="66">
        <f t="shared" si="8"/>
        <v>-8.97099235525083E-2</v>
      </c>
      <c r="Q12" s="60">
        <f t="shared" si="9"/>
        <v>1.2619344581814129E-2</v>
      </c>
      <c r="R12" s="60">
        <f t="shared" si="10"/>
        <v>1.000013270866142</v>
      </c>
      <c r="S12" s="60">
        <f t="shared" si="11"/>
        <v>24.730625100346153</v>
      </c>
      <c r="T12" s="60">
        <f t="shared" si="12"/>
        <v>0.61779606981741475</v>
      </c>
      <c r="U12" s="98">
        <f t="shared" si="13"/>
        <v>-0.27200674169290268</v>
      </c>
    </row>
    <row r="13" spans="1:21" x14ac:dyDescent="0.3">
      <c r="A13" s="96">
        <v>243.64</v>
      </c>
      <c r="B13" s="65">
        <v>1.07</v>
      </c>
      <c r="C13" s="67">
        <v>293.14</v>
      </c>
      <c r="D13" s="64">
        <f t="shared" si="0"/>
        <v>198.0417480892053</v>
      </c>
      <c r="E13" s="64">
        <f t="shared" si="1"/>
        <v>-116.8417480892053</v>
      </c>
      <c r="F13" s="64">
        <f t="shared" si="2"/>
        <v>0.10600410644607755</v>
      </c>
      <c r="G13" s="64">
        <f t="shared" si="2"/>
        <v>-0.52238291376472379</v>
      </c>
      <c r="H13" s="64">
        <f t="shared" si="3"/>
        <v>18154.556004106449</v>
      </c>
      <c r="I13" s="64">
        <f t="shared" si="3"/>
        <v>30989.257617086234</v>
      </c>
      <c r="J13" s="60">
        <f t="shared" si="4"/>
        <v>0.53302981077680278</v>
      </c>
      <c r="K13" s="60">
        <f t="shared" si="5"/>
        <v>-78.529061181038756</v>
      </c>
      <c r="L13" s="60">
        <f t="shared" si="6"/>
        <v>0.14342347130933497</v>
      </c>
      <c r="M13" s="61"/>
      <c r="N13" s="66">
        <f t="shared" si="7"/>
        <v>24.759999999999991</v>
      </c>
      <c r="O13" s="66">
        <f t="shared" si="8"/>
        <v>-1.4835298641951799E-2</v>
      </c>
      <c r="P13" s="66">
        <f t="shared" si="8"/>
        <v>-0.71750485549486909</v>
      </c>
      <c r="Q13" s="60">
        <f t="shared" si="9"/>
        <v>2.2991657100673635E-2</v>
      </c>
      <c r="R13" s="60">
        <f t="shared" si="10"/>
        <v>1.0000440536867705</v>
      </c>
      <c r="S13" s="60">
        <f t="shared" si="11"/>
        <v>24.751981269688208</v>
      </c>
      <c r="T13" s="60">
        <f t="shared" si="12"/>
        <v>0.46446244594593694</v>
      </c>
      <c r="U13" s="98">
        <f t="shared" si="13"/>
        <v>-0.39280060761342817</v>
      </c>
    </row>
    <row r="14" spans="1:21" x14ac:dyDescent="0.3">
      <c r="A14" s="95">
        <v>268.42</v>
      </c>
      <c r="B14" s="65">
        <v>0</v>
      </c>
      <c r="C14" s="65">
        <v>345.58</v>
      </c>
      <c r="D14" s="64">
        <f t="shared" si="0"/>
        <v>222.82030775004338</v>
      </c>
      <c r="E14" s="64">
        <f t="shared" si="1"/>
        <v>-141.62030775004337</v>
      </c>
      <c r="F14" s="64">
        <f t="shared" si="2"/>
        <v>0.19693037504504063</v>
      </c>
      <c r="G14" s="64">
        <f t="shared" si="2"/>
        <v>-0.73514485119811146</v>
      </c>
      <c r="H14" s="64">
        <f t="shared" si="3"/>
        <v>18154.646930375049</v>
      </c>
      <c r="I14" s="64">
        <f t="shared" si="3"/>
        <v>30989.044855148801</v>
      </c>
      <c r="J14" s="60">
        <f t="shared" si="4"/>
        <v>0.76106473105674388</v>
      </c>
      <c r="K14" s="60">
        <f t="shared" si="5"/>
        <v>-75.003715489358385</v>
      </c>
      <c r="L14" s="60">
        <f t="shared" si="6"/>
        <v>0.15932178589073942</v>
      </c>
      <c r="M14" s="61"/>
      <c r="N14" s="66">
        <f t="shared" si="7"/>
        <v>24.78000000000003</v>
      </c>
      <c r="O14" s="66">
        <f t="shared" si="8"/>
        <v>-1.8675022996339326E-2</v>
      </c>
      <c r="P14" s="66">
        <f t="shared" si="8"/>
        <v>0.91525065974582642</v>
      </c>
      <c r="Q14" s="60">
        <f t="shared" si="9"/>
        <v>1.867502299633661E-2</v>
      </c>
      <c r="R14" s="60">
        <f t="shared" si="10"/>
        <v>1.0000290640539542</v>
      </c>
      <c r="S14" s="60">
        <f t="shared" si="11"/>
        <v>24.778559660838077</v>
      </c>
      <c r="T14" s="60">
        <f t="shared" si="12"/>
        <v>9.0926268598963078E-2</v>
      </c>
      <c r="U14" s="98">
        <f t="shared" si="13"/>
        <v>-0.21276193743338764</v>
      </c>
    </row>
    <row r="15" spans="1:21" x14ac:dyDescent="0.3">
      <c r="A15" s="95">
        <v>295.5</v>
      </c>
      <c r="B15" s="65">
        <v>0.45</v>
      </c>
      <c r="C15" s="65">
        <v>1.17</v>
      </c>
      <c r="D15" s="64">
        <f t="shared" si="0"/>
        <v>249.90002934581122</v>
      </c>
      <c r="E15" s="64">
        <f t="shared" si="1"/>
        <v>-168.70002934581123</v>
      </c>
      <c r="F15" s="64">
        <f t="shared" si="2"/>
        <v>0.3032505686003939</v>
      </c>
      <c r="G15" s="64">
        <f t="shared" si="2"/>
        <v>-0.7329734535686081</v>
      </c>
      <c r="H15" s="64">
        <f t="shared" si="3"/>
        <v>18154.753250568603</v>
      </c>
      <c r="I15" s="64">
        <f t="shared" si="3"/>
        <v>30989.047026546432</v>
      </c>
      <c r="J15" s="60">
        <f t="shared" si="4"/>
        <v>0.79322820864663823</v>
      </c>
      <c r="K15" s="60">
        <f t="shared" si="5"/>
        <v>-67.523822083592236</v>
      </c>
      <c r="L15" s="60">
        <f t="shared" si="6"/>
        <v>6.36687931168613E-2</v>
      </c>
      <c r="M15" s="61"/>
      <c r="N15" s="66">
        <f t="shared" si="7"/>
        <v>27.079999999999984</v>
      </c>
      <c r="O15" s="66">
        <f t="shared" si="8"/>
        <v>7.8539816339744835E-3</v>
      </c>
      <c r="P15" s="66">
        <f t="shared" si="8"/>
        <v>-6.0110884767936694</v>
      </c>
      <c r="Q15" s="60">
        <f t="shared" si="9"/>
        <v>7.8539816339806556E-3</v>
      </c>
      <c r="R15" s="60">
        <f t="shared" si="10"/>
        <v>1.0000051404506678</v>
      </c>
      <c r="S15" s="60">
        <f t="shared" si="11"/>
        <v>27.079721595767843</v>
      </c>
      <c r="T15" s="60">
        <f t="shared" si="12"/>
        <v>0.10632019355535326</v>
      </c>
      <c r="U15" s="98">
        <f t="shared" si="13"/>
        <v>2.1713976295033807E-3</v>
      </c>
    </row>
    <row r="16" spans="1:21" x14ac:dyDescent="0.3">
      <c r="A16" s="95">
        <v>307.87</v>
      </c>
      <c r="B16" s="65">
        <v>0.46</v>
      </c>
      <c r="C16" s="65">
        <v>176.6</v>
      </c>
      <c r="D16" s="64">
        <f t="shared" si="0"/>
        <v>262.26989887004532</v>
      </c>
      <c r="E16" s="64">
        <f t="shared" si="1"/>
        <v>-181.06989887004534</v>
      </c>
      <c r="F16" s="64">
        <f t="shared" si="2"/>
        <v>0.30224837066825178</v>
      </c>
      <c r="G16" s="64">
        <f t="shared" si="2"/>
        <v>-0.72903658599965604</v>
      </c>
      <c r="H16" s="64">
        <f t="shared" si="3"/>
        <v>18154.752248370671</v>
      </c>
      <c r="I16" s="64">
        <f t="shared" si="3"/>
        <v>30989.050963414</v>
      </c>
      <c r="J16" s="60">
        <f t="shared" si="4"/>
        <v>0.78920746404075959</v>
      </c>
      <c r="K16" s="60">
        <f t="shared" si="5"/>
        <v>-67.481787755533858</v>
      </c>
      <c r="L16" s="60">
        <f t="shared" si="6"/>
        <v>6.2768925350478746E-2</v>
      </c>
      <c r="M16" s="61"/>
      <c r="N16" s="66">
        <f t="shared" si="7"/>
        <v>12.370000000000005</v>
      </c>
      <c r="O16" s="66">
        <f t="shared" si="8"/>
        <v>1.745329251994331E-4</v>
      </c>
      <c r="P16" s="66">
        <f t="shared" si="8"/>
        <v>3.0618311067736523</v>
      </c>
      <c r="Q16" s="60">
        <f t="shared" si="9"/>
        <v>1.5869868762409922E-2</v>
      </c>
      <c r="R16" s="60">
        <f t="shared" si="10"/>
        <v>1.000020988256473</v>
      </c>
      <c r="S16" s="60">
        <f t="shared" si="11"/>
        <v>12.369869524234105</v>
      </c>
      <c r="T16" s="60">
        <f t="shared" si="12"/>
        <v>-1.0021979321420981E-3</v>
      </c>
      <c r="U16" s="98">
        <f t="shared" si="13"/>
        <v>3.9368675689520358E-3</v>
      </c>
    </row>
    <row r="17" spans="1:21" x14ac:dyDescent="0.3">
      <c r="A17" s="95">
        <v>320.25</v>
      </c>
      <c r="B17" s="65">
        <v>2.27</v>
      </c>
      <c r="C17" s="65">
        <v>190.08</v>
      </c>
      <c r="D17" s="64">
        <f t="shared" si="0"/>
        <v>274.64588922072477</v>
      </c>
      <c r="E17" s="64">
        <f t="shared" si="1"/>
        <v>-193.44588922072478</v>
      </c>
      <c r="F17" s="64">
        <f t="shared" si="2"/>
        <v>1.1222423118704528E-2</v>
      </c>
      <c r="G17" s="64">
        <f t="shared" si="2"/>
        <v>-0.76900436085091739</v>
      </c>
      <c r="H17" s="64">
        <f t="shared" si="3"/>
        <v>18154.46122242312</v>
      </c>
      <c r="I17" s="64">
        <f t="shared" si="3"/>
        <v>30989.01099563915</v>
      </c>
      <c r="J17" s="60">
        <f t="shared" si="4"/>
        <v>0.76908624340081866</v>
      </c>
      <c r="K17" s="60">
        <f t="shared" si="5"/>
        <v>-89.163916522357596</v>
      </c>
      <c r="L17" s="60">
        <f t="shared" si="6"/>
        <v>0.3400849075652379</v>
      </c>
      <c r="M17" s="61"/>
      <c r="N17" s="66">
        <f t="shared" si="7"/>
        <v>12.379999999999995</v>
      </c>
      <c r="O17" s="66">
        <f t="shared" si="8"/>
        <v>3.1590459461097363E-2</v>
      </c>
      <c r="P17" s="66">
        <f t="shared" si="8"/>
        <v>0.23527038316883594</v>
      </c>
      <c r="Q17" s="60">
        <f t="shared" si="9"/>
        <v>3.186660837563271E-2</v>
      </c>
      <c r="R17" s="60">
        <f t="shared" si="10"/>
        <v>1.0000846319883396</v>
      </c>
      <c r="S17" s="60">
        <f t="shared" si="11"/>
        <v>12.375990350679468</v>
      </c>
      <c r="T17" s="60">
        <f t="shared" si="12"/>
        <v>-0.29102594754954725</v>
      </c>
      <c r="U17" s="98">
        <f t="shared" si="13"/>
        <v>-3.9967774851261344E-2</v>
      </c>
    </row>
    <row r="18" spans="1:21" x14ac:dyDescent="0.3">
      <c r="A18" s="95">
        <v>332.61</v>
      </c>
      <c r="B18" s="65">
        <v>2.69</v>
      </c>
      <c r="C18" s="65">
        <v>193.72</v>
      </c>
      <c r="D18" s="64">
        <f t="shared" si="0"/>
        <v>286.99429275172582</v>
      </c>
      <c r="E18" s="64">
        <f t="shared" si="1"/>
        <v>-205.79429275172583</v>
      </c>
      <c r="F18" s="64">
        <f t="shared" si="2"/>
        <v>-0.51154763758572575</v>
      </c>
      <c r="G18" s="64">
        <f t="shared" si="2"/>
        <v>-0.88063828654503418</v>
      </c>
      <c r="H18" s="64">
        <f t="shared" si="3"/>
        <v>18153.938452362418</v>
      </c>
      <c r="I18" s="64">
        <f t="shared" si="3"/>
        <v>30988.899361713455</v>
      </c>
      <c r="J18" s="60">
        <f t="shared" si="4"/>
        <v>1.0184325099134015</v>
      </c>
      <c r="K18" s="60">
        <f t="shared" si="5"/>
        <v>239.8484326757856</v>
      </c>
      <c r="L18" s="60">
        <f t="shared" si="6"/>
        <v>0.85636418326617814</v>
      </c>
      <c r="M18" s="61"/>
      <c r="N18" s="66">
        <f t="shared" si="7"/>
        <v>12.360000000000014</v>
      </c>
      <c r="O18" s="66">
        <f t="shared" si="8"/>
        <v>7.3303828583761825E-3</v>
      </c>
      <c r="P18" s="66">
        <f t="shared" si="8"/>
        <v>6.3529984772593362E-2</v>
      </c>
      <c r="Q18" s="60">
        <f t="shared" si="9"/>
        <v>7.8252638865532465E-3</v>
      </c>
      <c r="R18" s="60">
        <f t="shared" si="10"/>
        <v>1.0000051029274888</v>
      </c>
      <c r="S18" s="60">
        <f t="shared" si="11"/>
        <v>12.348403531001049</v>
      </c>
      <c r="T18" s="60">
        <f t="shared" si="12"/>
        <v>-0.52277006070443033</v>
      </c>
      <c r="U18" s="98">
        <f t="shared" si="13"/>
        <v>-0.11163392569411683</v>
      </c>
    </row>
    <row r="19" spans="1:21" x14ac:dyDescent="0.3">
      <c r="A19" s="95">
        <v>344.99</v>
      </c>
      <c r="B19" s="65">
        <v>3.61</v>
      </c>
      <c r="C19" s="65">
        <v>191.98</v>
      </c>
      <c r="D19" s="64">
        <f t="shared" si="0"/>
        <v>299.35545779051807</v>
      </c>
      <c r="E19" s="64">
        <f t="shared" si="1"/>
        <v>-218.15545779051808</v>
      </c>
      <c r="F19" s="64">
        <f t="shared" si="2"/>
        <v>-1.1750453109414287</v>
      </c>
      <c r="G19" s="64">
        <f t="shared" si="2"/>
        <v>-1.0304446715392896</v>
      </c>
      <c r="H19" s="64">
        <f t="shared" si="3"/>
        <v>18153.274954689063</v>
      </c>
      <c r="I19" s="64">
        <f t="shared" si="3"/>
        <v>30988.749555328461</v>
      </c>
      <c r="J19" s="60">
        <f t="shared" si="4"/>
        <v>1.5628652225541246</v>
      </c>
      <c r="K19" s="60">
        <f t="shared" si="5"/>
        <v>221.24883107797234</v>
      </c>
      <c r="L19" s="60">
        <f t="shared" si="6"/>
        <v>1.5153207584554229</v>
      </c>
      <c r="M19" s="61"/>
      <c r="N19" s="66">
        <f t="shared" si="7"/>
        <v>12.379999999999995</v>
      </c>
      <c r="O19" s="66">
        <f t="shared" si="8"/>
        <v>1.6057029118347832E-2</v>
      </c>
      <c r="P19" s="66">
        <f t="shared" si="8"/>
        <v>-3.0368728984701492E-2</v>
      </c>
      <c r="Q19" s="60">
        <f t="shared" si="9"/>
        <v>1.614166754799129E-2</v>
      </c>
      <c r="R19" s="60">
        <f t="shared" si="10"/>
        <v>1.0000217133516847</v>
      </c>
      <c r="S19" s="60">
        <f t="shared" si="11"/>
        <v>12.361165038792246</v>
      </c>
      <c r="T19" s="60">
        <f t="shared" si="12"/>
        <v>-0.66349767335570298</v>
      </c>
      <c r="U19" s="98">
        <f t="shared" si="13"/>
        <v>-0.14980638499425555</v>
      </c>
    </row>
    <row r="20" spans="1:21" x14ac:dyDescent="0.3">
      <c r="A20" s="95">
        <v>357.37</v>
      </c>
      <c r="B20" s="65">
        <v>4.4000000000000004</v>
      </c>
      <c r="C20" s="65">
        <v>189.74</v>
      </c>
      <c r="D20" s="64">
        <f t="shared" si="0"/>
        <v>311.70513509533885</v>
      </c>
      <c r="E20" s="64">
        <f t="shared" si="1"/>
        <v>-230.50513509533886</v>
      </c>
      <c r="F20" s="64">
        <f t="shared" si="2"/>
        <v>-2.0243676015986356</v>
      </c>
      <c r="G20" s="64">
        <f t="shared" si="2"/>
        <v>-1.1916889759770948</v>
      </c>
      <c r="H20" s="64">
        <f t="shared" si="3"/>
        <v>18152.425632398405</v>
      </c>
      <c r="I20" s="64">
        <f t="shared" si="3"/>
        <v>30988.588311024021</v>
      </c>
      <c r="J20" s="60">
        <f t="shared" si="4"/>
        <v>2.3490821190132007</v>
      </c>
      <c r="K20" s="60">
        <f t="shared" si="5"/>
        <v>210.48414002223933</v>
      </c>
      <c r="L20" s="60">
        <f t="shared" si="6"/>
        <v>2.3449372576151952</v>
      </c>
      <c r="M20" s="61"/>
      <c r="N20" s="66">
        <f t="shared" si="7"/>
        <v>12.379999999999995</v>
      </c>
      <c r="O20" s="66">
        <f t="shared" si="8"/>
        <v>1.3788101090755211E-2</v>
      </c>
      <c r="P20" s="66">
        <f t="shared" si="8"/>
        <v>-3.9095375244672645E-2</v>
      </c>
      <c r="Q20" s="60">
        <f t="shared" si="9"/>
        <v>1.4053267908339162E-2</v>
      </c>
      <c r="R20" s="60">
        <f t="shared" si="10"/>
        <v>1.0000164581866151</v>
      </c>
      <c r="S20" s="60">
        <f t="shared" si="11"/>
        <v>12.34967730482075</v>
      </c>
      <c r="T20" s="60">
        <f t="shared" si="12"/>
        <v>-0.8493222906572071</v>
      </c>
      <c r="U20" s="98">
        <f t="shared" si="13"/>
        <v>-0.16124430443780507</v>
      </c>
    </row>
    <row r="21" spans="1:21" x14ac:dyDescent="0.3">
      <c r="A21" s="95">
        <v>369.75</v>
      </c>
      <c r="B21" s="65">
        <v>4.7699999999999996</v>
      </c>
      <c r="C21" s="65">
        <v>187.77</v>
      </c>
      <c r="D21" s="64">
        <f t="shared" si="0"/>
        <v>324.04550343129637</v>
      </c>
      <c r="E21" s="64">
        <f t="shared" si="1"/>
        <v>-242.84550343129638</v>
      </c>
      <c r="F21" s="64">
        <f t="shared" si="2"/>
        <v>-3.0024272912266246</v>
      </c>
      <c r="G21" s="64">
        <f t="shared" si="2"/>
        <v>-1.3416210910144992</v>
      </c>
      <c r="H21" s="64">
        <f t="shared" si="3"/>
        <v>18151.447572708777</v>
      </c>
      <c r="I21" s="64">
        <f t="shared" si="3"/>
        <v>30988.438378908984</v>
      </c>
      <c r="J21" s="60">
        <f t="shared" si="4"/>
        <v>3.2885432627468019</v>
      </c>
      <c r="K21" s="60">
        <f t="shared" si="5"/>
        <v>204.07726434855888</v>
      </c>
      <c r="L21" s="60">
        <f t="shared" si="6"/>
        <v>3.2840282072133462</v>
      </c>
      <c r="M21" s="61"/>
      <c r="N21" s="66">
        <f t="shared" si="7"/>
        <v>12.379999999999995</v>
      </c>
      <c r="O21" s="66">
        <f t="shared" si="8"/>
        <v>6.4577182323790061E-3</v>
      </c>
      <c r="P21" s="66">
        <f t="shared" si="8"/>
        <v>-3.4382986264288269E-2</v>
      </c>
      <c r="Q21" s="60">
        <f t="shared" si="9"/>
        <v>7.0173641133155495E-3</v>
      </c>
      <c r="R21" s="60">
        <f t="shared" si="10"/>
        <v>1.0000041036367993</v>
      </c>
      <c r="S21" s="60">
        <f t="shared" si="11"/>
        <v>12.34036833595751</v>
      </c>
      <c r="T21" s="60">
        <f t="shared" si="12"/>
        <v>-0.97805968962798884</v>
      </c>
      <c r="U21" s="98">
        <f t="shared" si="13"/>
        <v>-0.14993211503740436</v>
      </c>
    </row>
    <row r="22" spans="1:21" x14ac:dyDescent="0.3">
      <c r="A22" s="95">
        <v>382.15</v>
      </c>
      <c r="B22" s="65">
        <v>5.52</v>
      </c>
      <c r="C22" s="65">
        <v>188.5</v>
      </c>
      <c r="D22" s="64">
        <f t="shared" si="0"/>
        <v>336.39545626101796</v>
      </c>
      <c r="E22" s="64">
        <f t="shared" si="1"/>
        <v>-255.19545626101797</v>
      </c>
      <c r="F22" s="64">
        <f t="shared" ref="F22:G37" si="14">T22+F21</f>
        <v>-4.1031241685586197</v>
      </c>
      <c r="G22" s="64">
        <f t="shared" si="14"/>
        <v>-1.4994796742970595</v>
      </c>
      <c r="H22" s="64">
        <f t="shared" ref="H22:I37" si="15">H21+T22</f>
        <v>18150.346875831445</v>
      </c>
      <c r="I22" s="64">
        <f t="shared" si="15"/>
        <v>30988.280520325701</v>
      </c>
      <c r="J22" s="60">
        <f t="shared" si="4"/>
        <v>4.3685314736464793</v>
      </c>
      <c r="K22" s="60">
        <f t="shared" si="5"/>
        <v>200.07474393202739</v>
      </c>
      <c r="L22" s="60">
        <f t="shared" si="6"/>
        <v>4.335920245076645</v>
      </c>
      <c r="M22" s="61"/>
      <c r="N22" s="66">
        <f t="shared" si="7"/>
        <v>12.399999999999977</v>
      </c>
      <c r="O22" s="66">
        <f t="shared" ref="O22:P68" si="16">RADIANS(B22-B21)</f>
        <v>1.3089969389957472E-2</v>
      </c>
      <c r="P22" s="66">
        <f t="shared" si="16"/>
        <v>1.2740903539558427E-2</v>
      </c>
      <c r="Q22" s="60">
        <f t="shared" si="9"/>
        <v>1.3139475213082008E-2</v>
      </c>
      <c r="R22" s="60">
        <f t="shared" si="10"/>
        <v>1.0000143873991321</v>
      </c>
      <c r="S22" s="60">
        <f t="shared" si="11"/>
        <v>12.349952829721579</v>
      </c>
      <c r="T22" s="60">
        <f t="shared" si="12"/>
        <v>-1.1006968773319952</v>
      </c>
      <c r="U22" s="98">
        <f t="shared" si="13"/>
        <v>-0.15785858328256039</v>
      </c>
    </row>
    <row r="23" spans="1:21" x14ac:dyDescent="0.3">
      <c r="A23" s="95">
        <v>394.47</v>
      </c>
      <c r="B23" s="65">
        <v>6.33</v>
      </c>
      <c r="C23" s="65">
        <v>189.78</v>
      </c>
      <c r="D23" s="64">
        <f t="shared" si="0"/>
        <v>348.64954458747297</v>
      </c>
      <c r="E23" s="64">
        <f t="shared" si="1"/>
        <v>-267.44954458747299</v>
      </c>
      <c r="F23" s="64">
        <f t="shared" si="14"/>
        <v>-5.3584860846336042</v>
      </c>
      <c r="G23" s="64">
        <f t="shared" si="14"/>
        <v>-1.7024350513115738</v>
      </c>
      <c r="H23" s="64">
        <f t="shared" si="15"/>
        <v>18149.091513915369</v>
      </c>
      <c r="I23" s="64">
        <f t="shared" si="15"/>
        <v>30988.077564948686</v>
      </c>
      <c r="J23" s="60">
        <f t="shared" si="4"/>
        <v>5.6224245858122641</v>
      </c>
      <c r="K23" s="60">
        <f t="shared" si="5"/>
        <v>197.62548003749646</v>
      </c>
      <c r="L23" s="60">
        <f t="shared" si="6"/>
        <v>5.5460512665112356</v>
      </c>
      <c r="M23" s="61"/>
      <c r="N23" s="66">
        <f t="shared" si="7"/>
        <v>12.32000000000005</v>
      </c>
      <c r="O23" s="66">
        <f t="shared" si="16"/>
        <v>1.4137166941154078E-2</v>
      </c>
      <c r="P23" s="66">
        <f t="shared" si="16"/>
        <v>2.2340214425527437E-2</v>
      </c>
      <c r="Q23" s="60">
        <f t="shared" si="9"/>
        <v>1.4323149910479893E-2</v>
      </c>
      <c r="R23" s="60">
        <f t="shared" si="10"/>
        <v>1.0000170964026838</v>
      </c>
      <c r="S23" s="60">
        <f t="shared" si="11"/>
        <v>12.254088326454994</v>
      </c>
      <c r="T23" s="60">
        <f t="shared" si="12"/>
        <v>-1.2553619160749847</v>
      </c>
      <c r="U23" s="98">
        <f t="shared" si="13"/>
        <v>-0.20295537701451435</v>
      </c>
    </row>
    <row r="24" spans="1:21" x14ac:dyDescent="0.3">
      <c r="A24" s="95">
        <v>406.87</v>
      </c>
      <c r="B24" s="65">
        <v>6.96</v>
      </c>
      <c r="C24" s="65">
        <v>190.16</v>
      </c>
      <c r="D24" s="64">
        <f t="shared" si="0"/>
        <v>360.96618227277355</v>
      </c>
      <c r="E24" s="64">
        <f t="shared" si="1"/>
        <v>-279.76618227277356</v>
      </c>
      <c r="F24" s="64">
        <f t="shared" si="14"/>
        <v>-6.7716580039869116</v>
      </c>
      <c r="G24" s="64">
        <f t="shared" si="14"/>
        <v>-1.9510805127307007</v>
      </c>
      <c r="H24" s="64">
        <f t="shared" si="15"/>
        <v>18147.678341996016</v>
      </c>
      <c r="I24" s="64">
        <f t="shared" si="15"/>
        <v>30987.828919487267</v>
      </c>
      <c r="J24" s="60">
        <f t="shared" si="4"/>
        <v>7.0471318484981884</v>
      </c>
      <c r="K24" s="60">
        <f t="shared" si="5"/>
        <v>196.07298679286984</v>
      </c>
      <c r="L24" s="60">
        <f t="shared" si="6"/>
        <v>6.9174915453101358</v>
      </c>
      <c r="M24" s="61"/>
      <c r="N24" s="66">
        <f t="shared" si="7"/>
        <v>12.399999999999977</v>
      </c>
      <c r="O24" s="66">
        <f t="shared" si="16"/>
        <v>1.0995574287564274E-2</v>
      </c>
      <c r="P24" s="66">
        <f t="shared" si="16"/>
        <v>6.6322511575783727E-3</v>
      </c>
      <c r="Q24" s="60">
        <f t="shared" si="9"/>
        <v>1.1022265582008917E-2</v>
      </c>
      <c r="R24" s="60">
        <f t="shared" si="10"/>
        <v>1.0000101243178807</v>
      </c>
      <c r="S24" s="60">
        <f t="shared" si="11"/>
        <v>12.316637685300552</v>
      </c>
      <c r="T24" s="60">
        <f t="shared" si="12"/>
        <v>-1.4131719193533077</v>
      </c>
      <c r="U24" s="98">
        <f t="shared" si="13"/>
        <v>-0.24864546141912683</v>
      </c>
    </row>
    <row r="25" spans="1:21" x14ac:dyDescent="0.3">
      <c r="A25" s="95">
        <v>419.27</v>
      </c>
      <c r="B25" s="65">
        <v>7.9</v>
      </c>
      <c r="C25" s="65">
        <v>192.16</v>
      </c>
      <c r="D25" s="64">
        <f t="shared" si="0"/>
        <v>373.26194967476414</v>
      </c>
      <c r="E25" s="64">
        <f t="shared" si="1"/>
        <v>-292.06194967476415</v>
      </c>
      <c r="F25" s="64">
        <f t="shared" si="14"/>
        <v>-8.3442450092013161</v>
      </c>
      <c r="G25" s="64">
        <f t="shared" si="14"/>
        <v>-2.263114632227075</v>
      </c>
      <c r="H25" s="64">
        <f t="shared" si="15"/>
        <v>18146.1057549908</v>
      </c>
      <c r="I25" s="64">
        <f t="shared" si="15"/>
        <v>30987.516885367771</v>
      </c>
      <c r="J25" s="60">
        <f t="shared" si="4"/>
        <v>8.6456990817504948</v>
      </c>
      <c r="K25" s="60">
        <f t="shared" si="5"/>
        <v>195.17463286874238</v>
      </c>
      <c r="L25" s="60">
        <f t="shared" si="6"/>
        <v>8.4597271965912686</v>
      </c>
      <c r="M25" s="61"/>
      <c r="N25" s="66">
        <f t="shared" si="7"/>
        <v>12.399999999999977</v>
      </c>
      <c r="O25" s="66">
        <f t="shared" si="16"/>
        <v>1.6406094968746704E-2</v>
      </c>
      <c r="P25" s="66">
        <f t="shared" si="16"/>
        <v>3.4906585039886591E-2</v>
      </c>
      <c r="Q25" s="60">
        <f t="shared" si="9"/>
        <v>1.701330330546269E-2</v>
      </c>
      <c r="R25" s="60">
        <f t="shared" si="10"/>
        <v>1.0000241217389902</v>
      </c>
      <c r="S25" s="60">
        <f t="shared" si="11"/>
        <v>12.295767401990586</v>
      </c>
      <c r="T25" s="60">
        <f t="shared" si="12"/>
        <v>-1.5725870052144038</v>
      </c>
      <c r="U25" s="98">
        <f t="shared" si="13"/>
        <v>-0.31203411949637438</v>
      </c>
    </row>
    <row r="26" spans="1:21" x14ac:dyDescent="0.3">
      <c r="A26" s="97">
        <v>431.62</v>
      </c>
      <c r="B26" s="65">
        <v>9.0399999999999991</v>
      </c>
      <c r="C26" s="68">
        <v>192.53</v>
      </c>
      <c r="D26" s="64">
        <f t="shared" si="0"/>
        <v>385.47704914038491</v>
      </c>
      <c r="E26" s="64">
        <f t="shared" si="1"/>
        <v>-304.27704914038492</v>
      </c>
      <c r="F26" s="64">
        <f t="shared" si="14"/>
        <v>-10.121113077506179</v>
      </c>
      <c r="G26" s="64">
        <f t="shared" si="14"/>
        <v>-2.65239833940461</v>
      </c>
      <c r="H26" s="64">
        <f t="shared" si="15"/>
        <v>18144.328886922496</v>
      </c>
      <c r="I26" s="64">
        <f t="shared" si="15"/>
        <v>30987.127601660595</v>
      </c>
      <c r="J26" s="60">
        <f t="shared" si="4"/>
        <v>10.462893809962084</v>
      </c>
      <c r="K26" s="60">
        <f t="shared" si="5"/>
        <v>194.68503126261496</v>
      </c>
      <c r="L26" s="60">
        <f t="shared" si="6"/>
        <v>10.219015588033839</v>
      </c>
      <c r="M26" s="61"/>
      <c r="N26" s="66">
        <f t="shared" si="7"/>
        <v>12.350000000000023</v>
      </c>
      <c r="O26" s="66">
        <f t="shared" si="16"/>
        <v>1.9896753472735337E-2</v>
      </c>
      <c r="P26" s="66">
        <f t="shared" si="16"/>
        <v>6.4577182323790989E-3</v>
      </c>
      <c r="Q26" s="60">
        <f t="shared" si="9"/>
        <v>1.991937366458818E-2</v>
      </c>
      <c r="R26" s="60">
        <f t="shared" si="10"/>
        <v>1.0000330664326145</v>
      </c>
      <c r="S26" s="60">
        <f t="shared" si="11"/>
        <v>12.215099465620796</v>
      </c>
      <c r="T26" s="60">
        <f t="shared" si="12"/>
        <v>-1.7768680683048625</v>
      </c>
      <c r="U26" s="98">
        <f t="shared" si="13"/>
        <v>-0.38928370717753497</v>
      </c>
    </row>
    <row r="27" spans="1:21" x14ac:dyDescent="0.3">
      <c r="A27" s="95">
        <v>443.99</v>
      </c>
      <c r="B27" s="65">
        <v>10.02</v>
      </c>
      <c r="C27" s="65">
        <v>191.99</v>
      </c>
      <c r="D27" s="64">
        <f t="shared" si="0"/>
        <v>397.67618512233372</v>
      </c>
      <c r="E27" s="64">
        <f t="shared" si="1"/>
        <v>-316.47618512233373</v>
      </c>
      <c r="F27" s="64">
        <f t="shared" si="14"/>
        <v>-12.122490785645589</v>
      </c>
      <c r="G27" s="64">
        <f t="shared" si="14"/>
        <v>-3.0868027030344423</v>
      </c>
      <c r="H27" s="64">
        <f t="shared" si="15"/>
        <v>18142.327509214356</v>
      </c>
      <c r="I27" s="64">
        <f t="shared" si="15"/>
        <v>30986.693197296965</v>
      </c>
      <c r="J27" s="60">
        <f t="shared" si="4"/>
        <v>12.509321875126682</v>
      </c>
      <c r="K27" s="60">
        <f t="shared" si="5"/>
        <v>194.28587966372129</v>
      </c>
      <c r="L27" s="60">
        <f t="shared" si="6"/>
        <v>12.198741486960165</v>
      </c>
      <c r="M27" s="61"/>
      <c r="N27" s="66">
        <f t="shared" si="7"/>
        <v>12.370000000000005</v>
      </c>
      <c r="O27" s="66">
        <f t="shared" si="16"/>
        <v>1.7104226669544437E-2</v>
      </c>
      <c r="P27" s="66">
        <f t="shared" si="16"/>
        <v>-9.4247779607692407E-3</v>
      </c>
      <c r="Q27" s="60">
        <f t="shared" si="9"/>
        <v>1.7175070156622452E-2</v>
      </c>
      <c r="R27" s="60">
        <f t="shared" si="10"/>
        <v>1.0000245826447203</v>
      </c>
      <c r="S27" s="60">
        <f t="shared" si="11"/>
        <v>12.199135981948809</v>
      </c>
      <c r="T27" s="60">
        <f t="shared" si="12"/>
        <v>-2.00137770813941</v>
      </c>
      <c r="U27" s="98">
        <f t="shared" si="13"/>
        <v>-0.43440436362983209</v>
      </c>
    </row>
    <row r="28" spans="1:21" x14ac:dyDescent="0.3">
      <c r="A28" s="95">
        <v>456.35</v>
      </c>
      <c r="B28" s="65">
        <v>11.65</v>
      </c>
      <c r="C28" s="65">
        <v>191.06</v>
      </c>
      <c r="D28" s="64">
        <f t="shared" si="0"/>
        <v>409.8154384838441</v>
      </c>
      <c r="E28" s="64">
        <f t="shared" si="1"/>
        <v>-328.61543848384412</v>
      </c>
      <c r="F28" s="64">
        <f t="shared" si="14"/>
        <v>-14.399223714026224</v>
      </c>
      <c r="G28" s="64">
        <f t="shared" si="14"/>
        <v>-3.5496135748852802</v>
      </c>
      <c r="H28" s="64">
        <f t="shared" si="15"/>
        <v>18140.050776285974</v>
      </c>
      <c r="I28" s="64">
        <f t="shared" si="15"/>
        <v>30986.230386425115</v>
      </c>
      <c r="J28" s="60">
        <f t="shared" si="4"/>
        <v>14.830286581775317</v>
      </c>
      <c r="K28" s="60">
        <f t="shared" si="5"/>
        <v>193.84811827382092</v>
      </c>
      <c r="L28" s="60">
        <f t="shared" si="6"/>
        <v>14.436567511727999</v>
      </c>
      <c r="M28" s="61"/>
      <c r="N28" s="66">
        <f t="shared" si="7"/>
        <v>12.360000000000014</v>
      </c>
      <c r="O28" s="66">
        <f t="shared" si="16"/>
        <v>2.8448866807507585E-2</v>
      </c>
      <c r="P28" s="66">
        <f t="shared" si="16"/>
        <v>-1.6231562043547382E-2</v>
      </c>
      <c r="Q28" s="60">
        <f t="shared" si="9"/>
        <v>2.861111285605733E-2</v>
      </c>
      <c r="R28" s="60">
        <f t="shared" si="10"/>
        <v>1.0000682218995265</v>
      </c>
      <c r="S28" s="60">
        <f t="shared" si="11"/>
        <v>12.139253361510413</v>
      </c>
      <c r="T28" s="60">
        <f t="shared" si="12"/>
        <v>-2.2767329283806346</v>
      </c>
      <c r="U28" s="98">
        <f t="shared" si="13"/>
        <v>-0.46281087185083808</v>
      </c>
    </row>
    <row r="29" spans="1:21" x14ac:dyDescent="0.3">
      <c r="A29" s="95">
        <v>468.67</v>
      </c>
      <c r="B29" s="65">
        <v>13.18</v>
      </c>
      <c r="C29" s="65">
        <v>191.34</v>
      </c>
      <c r="D29" s="64">
        <f t="shared" si="0"/>
        <v>421.84699155838121</v>
      </c>
      <c r="E29" s="64">
        <f t="shared" si="1"/>
        <v>-340.64699155838122</v>
      </c>
      <c r="F29" s="64">
        <f t="shared" si="14"/>
        <v>-16.997308144856788</v>
      </c>
      <c r="G29" s="64">
        <f t="shared" si="14"/>
        <v>-4.0644483129782634</v>
      </c>
      <c r="H29" s="64">
        <f t="shared" si="15"/>
        <v>18137.452691855146</v>
      </c>
      <c r="I29" s="64">
        <f t="shared" si="15"/>
        <v>30985.715551687023</v>
      </c>
      <c r="J29" s="60">
        <f t="shared" si="4"/>
        <v>17.476504921181661</v>
      </c>
      <c r="K29" s="60">
        <f t="shared" si="5"/>
        <v>193.4482152912598</v>
      </c>
      <c r="L29" s="60">
        <f t="shared" si="6"/>
        <v>16.984198880923394</v>
      </c>
      <c r="M29" s="61"/>
      <c r="N29" s="66">
        <f t="shared" si="7"/>
        <v>12.319999999999993</v>
      </c>
      <c r="O29" s="66">
        <f t="shared" si="16"/>
        <v>2.6703537555513232E-2</v>
      </c>
      <c r="P29" s="66">
        <f t="shared" si="16"/>
        <v>4.8869219055841422E-3</v>
      </c>
      <c r="Q29" s="60">
        <f t="shared" si="9"/>
        <v>2.6724120992373868E-2</v>
      </c>
      <c r="R29" s="60">
        <f t="shared" si="10"/>
        <v>1.0000595191376345</v>
      </c>
      <c r="S29" s="60">
        <f t="shared" si="11"/>
        <v>12.031553074537078</v>
      </c>
      <c r="T29" s="60">
        <f t="shared" si="12"/>
        <v>-2.5980844308305655</v>
      </c>
      <c r="U29" s="98">
        <f t="shared" si="13"/>
        <v>-0.51483473809298341</v>
      </c>
    </row>
    <row r="30" spans="1:21" x14ac:dyDescent="0.3">
      <c r="A30" s="95">
        <v>480.99</v>
      </c>
      <c r="B30" s="65">
        <v>14.44</v>
      </c>
      <c r="C30" s="65">
        <v>192.48</v>
      </c>
      <c r="D30" s="64">
        <f t="shared" si="0"/>
        <v>433.8106341667347</v>
      </c>
      <c r="E30" s="64">
        <f t="shared" si="1"/>
        <v>-352.61063416673471</v>
      </c>
      <c r="F30" s="64">
        <f t="shared" si="14"/>
        <v>-19.874356318573955</v>
      </c>
      <c r="G30" s="64">
        <f t="shared" si="14"/>
        <v>-4.6725994191175815</v>
      </c>
      <c r="H30" s="64">
        <f t="shared" si="15"/>
        <v>18134.57564368143</v>
      </c>
      <c r="I30" s="64">
        <f t="shared" si="15"/>
        <v>30985.107400580884</v>
      </c>
      <c r="J30" s="60">
        <f t="shared" si="4"/>
        <v>20.416249028878408</v>
      </c>
      <c r="K30" s="60">
        <f t="shared" si="5"/>
        <v>193.23035847397713</v>
      </c>
      <c r="L30" s="60">
        <f t="shared" si="6"/>
        <v>19.822692486633265</v>
      </c>
      <c r="M30" s="61"/>
      <c r="N30" s="66">
        <f t="shared" si="7"/>
        <v>12.319999999999993</v>
      </c>
      <c r="O30" s="66">
        <f t="shared" si="16"/>
        <v>2.1991148575128548E-2</v>
      </c>
      <c r="P30" s="66">
        <f t="shared" si="16"/>
        <v>1.9896753472735118E-2</v>
      </c>
      <c r="Q30" s="60">
        <f t="shared" si="9"/>
        <v>2.2497128689302315E-2</v>
      </c>
      <c r="R30" s="60">
        <f t="shared" si="10"/>
        <v>1.0000421788680336</v>
      </c>
      <c r="S30" s="60">
        <f t="shared" si="11"/>
        <v>11.963642608353521</v>
      </c>
      <c r="T30" s="60">
        <f t="shared" si="12"/>
        <v>-2.8770481737171663</v>
      </c>
      <c r="U30" s="98">
        <f t="shared" si="13"/>
        <v>-0.60815110613931844</v>
      </c>
    </row>
    <row r="31" spans="1:21" x14ac:dyDescent="0.3">
      <c r="A31" s="95">
        <v>493.3</v>
      </c>
      <c r="B31" s="65">
        <v>15.9</v>
      </c>
      <c r="C31" s="65">
        <v>190.9</v>
      </c>
      <c r="D31" s="64">
        <f t="shared" si="0"/>
        <v>445.69140552669836</v>
      </c>
      <c r="E31" s="64">
        <f t="shared" si="1"/>
        <v>-364.49140552669837</v>
      </c>
      <c r="F31" s="64">
        <f t="shared" si="14"/>
        <v>-23.028919832398</v>
      </c>
      <c r="G31" s="64">
        <f t="shared" si="14"/>
        <v>-5.3231725660264724</v>
      </c>
      <c r="H31" s="64">
        <f t="shared" si="15"/>
        <v>18131.421080167605</v>
      </c>
      <c r="I31" s="64">
        <f t="shared" si="15"/>
        <v>30984.456827433976</v>
      </c>
      <c r="J31" s="60">
        <f t="shared" si="4"/>
        <v>23.636144245936368</v>
      </c>
      <c r="K31" s="60">
        <f t="shared" si="5"/>
        <v>193.01541760336715</v>
      </c>
      <c r="L31" s="60">
        <f t="shared" si="6"/>
        <v>22.927589876781909</v>
      </c>
      <c r="M31" s="61"/>
      <c r="N31" s="66">
        <f t="shared" si="7"/>
        <v>12.310000000000002</v>
      </c>
      <c r="O31" s="66">
        <f t="shared" si="16"/>
        <v>2.5481807079117225E-2</v>
      </c>
      <c r="P31" s="66">
        <f t="shared" si="16"/>
        <v>-2.7576202181510127E-2</v>
      </c>
      <c r="Q31" s="60">
        <f t="shared" si="9"/>
        <v>2.6481613086566602E-2</v>
      </c>
      <c r="R31" s="60">
        <f t="shared" si="10"/>
        <v>1.0000584437511613</v>
      </c>
      <c r="S31" s="60">
        <f t="shared" si="11"/>
        <v>11.880771359963644</v>
      </c>
      <c r="T31" s="60">
        <f t="shared" si="12"/>
        <v>-3.1545635138240433</v>
      </c>
      <c r="U31" s="98">
        <f t="shared" si="13"/>
        <v>-0.65057314690889112</v>
      </c>
    </row>
    <row r="32" spans="1:21" x14ac:dyDescent="0.3">
      <c r="A32" s="95">
        <v>505.62</v>
      </c>
      <c r="B32" s="65">
        <v>16.89</v>
      </c>
      <c r="C32" s="65">
        <v>192.04</v>
      </c>
      <c r="D32" s="64">
        <f t="shared" si="0"/>
        <v>457.5103412098224</v>
      </c>
      <c r="E32" s="64">
        <f t="shared" si="1"/>
        <v>-376.31034120982241</v>
      </c>
      <c r="F32" s="64">
        <f t="shared" si="14"/>
        <v>-26.436483496371004</v>
      </c>
      <c r="G32" s="64">
        <f t="shared" si="14"/>
        <v>-6.0156278980214974</v>
      </c>
      <c r="H32" s="64">
        <f t="shared" si="15"/>
        <v>18128.013516503634</v>
      </c>
      <c r="I32" s="64">
        <f t="shared" si="15"/>
        <v>30983.764372101981</v>
      </c>
      <c r="J32" s="60">
        <f t="shared" si="4"/>
        <v>27.112274686225629</v>
      </c>
      <c r="K32" s="60">
        <f t="shared" si="5"/>
        <v>192.81938395930396</v>
      </c>
      <c r="L32" s="60">
        <f t="shared" si="6"/>
        <v>26.276817657667905</v>
      </c>
      <c r="M32" s="61"/>
      <c r="N32" s="66">
        <f t="shared" si="7"/>
        <v>12.319999999999993</v>
      </c>
      <c r="O32" s="66">
        <f t="shared" si="16"/>
        <v>1.7278759594743866E-2</v>
      </c>
      <c r="P32" s="66">
        <f t="shared" si="16"/>
        <v>1.9896753472735118E-2</v>
      </c>
      <c r="Q32" s="60">
        <f t="shared" si="9"/>
        <v>1.8167723995662577E-2</v>
      </c>
      <c r="R32" s="60">
        <f t="shared" si="10"/>
        <v>1.0000275064241595</v>
      </c>
      <c r="S32" s="60">
        <f t="shared" si="11"/>
        <v>11.818935683124037</v>
      </c>
      <c r="T32" s="60">
        <f t="shared" si="12"/>
        <v>-3.4075636639730029</v>
      </c>
      <c r="U32" s="98">
        <f t="shared" si="13"/>
        <v>-0.69245533199502518</v>
      </c>
    </row>
    <row r="33" spans="1:21" x14ac:dyDescent="0.3">
      <c r="A33" s="95">
        <v>517.98</v>
      </c>
      <c r="B33" s="65">
        <v>18.34</v>
      </c>
      <c r="C33" s="65">
        <v>189.62</v>
      </c>
      <c r="D33" s="64">
        <f t="shared" si="0"/>
        <v>469.29064478037799</v>
      </c>
      <c r="E33" s="64">
        <f t="shared" si="1"/>
        <v>-388.090644780378</v>
      </c>
      <c r="F33" s="64">
        <f t="shared" si="14"/>
        <v>-30.109963953281238</v>
      </c>
      <c r="G33" s="64">
        <f t="shared" si="14"/>
        <v>-6.7151703769301516</v>
      </c>
      <c r="H33" s="64">
        <f t="shared" si="15"/>
        <v>18124.340036046724</v>
      </c>
      <c r="I33" s="64">
        <f t="shared" si="15"/>
        <v>30983.064829623072</v>
      </c>
      <c r="J33" s="60">
        <f t="shared" si="4"/>
        <v>30.849691124208938</v>
      </c>
      <c r="K33" s="60">
        <f t="shared" si="5"/>
        <v>192.57244239392827</v>
      </c>
      <c r="L33" s="60">
        <f t="shared" si="6"/>
        <v>29.866036554175253</v>
      </c>
      <c r="M33" s="61"/>
      <c r="N33" s="66">
        <f t="shared" si="7"/>
        <v>12.360000000000014</v>
      </c>
      <c r="O33" s="66">
        <f t="shared" si="16"/>
        <v>2.5307274153917765E-2</v>
      </c>
      <c r="P33" s="66">
        <f t="shared" si="16"/>
        <v>-4.2236967898262555E-2</v>
      </c>
      <c r="Q33" s="60">
        <f t="shared" si="9"/>
        <v>2.8346788632054754E-2</v>
      </c>
      <c r="R33" s="60">
        <f t="shared" si="10"/>
        <v>1.000066967083227</v>
      </c>
      <c r="S33" s="60">
        <f t="shared" si="11"/>
        <v>11.780303570555592</v>
      </c>
      <c r="T33" s="60">
        <f t="shared" si="12"/>
        <v>-3.673480456910232</v>
      </c>
      <c r="U33" s="98">
        <f t="shared" si="13"/>
        <v>-0.69954247890865395</v>
      </c>
    </row>
    <row r="34" spans="1:21" x14ac:dyDescent="0.3">
      <c r="A34" s="95">
        <v>530.32000000000005</v>
      </c>
      <c r="B34" s="65">
        <v>20.09</v>
      </c>
      <c r="C34" s="65">
        <v>187.36</v>
      </c>
      <c r="D34" s="64">
        <f t="shared" si="0"/>
        <v>480.94289673103276</v>
      </c>
      <c r="E34" s="64">
        <f t="shared" si="1"/>
        <v>-399.74289673103277</v>
      </c>
      <c r="F34" s="64">
        <f t="shared" si="14"/>
        <v>-34.126361522125109</v>
      </c>
      <c r="G34" s="64">
        <f t="shared" si="14"/>
        <v>-7.3111599052674539</v>
      </c>
      <c r="H34" s="64">
        <f t="shared" si="15"/>
        <v>18120.323638477879</v>
      </c>
      <c r="I34" s="64">
        <f t="shared" si="15"/>
        <v>30982.468840094734</v>
      </c>
      <c r="J34" s="60">
        <f t="shared" si="4"/>
        <v>34.900739389003945</v>
      </c>
      <c r="K34" s="60">
        <f t="shared" si="5"/>
        <v>192.09213757216955</v>
      </c>
      <c r="L34" s="60">
        <f t="shared" si="6"/>
        <v>33.713438327024612</v>
      </c>
      <c r="M34" s="61"/>
      <c r="N34" s="66">
        <f t="shared" si="7"/>
        <v>12.340000000000032</v>
      </c>
      <c r="O34" s="66">
        <f t="shared" si="16"/>
        <v>3.0543261909900768E-2</v>
      </c>
      <c r="P34" s="66">
        <f t="shared" si="16"/>
        <v>-3.944444109507169E-2</v>
      </c>
      <c r="Q34" s="60">
        <f t="shared" si="9"/>
        <v>3.3182217831528638E-2</v>
      </c>
      <c r="R34" s="60">
        <f t="shared" si="10"/>
        <v>1.0000917650689123</v>
      </c>
      <c r="S34" s="60">
        <f t="shared" si="11"/>
        <v>11.652251950654801</v>
      </c>
      <c r="T34" s="60">
        <f t="shared" si="12"/>
        <v>-4.0163975688438702</v>
      </c>
      <c r="U34" s="98">
        <f t="shared" si="13"/>
        <v>-0.59598952833730268</v>
      </c>
    </row>
    <row r="35" spans="1:21" x14ac:dyDescent="0.3">
      <c r="A35" s="95">
        <v>542.70000000000005</v>
      </c>
      <c r="B35" s="65">
        <v>21.35</v>
      </c>
      <c r="C35" s="65">
        <v>186.51</v>
      </c>
      <c r="D35" s="64">
        <f t="shared" si="0"/>
        <v>492.52195884310697</v>
      </c>
      <c r="E35" s="64">
        <f t="shared" si="1"/>
        <v>-411.32195884310698</v>
      </c>
      <c r="F35" s="64">
        <f t="shared" si="14"/>
        <v>-38.474293526130054</v>
      </c>
      <c r="G35" s="64">
        <f t="shared" si="14"/>
        <v>-7.8390611927782787</v>
      </c>
      <c r="H35" s="64">
        <f t="shared" si="15"/>
        <v>18115.975706473873</v>
      </c>
      <c r="I35" s="64">
        <f t="shared" si="15"/>
        <v>30981.940938807224</v>
      </c>
      <c r="J35" s="60">
        <f t="shared" si="4"/>
        <v>39.264769739792634</v>
      </c>
      <c r="K35" s="60">
        <f t="shared" si="5"/>
        <v>191.51626923020814</v>
      </c>
      <c r="L35" s="60">
        <f t="shared" si="6"/>
        <v>37.825032908721766</v>
      </c>
      <c r="M35" s="61"/>
      <c r="N35" s="66">
        <f t="shared" si="7"/>
        <v>12.379999999999995</v>
      </c>
      <c r="O35" s="66">
        <f t="shared" si="16"/>
        <v>2.1991148575128579E-2</v>
      </c>
      <c r="P35" s="66">
        <f t="shared" si="16"/>
        <v>-1.4835298641952198E-2</v>
      </c>
      <c r="Q35" s="60">
        <f t="shared" si="9"/>
        <v>2.260829820956034E-2</v>
      </c>
      <c r="R35" s="60">
        <f t="shared" si="10"/>
        <v>1.0000425967729332</v>
      </c>
      <c r="S35" s="60">
        <f t="shared" si="11"/>
        <v>11.579062112074217</v>
      </c>
      <c r="T35" s="60">
        <f t="shared" si="12"/>
        <v>-4.3479320040049467</v>
      </c>
      <c r="U35" s="98">
        <f t="shared" si="13"/>
        <v>-0.52790128751082499</v>
      </c>
    </row>
    <row r="36" spans="1:21" x14ac:dyDescent="0.3">
      <c r="A36" s="95">
        <v>555.05999999999995</v>
      </c>
      <c r="B36" s="65">
        <v>22.44</v>
      </c>
      <c r="C36" s="65">
        <v>184.43</v>
      </c>
      <c r="D36" s="64">
        <f t="shared" si="0"/>
        <v>503.9904193019114</v>
      </c>
      <c r="E36" s="64">
        <f t="shared" si="1"/>
        <v>-422.79041930191141</v>
      </c>
      <c r="F36" s="64">
        <f t="shared" si="14"/>
        <v>-43.061866661910152</v>
      </c>
      <c r="G36" s="64">
        <f t="shared" si="14"/>
        <v>-8.2763809264110737</v>
      </c>
      <c r="H36" s="64">
        <f t="shared" si="15"/>
        <v>18111.388133338092</v>
      </c>
      <c r="I36" s="64">
        <f t="shared" si="15"/>
        <v>30981.503619073592</v>
      </c>
      <c r="J36" s="60">
        <f t="shared" si="4"/>
        <v>43.850003895634835</v>
      </c>
      <c r="K36" s="60">
        <f t="shared" si="5"/>
        <v>190.87943572670162</v>
      </c>
      <c r="L36" s="60">
        <f t="shared" si="6"/>
        <v>42.10876137254315</v>
      </c>
      <c r="M36" s="61"/>
      <c r="N36" s="66">
        <f t="shared" si="7"/>
        <v>12.3599999999999</v>
      </c>
      <c r="O36" s="66">
        <f t="shared" si="16"/>
        <v>1.9024088846738188E-2</v>
      </c>
      <c r="P36" s="66">
        <f t="shared" si="16"/>
        <v>-3.6302848441481773E-2</v>
      </c>
      <c r="Q36" s="60">
        <f t="shared" si="9"/>
        <v>2.3346445229466939E-2</v>
      </c>
      <c r="R36" s="60">
        <f t="shared" si="10"/>
        <v>1.0000454238512626</v>
      </c>
      <c r="S36" s="60">
        <f t="shared" si="11"/>
        <v>11.468460458804403</v>
      </c>
      <c r="T36" s="60">
        <f t="shared" si="12"/>
        <v>-4.5875731357800991</v>
      </c>
      <c r="U36" s="98">
        <f t="shared" si="13"/>
        <v>-0.43731973363279558</v>
      </c>
    </row>
    <row r="37" spans="1:21" x14ac:dyDescent="0.3">
      <c r="A37" s="95">
        <v>567.41999999999996</v>
      </c>
      <c r="B37" s="65">
        <v>23.53</v>
      </c>
      <c r="C37" s="65">
        <v>182.01</v>
      </c>
      <c r="D37" s="64">
        <f t="shared" si="0"/>
        <v>515.36920943918778</v>
      </c>
      <c r="E37" s="64">
        <f t="shared" si="1"/>
        <v>-434.1692094391878</v>
      </c>
      <c r="F37" s="64">
        <f t="shared" si="14"/>
        <v>-47.879795056126589</v>
      </c>
      <c r="G37" s="64">
        <f t="shared" si="14"/>
        <v>-8.5451427222758749</v>
      </c>
      <c r="H37" s="64">
        <f t="shared" si="15"/>
        <v>18106.570204943877</v>
      </c>
      <c r="I37" s="64">
        <f t="shared" si="15"/>
        <v>30981.234857277726</v>
      </c>
      <c r="J37" s="60">
        <f t="shared" si="4"/>
        <v>48.636346889551113</v>
      </c>
      <c r="K37" s="60">
        <f t="shared" si="5"/>
        <v>190.11908111468699</v>
      </c>
      <c r="L37" s="60">
        <f t="shared" si="6"/>
        <v>46.520858327254359</v>
      </c>
      <c r="M37" s="61"/>
      <c r="N37" s="66">
        <f t="shared" si="7"/>
        <v>12.360000000000014</v>
      </c>
      <c r="O37" s="66">
        <f t="shared" si="16"/>
        <v>1.9024088846738188E-2</v>
      </c>
      <c r="P37" s="66">
        <f t="shared" si="16"/>
        <v>-4.2236967898263054E-2</v>
      </c>
      <c r="Q37" s="60">
        <f t="shared" si="9"/>
        <v>2.5174583722272104E-2</v>
      </c>
      <c r="R37" s="60">
        <f t="shared" si="10"/>
        <v>1.0000528166527747</v>
      </c>
      <c r="S37" s="60">
        <f t="shared" si="11"/>
        <v>11.378790137276411</v>
      </c>
      <c r="T37" s="60">
        <f t="shared" si="12"/>
        <v>-4.8179283942164401</v>
      </c>
      <c r="U37" s="98">
        <f t="shared" si="13"/>
        <v>-0.26876179586480092</v>
      </c>
    </row>
    <row r="38" spans="1:21" x14ac:dyDescent="0.3">
      <c r="A38" s="95">
        <v>579.79999999999995</v>
      </c>
      <c r="B38" s="65">
        <v>24.94</v>
      </c>
      <c r="C38" s="65">
        <v>181.66</v>
      </c>
      <c r="D38" s="64">
        <f t="shared" si="0"/>
        <v>526.65787537325582</v>
      </c>
      <c r="E38" s="64">
        <f t="shared" si="1"/>
        <v>-445.45787537325583</v>
      </c>
      <c r="F38" s="64">
        <f t="shared" ref="F38:G53" si="17">T38+F37</f>
        <v>-52.958797587492221</v>
      </c>
      <c r="G38" s="64">
        <f t="shared" si="17"/>
        <v>-8.7074380262587816</v>
      </c>
      <c r="H38" s="64">
        <f t="shared" ref="H38:I53" si="18">H37+T38</f>
        <v>18101.491202412511</v>
      </c>
      <c r="I38" s="64">
        <f t="shared" si="18"/>
        <v>30981.072561973742</v>
      </c>
      <c r="J38" s="60">
        <f t="shared" si="4"/>
        <v>53.669858569723374</v>
      </c>
      <c r="K38" s="60">
        <f t="shared" si="5"/>
        <v>189.33698127529814</v>
      </c>
      <c r="L38" s="60">
        <f t="shared" si="6"/>
        <v>51.1169411408885</v>
      </c>
      <c r="M38" s="61"/>
      <c r="N38" s="66">
        <f t="shared" si="7"/>
        <v>12.379999999999995</v>
      </c>
      <c r="O38" s="66">
        <f t="shared" si="16"/>
        <v>2.4609142453120049E-2</v>
      </c>
      <c r="P38" s="66">
        <f t="shared" si="16"/>
        <v>-6.1086523819800544E-3</v>
      </c>
      <c r="Q38" s="60">
        <f t="shared" si="9"/>
        <v>2.4736457287013902E-2</v>
      </c>
      <c r="R38" s="60">
        <f t="shared" si="10"/>
        <v>1.0000509941468876</v>
      </c>
      <c r="S38" s="60">
        <f t="shared" si="11"/>
        <v>11.288665934068064</v>
      </c>
      <c r="T38" s="60">
        <f t="shared" si="12"/>
        <v>-5.0790025313656315</v>
      </c>
      <c r="U38" s="98">
        <f t="shared" si="13"/>
        <v>-0.16229530398290731</v>
      </c>
    </row>
    <row r="39" spans="1:21" x14ac:dyDescent="0.3">
      <c r="A39" s="95">
        <v>592.17999999999995</v>
      </c>
      <c r="B39" s="65">
        <v>26.67</v>
      </c>
      <c r="C39" s="65">
        <v>179.88</v>
      </c>
      <c r="D39" s="64">
        <f t="shared" si="0"/>
        <v>537.80309782797599</v>
      </c>
      <c r="E39" s="64">
        <f t="shared" si="1"/>
        <v>-456.603097827976</v>
      </c>
      <c r="F39" s="64">
        <f t="shared" si="17"/>
        <v>-58.346706985771078</v>
      </c>
      <c r="G39" s="64">
        <f t="shared" si="17"/>
        <v>-8.777236697485117</v>
      </c>
      <c r="H39" s="64">
        <f t="shared" si="18"/>
        <v>18096.103293014232</v>
      </c>
      <c r="I39" s="64">
        <f t="shared" si="18"/>
        <v>30981.002763302517</v>
      </c>
      <c r="J39" s="60">
        <f t="shared" si="4"/>
        <v>59.00320415136035</v>
      </c>
      <c r="K39" s="60">
        <f t="shared" si="5"/>
        <v>188.55499507485115</v>
      </c>
      <c r="L39" s="60">
        <f t="shared" si="6"/>
        <v>55.945958282253628</v>
      </c>
      <c r="M39" s="61"/>
      <c r="N39" s="66">
        <f t="shared" si="7"/>
        <v>12.379999999999995</v>
      </c>
      <c r="O39" s="66">
        <f t="shared" si="16"/>
        <v>3.019419605950191E-2</v>
      </c>
      <c r="P39" s="66">
        <f t="shared" si="16"/>
        <v>-3.1066860685499086E-2</v>
      </c>
      <c r="Q39" s="60">
        <f t="shared" si="9"/>
        <v>3.3081353504899491E-2</v>
      </c>
      <c r="R39" s="60">
        <f t="shared" si="10"/>
        <v>1.0000912079774045</v>
      </c>
      <c r="S39" s="60">
        <f t="shared" si="11"/>
        <v>11.145222454720184</v>
      </c>
      <c r="T39" s="60">
        <f t="shared" si="12"/>
        <v>-5.3879093982788557</v>
      </c>
      <c r="U39" s="98">
        <f t="shared" si="13"/>
        <v>-6.9798671226334957E-2</v>
      </c>
    </row>
    <row r="40" spans="1:21" x14ac:dyDescent="0.3">
      <c r="A40" s="95">
        <v>604.54999999999995</v>
      </c>
      <c r="B40" s="65">
        <v>28.33</v>
      </c>
      <c r="C40" s="65">
        <v>180.93</v>
      </c>
      <c r="D40" s="64">
        <f t="shared" si="0"/>
        <v>548.77510350047646</v>
      </c>
      <c r="E40" s="64">
        <f t="shared" si="1"/>
        <v>-467.57510350047647</v>
      </c>
      <c r="F40" s="64">
        <f t="shared" si="17"/>
        <v>-64.05797886300617</v>
      </c>
      <c r="G40" s="64">
        <f t="shared" si="17"/>
        <v>-8.81906448130926</v>
      </c>
      <c r="H40" s="64">
        <f t="shared" si="18"/>
        <v>18090.392021136995</v>
      </c>
      <c r="I40" s="64">
        <f t="shared" si="18"/>
        <v>30980.960935518691</v>
      </c>
      <c r="J40" s="60">
        <f t="shared" si="4"/>
        <v>64.662203444816484</v>
      </c>
      <c r="K40" s="60">
        <f t="shared" si="5"/>
        <v>187.83881361969983</v>
      </c>
      <c r="L40" s="60">
        <f t="shared" si="6"/>
        <v>61.050154942141155</v>
      </c>
      <c r="M40" s="61"/>
      <c r="N40" s="66">
        <f t="shared" si="7"/>
        <v>12.370000000000005</v>
      </c>
      <c r="O40" s="66">
        <f t="shared" si="16"/>
        <v>2.8972465583105809E-2</v>
      </c>
      <c r="P40" s="66">
        <f t="shared" si="16"/>
        <v>1.8325957145940659E-2</v>
      </c>
      <c r="Q40" s="60">
        <f t="shared" si="9"/>
        <v>3.0181897200242114E-2</v>
      </c>
      <c r="R40" s="60">
        <f t="shared" si="10"/>
        <v>1.0000759191590569</v>
      </c>
      <c r="S40" s="60">
        <f t="shared" si="11"/>
        <v>10.972005672500512</v>
      </c>
      <c r="T40" s="60">
        <f t="shared" si="12"/>
        <v>-5.7112718772350926</v>
      </c>
      <c r="U40" s="98">
        <f t="shared" si="13"/>
        <v>-4.1827783824142359E-2</v>
      </c>
    </row>
    <row r="41" spans="1:21" x14ac:dyDescent="0.3">
      <c r="A41" s="95">
        <v>616.91</v>
      </c>
      <c r="B41" s="65">
        <v>29.84</v>
      </c>
      <c r="C41" s="65">
        <v>180</v>
      </c>
      <c r="D41" s="64">
        <f t="shared" si="0"/>
        <v>559.57624492744151</v>
      </c>
      <c r="E41" s="64">
        <f t="shared" si="1"/>
        <v>-478.37624492744152</v>
      </c>
      <c r="F41" s="64">
        <f t="shared" si="17"/>
        <v>-70.06572749955167</v>
      </c>
      <c r="G41" s="64">
        <f t="shared" si="17"/>
        <v>-8.8666679194440192</v>
      </c>
      <c r="H41" s="64">
        <f t="shared" si="18"/>
        <v>18084.384272500451</v>
      </c>
      <c r="I41" s="64">
        <f t="shared" si="18"/>
        <v>30980.913332080556</v>
      </c>
      <c r="J41" s="60">
        <f t="shared" si="4"/>
        <v>70.624528104866869</v>
      </c>
      <c r="K41" s="60">
        <f t="shared" si="5"/>
        <v>187.21232113315719</v>
      </c>
      <c r="L41" s="60">
        <f t="shared" si="6"/>
        <v>66.420955412661868</v>
      </c>
      <c r="M41" s="61"/>
      <c r="N41" s="66">
        <f t="shared" si="7"/>
        <v>12.360000000000014</v>
      </c>
      <c r="O41" s="66">
        <f t="shared" si="16"/>
        <v>2.6354471705114402E-2</v>
      </c>
      <c r="P41" s="66">
        <f t="shared" si="16"/>
        <v>-1.6231562043547382E-2</v>
      </c>
      <c r="Q41" s="60">
        <f t="shared" si="9"/>
        <v>2.7509542835299827E-2</v>
      </c>
      <c r="R41" s="60">
        <f t="shared" si="10"/>
        <v>1.0000630693518522</v>
      </c>
      <c r="S41" s="60">
        <f t="shared" si="11"/>
        <v>10.801141426965005</v>
      </c>
      <c r="T41" s="60">
        <f t="shared" si="12"/>
        <v>-6.0077486365455046</v>
      </c>
      <c r="U41" s="98">
        <f t="shared" si="13"/>
        <v>-4.760343813475966E-2</v>
      </c>
    </row>
    <row r="42" spans="1:21" x14ac:dyDescent="0.3">
      <c r="A42" s="95">
        <v>629.28</v>
      </c>
      <c r="B42" s="65">
        <v>30.91</v>
      </c>
      <c r="C42" s="65">
        <v>178.87</v>
      </c>
      <c r="D42" s="64">
        <f t="shared" si="0"/>
        <v>570.24820262634216</v>
      </c>
      <c r="E42" s="64">
        <f t="shared" si="1"/>
        <v>-489.04820262634217</v>
      </c>
      <c r="F42" s="64">
        <f t="shared" si="17"/>
        <v>-76.320052230387716</v>
      </c>
      <c r="G42" s="64">
        <f t="shared" si="17"/>
        <v>-8.8040086190025626</v>
      </c>
      <c r="H42" s="64">
        <f t="shared" si="18"/>
        <v>18078.129947769616</v>
      </c>
      <c r="I42" s="64">
        <f t="shared" si="18"/>
        <v>30980.975991380998</v>
      </c>
      <c r="J42" s="60">
        <f t="shared" si="4"/>
        <v>76.826173536188691</v>
      </c>
      <c r="K42" s="60">
        <f t="shared" si="5"/>
        <v>186.58035085772295</v>
      </c>
      <c r="L42" s="60">
        <f t="shared" si="6"/>
        <v>71.961104913002316</v>
      </c>
      <c r="M42" s="61"/>
      <c r="N42" s="66">
        <f t="shared" si="7"/>
        <v>12.370000000000005</v>
      </c>
      <c r="O42" s="66">
        <f t="shared" si="16"/>
        <v>1.867502299633933E-2</v>
      </c>
      <c r="P42" s="66">
        <f t="shared" si="16"/>
        <v>-1.9722220547535845E-2</v>
      </c>
      <c r="Q42" s="60">
        <f t="shared" si="9"/>
        <v>2.1170272136083579E-2</v>
      </c>
      <c r="R42" s="60">
        <f t="shared" si="10"/>
        <v>1.0000373500424831</v>
      </c>
      <c r="S42" s="60">
        <f t="shared" si="11"/>
        <v>10.671957698900682</v>
      </c>
      <c r="T42" s="60">
        <f t="shared" si="12"/>
        <v>-6.2543247308360526</v>
      </c>
      <c r="U42" s="98">
        <f t="shared" si="13"/>
        <v>6.2659300441456831E-2</v>
      </c>
    </row>
    <row r="43" spans="1:21" x14ac:dyDescent="0.3">
      <c r="A43" s="95">
        <v>641.65</v>
      </c>
      <c r="B43" s="65">
        <v>31.48</v>
      </c>
      <c r="C43" s="65">
        <v>180.04</v>
      </c>
      <c r="D43" s="64">
        <f t="shared" si="0"/>
        <v>580.8296726874571</v>
      </c>
      <c r="E43" s="64">
        <f t="shared" si="1"/>
        <v>-499.62967268745712</v>
      </c>
      <c r="F43" s="64">
        <f t="shared" si="17"/>
        <v>-82.726537575661837</v>
      </c>
      <c r="G43" s="64">
        <f t="shared" si="17"/>
        <v>-8.7436054319593826</v>
      </c>
      <c r="H43" s="64">
        <f t="shared" si="18"/>
        <v>18071.723462424343</v>
      </c>
      <c r="I43" s="64">
        <f t="shared" si="18"/>
        <v>30981.03639456804</v>
      </c>
      <c r="J43" s="60">
        <f t="shared" si="4"/>
        <v>83.187322683250116</v>
      </c>
      <c r="K43" s="60">
        <f t="shared" si="5"/>
        <v>186.03335591247085</v>
      </c>
      <c r="L43" s="60">
        <f t="shared" si="6"/>
        <v>77.637760988101107</v>
      </c>
      <c r="M43" s="61"/>
      <c r="N43" s="66">
        <f t="shared" si="7"/>
        <v>12.370000000000005</v>
      </c>
      <c r="O43" s="66">
        <f t="shared" si="16"/>
        <v>9.9483767363676839E-3</v>
      </c>
      <c r="P43" s="66">
        <f t="shared" si="16"/>
        <v>2.0420352248333436E-2</v>
      </c>
      <c r="Q43" s="60">
        <f t="shared" si="9"/>
        <v>1.4519880865966339E-2</v>
      </c>
      <c r="R43" s="60">
        <f t="shared" si="10"/>
        <v>1.0000175692821047</v>
      </c>
      <c r="S43" s="60">
        <f t="shared" si="11"/>
        <v>10.58147006111491</v>
      </c>
      <c r="T43" s="60">
        <f t="shared" si="12"/>
        <v>-6.4064853452741275</v>
      </c>
      <c r="U43" s="98">
        <f t="shared" si="13"/>
        <v>6.0403187043179277E-2</v>
      </c>
    </row>
    <row r="44" spans="1:21" x14ac:dyDescent="0.3">
      <c r="A44" s="95">
        <v>654.02</v>
      </c>
      <c r="B44" s="65">
        <v>32.630000000000003</v>
      </c>
      <c r="C44" s="65">
        <v>179.76</v>
      </c>
      <c r="D44" s="64">
        <f t="shared" si="0"/>
        <v>591.31356025352295</v>
      </c>
      <c r="E44" s="64">
        <f t="shared" si="1"/>
        <v>-510.11356025352296</v>
      </c>
      <c r="F44" s="64">
        <f t="shared" si="17"/>
        <v>-89.291569303246192</v>
      </c>
      <c r="G44" s="64">
        <f t="shared" si="17"/>
        <v>-8.7318901868739616</v>
      </c>
      <c r="H44" s="64">
        <f t="shared" si="18"/>
        <v>18065.15843069676</v>
      </c>
      <c r="I44" s="64">
        <f t="shared" si="18"/>
        <v>30981.048109813124</v>
      </c>
      <c r="J44" s="60">
        <f t="shared" si="4"/>
        <v>89.717502500192481</v>
      </c>
      <c r="K44" s="60">
        <f t="shared" si="5"/>
        <v>185.5852389080365</v>
      </c>
      <c r="L44" s="60">
        <f t="shared" si="6"/>
        <v>83.477746698757812</v>
      </c>
      <c r="M44" s="61"/>
      <c r="N44" s="66">
        <f t="shared" si="7"/>
        <v>12.370000000000005</v>
      </c>
      <c r="O44" s="66">
        <f t="shared" si="16"/>
        <v>2.0071286397934828E-2</v>
      </c>
      <c r="P44" s="66">
        <f t="shared" si="16"/>
        <v>-4.8869219055841422E-3</v>
      </c>
      <c r="Q44" s="60">
        <f t="shared" si="9"/>
        <v>2.0238122460060737E-2</v>
      </c>
      <c r="R44" s="60">
        <f t="shared" si="10"/>
        <v>1.0000341331980926</v>
      </c>
      <c r="S44" s="60">
        <f t="shared" si="11"/>
        <v>10.483887566065896</v>
      </c>
      <c r="T44" s="60">
        <f t="shared" si="12"/>
        <v>-6.5650317275843566</v>
      </c>
      <c r="U44" s="98">
        <f t="shared" si="13"/>
        <v>1.1715245085420831E-2</v>
      </c>
    </row>
    <row r="45" spans="1:21" x14ac:dyDescent="0.3">
      <c r="A45" s="95">
        <v>666.38</v>
      </c>
      <c r="B45" s="65">
        <v>33.74</v>
      </c>
      <c r="C45" s="65">
        <v>179.96</v>
      </c>
      <c r="D45" s="64">
        <f t="shared" si="0"/>
        <v>601.65758002203552</v>
      </c>
      <c r="E45" s="64">
        <f t="shared" si="1"/>
        <v>-520.45758002203547</v>
      </c>
      <c r="F45" s="64">
        <f t="shared" si="17"/>
        <v>-96.056609068248946</v>
      </c>
      <c r="G45" s="64">
        <f t="shared" si="17"/>
        <v>-8.7155349281274042</v>
      </c>
      <c r="H45" s="64">
        <f t="shared" si="18"/>
        <v>18058.393390931757</v>
      </c>
      <c r="I45" s="64">
        <f t="shared" si="18"/>
        <v>30981.064465071871</v>
      </c>
      <c r="J45" s="60">
        <f t="shared" si="4"/>
        <v>96.451193329962564</v>
      </c>
      <c r="K45" s="60">
        <f t="shared" si="5"/>
        <v>185.18444029556599</v>
      </c>
      <c r="L45" s="60">
        <f t="shared" si="6"/>
        <v>89.493701626200803</v>
      </c>
      <c r="M45" s="61"/>
      <c r="N45" s="66">
        <f t="shared" si="7"/>
        <v>12.360000000000014</v>
      </c>
      <c r="O45" s="66">
        <f t="shared" si="16"/>
        <v>1.937315469713705E-2</v>
      </c>
      <c r="P45" s="66">
        <f t="shared" si="16"/>
        <v>3.4906585039889567E-3</v>
      </c>
      <c r="Q45" s="60">
        <f t="shared" si="9"/>
        <v>1.9467114967253396E-2</v>
      </c>
      <c r="R45" s="60">
        <f t="shared" si="10"/>
        <v>1.000031581910618</v>
      </c>
      <c r="S45" s="60">
        <f t="shared" si="11"/>
        <v>10.344019768512579</v>
      </c>
      <c r="T45" s="60">
        <f t="shared" si="12"/>
        <v>-6.7650397650027472</v>
      </c>
      <c r="U45" s="98">
        <f t="shared" si="13"/>
        <v>1.6355258746557043E-2</v>
      </c>
    </row>
    <row r="46" spans="1:21" x14ac:dyDescent="0.3">
      <c r="A46" s="95">
        <v>678.78</v>
      </c>
      <c r="B46" s="65">
        <v>35.15</v>
      </c>
      <c r="C46" s="65">
        <v>177.23</v>
      </c>
      <c r="D46" s="64">
        <f t="shared" si="0"/>
        <v>611.88384272527844</v>
      </c>
      <c r="E46" s="64">
        <f t="shared" si="1"/>
        <v>-530.6838427252784</v>
      </c>
      <c r="F46" s="64">
        <f t="shared" si="17"/>
        <v>-103.06630890681052</v>
      </c>
      <c r="G46" s="64">
        <f t="shared" si="17"/>
        <v>-8.5406109700388662</v>
      </c>
      <c r="H46" s="64">
        <f t="shared" si="18"/>
        <v>18051.383691093193</v>
      </c>
      <c r="I46" s="64">
        <f t="shared" si="18"/>
        <v>30981.239389029961</v>
      </c>
      <c r="J46" s="60">
        <f t="shared" si="4"/>
        <v>103.41956327221477</v>
      </c>
      <c r="K46" s="60">
        <f t="shared" si="5"/>
        <v>184.73700394562076</v>
      </c>
      <c r="L46" s="60">
        <f t="shared" si="6"/>
        <v>95.655309090360106</v>
      </c>
      <c r="M46" s="61"/>
      <c r="N46" s="66">
        <f t="shared" si="7"/>
        <v>12.399999999999977</v>
      </c>
      <c r="O46" s="66">
        <f t="shared" si="16"/>
        <v>2.4609142453119986E-2</v>
      </c>
      <c r="P46" s="66">
        <f t="shared" si="16"/>
        <v>-4.7647488579445514E-2</v>
      </c>
      <c r="Q46" s="60">
        <f t="shared" si="9"/>
        <v>3.6490484218425268E-2</v>
      </c>
      <c r="R46" s="60">
        <f t="shared" si="10"/>
        <v>1.0001109777305315</v>
      </c>
      <c r="S46" s="60">
        <f t="shared" si="11"/>
        <v>10.226262703242947</v>
      </c>
      <c r="T46" s="60">
        <f t="shared" si="12"/>
        <v>-7.0096998385615743</v>
      </c>
      <c r="U46" s="98">
        <f t="shared" si="13"/>
        <v>0.1749239580885372</v>
      </c>
    </row>
    <row r="47" spans="1:21" x14ac:dyDescent="0.3">
      <c r="A47" s="95">
        <v>691.18</v>
      </c>
      <c r="B47" s="65">
        <v>35.67</v>
      </c>
      <c r="C47" s="65">
        <v>177.77</v>
      </c>
      <c r="D47" s="64">
        <f t="shared" si="0"/>
        <v>621.99016398283106</v>
      </c>
      <c r="E47" s="64">
        <f t="shared" si="1"/>
        <v>-540.79016398283102</v>
      </c>
      <c r="F47" s="64">
        <f t="shared" si="17"/>
        <v>-110.24424398509581</v>
      </c>
      <c r="G47" s="64">
        <f t="shared" si="17"/>
        <v>-8.2274318779762865</v>
      </c>
      <c r="H47" s="64">
        <f t="shared" si="18"/>
        <v>18044.205756014908</v>
      </c>
      <c r="I47" s="64">
        <f t="shared" si="18"/>
        <v>30981.552568122024</v>
      </c>
      <c r="J47" s="60">
        <f t="shared" si="4"/>
        <v>110.55082074390978</v>
      </c>
      <c r="K47" s="60">
        <f t="shared" si="5"/>
        <v>184.26802224680921</v>
      </c>
      <c r="L47" s="60">
        <f t="shared" si="6"/>
        <v>101.90377000539414</v>
      </c>
      <c r="M47" s="61"/>
      <c r="N47" s="66">
        <f t="shared" si="7"/>
        <v>12.399999999999977</v>
      </c>
      <c r="O47" s="66">
        <f t="shared" si="16"/>
        <v>9.0757121103705683E-3</v>
      </c>
      <c r="P47" s="66">
        <f t="shared" si="16"/>
        <v>9.4247779607697368E-3</v>
      </c>
      <c r="Q47" s="60">
        <f t="shared" si="9"/>
        <v>1.0591922335653203E-2</v>
      </c>
      <c r="R47" s="60">
        <f t="shared" si="10"/>
        <v>1.0000093491731177</v>
      </c>
      <c r="S47" s="60">
        <f t="shared" si="11"/>
        <v>10.106321257552647</v>
      </c>
      <c r="T47" s="60">
        <f t="shared" si="12"/>
        <v>-7.17793507828529</v>
      </c>
      <c r="U47" s="98">
        <f t="shared" si="13"/>
        <v>0.31317909206257938</v>
      </c>
    </row>
    <row r="48" spans="1:21" x14ac:dyDescent="0.3">
      <c r="A48" s="95">
        <v>703.58</v>
      </c>
      <c r="B48" s="65">
        <v>36.04</v>
      </c>
      <c r="C48" s="65">
        <v>179.24</v>
      </c>
      <c r="D48" s="64">
        <f t="shared" si="0"/>
        <v>632.0405595417069</v>
      </c>
      <c r="E48" s="64">
        <f t="shared" si="1"/>
        <v>-550.84055954170685</v>
      </c>
      <c r="F48" s="64">
        <f t="shared" si="17"/>
        <v>-117.50443516174791</v>
      </c>
      <c r="G48" s="64">
        <f t="shared" si="17"/>
        <v>-8.0383675081586681</v>
      </c>
      <c r="H48" s="64">
        <f t="shared" si="18"/>
        <v>18036.945564838257</v>
      </c>
      <c r="I48" s="64">
        <f t="shared" si="18"/>
        <v>30981.741632491841</v>
      </c>
      <c r="J48" s="60">
        <f t="shared" si="4"/>
        <v>117.77906280352904</v>
      </c>
      <c r="K48" s="60">
        <f t="shared" si="5"/>
        <v>183.91345307564853</v>
      </c>
      <c r="L48" s="60">
        <f t="shared" si="6"/>
        <v>108.28197068637786</v>
      </c>
      <c r="M48" s="61"/>
      <c r="N48" s="66">
        <f t="shared" si="7"/>
        <v>12.400000000000091</v>
      </c>
      <c r="O48" s="66">
        <f t="shared" si="16"/>
        <v>6.4577182323789749E-3</v>
      </c>
      <c r="P48" s="66">
        <f t="shared" si="16"/>
        <v>2.5656340004316623E-2</v>
      </c>
      <c r="Q48" s="60">
        <f t="shared" si="9"/>
        <v>1.6356182490733673E-2</v>
      </c>
      <c r="R48" s="60">
        <f t="shared" si="10"/>
        <v>1.0000222943219008</v>
      </c>
      <c r="S48" s="60">
        <f t="shared" si="11"/>
        <v>10.050395558875778</v>
      </c>
      <c r="T48" s="60">
        <f t="shared" si="12"/>
        <v>-7.2601911766521043</v>
      </c>
      <c r="U48" s="98">
        <f t="shared" si="13"/>
        <v>0.18906436981761762</v>
      </c>
    </row>
    <row r="49" spans="1:21" x14ac:dyDescent="0.3">
      <c r="A49" s="95">
        <v>715.95</v>
      </c>
      <c r="B49" s="65">
        <v>37.03</v>
      </c>
      <c r="C49" s="65">
        <v>179.33</v>
      </c>
      <c r="D49" s="64">
        <f t="shared" si="0"/>
        <v>641.97964941453108</v>
      </c>
      <c r="E49" s="64">
        <f t="shared" si="1"/>
        <v>-560.77964941453104</v>
      </c>
      <c r="F49" s="64">
        <f t="shared" si="17"/>
        <v>-124.86780004879178</v>
      </c>
      <c r="G49" s="64">
        <f t="shared" si="17"/>
        <v>-7.9465419878285832</v>
      </c>
      <c r="H49" s="64">
        <f t="shared" si="18"/>
        <v>18029.582199951212</v>
      </c>
      <c r="I49" s="64">
        <f t="shared" si="18"/>
        <v>30981.83345801217</v>
      </c>
      <c r="J49" s="60">
        <f t="shared" si="4"/>
        <v>125.12040208770658</v>
      </c>
      <c r="K49" s="60">
        <f t="shared" si="5"/>
        <v>183.64137228886653</v>
      </c>
      <c r="L49" s="60">
        <f t="shared" si="6"/>
        <v>114.79630076973091</v>
      </c>
      <c r="M49" s="61"/>
      <c r="N49" s="66">
        <f t="shared" si="7"/>
        <v>12.370000000000005</v>
      </c>
      <c r="O49" s="66">
        <f t="shared" si="16"/>
        <v>1.7278759594743898E-2</v>
      </c>
      <c r="P49" s="66">
        <f t="shared" si="16"/>
        <v>1.5707963267949561E-3</v>
      </c>
      <c r="Q49" s="60">
        <f t="shared" si="9"/>
        <v>1.7304041014672089E-2</v>
      </c>
      <c r="R49" s="60">
        <f t="shared" si="10"/>
        <v>1.0000249532334611</v>
      </c>
      <c r="S49" s="60">
        <f t="shared" si="11"/>
        <v>9.9390898728241481</v>
      </c>
      <c r="T49" s="60">
        <f t="shared" si="12"/>
        <v>-7.3633648870438719</v>
      </c>
      <c r="U49" s="98">
        <f t="shared" si="13"/>
        <v>9.1825520330084662E-2</v>
      </c>
    </row>
    <row r="50" spans="1:21" x14ac:dyDescent="0.3">
      <c r="A50" s="95">
        <v>728.31</v>
      </c>
      <c r="B50" s="65">
        <v>38.18</v>
      </c>
      <c r="C50" s="65">
        <v>175.81</v>
      </c>
      <c r="D50" s="64">
        <f t="shared" si="0"/>
        <v>651.77267345329687</v>
      </c>
      <c r="E50" s="64">
        <f t="shared" si="1"/>
        <v>-570.57267345329683</v>
      </c>
      <c r="F50" s="64">
        <f t="shared" si="17"/>
        <v>-132.40033920153522</v>
      </c>
      <c r="G50" s="64">
        <f t="shared" si="17"/>
        <v>-7.6238627476863359</v>
      </c>
      <c r="H50" s="64">
        <f t="shared" si="18"/>
        <v>18022.049660798468</v>
      </c>
      <c r="I50" s="64">
        <f t="shared" si="18"/>
        <v>30982.156137252314</v>
      </c>
      <c r="J50" s="60">
        <f t="shared" si="4"/>
        <v>132.61965579761224</v>
      </c>
      <c r="K50" s="60">
        <f t="shared" si="5"/>
        <v>183.29556057646241</v>
      </c>
      <c r="L50" s="60">
        <f t="shared" si="6"/>
        <v>121.35616634890056</v>
      </c>
      <c r="M50" s="61"/>
      <c r="N50" s="66">
        <f t="shared" si="7"/>
        <v>12.3599999999999</v>
      </c>
      <c r="O50" s="66">
        <f t="shared" si="16"/>
        <v>2.0071286397934766E-2</v>
      </c>
      <c r="P50" s="66">
        <f t="shared" si="16"/>
        <v>-6.1435589670200581E-2</v>
      </c>
      <c r="Q50" s="60">
        <f t="shared" si="9"/>
        <v>4.2517162597435654E-2</v>
      </c>
      <c r="R50" s="60">
        <f t="shared" si="10"/>
        <v>1.0001506696630291</v>
      </c>
      <c r="S50" s="60">
        <f t="shared" si="11"/>
        <v>9.7930240387657772</v>
      </c>
      <c r="T50" s="60">
        <f t="shared" si="12"/>
        <v>-7.5325391527434462</v>
      </c>
      <c r="U50" s="98">
        <f t="shared" si="13"/>
        <v>0.32267924014224697</v>
      </c>
    </row>
    <row r="51" spans="1:21" x14ac:dyDescent="0.3">
      <c r="A51" s="95">
        <v>740.63</v>
      </c>
      <c r="B51" s="65">
        <v>39.03</v>
      </c>
      <c r="C51" s="65">
        <v>175.46</v>
      </c>
      <c r="D51" s="64">
        <f t="shared" si="0"/>
        <v>661.40025825615066</v>
      </c>
      <c r="E51" s="64">
        <f t="shared" si="1"/>
        <v>-580.20025825615062</v>
      </c>
      <c r="F51" s="64">
        <f t="shared" si="17"/>
        <v>-140.06496589266658</v>
      </c>
      <c r="G51" s="64">
        <f t="shared" si="17"/>
        <v>-7.0385926596207229</v>
      </c>
      <c r="H51" s="64">
        <f t="shared" si="18"/>
        <v>18014.385034107338</v>
      </c>
      <c r="I51" s="64">
        <f t="shared" si="18"/>
        <v>30982.741407340378</v>
      </c>
      <c r="J51" s="60">
        <f t="shared" si="4"/>
        <v>140.24170726692512</v>
      </c>
      <c r="K51" s="60">
        <f t="shared" si="5"/>
        <v>182.87682715798113</v>
      </c>
      <c r="L51" s="60">
        <f t="shared" si="6"/>
        <v>127.9140986248983</v>
      </c>
      <c r="M51" s="61"/>
      <c r="N51" s="66">
        <f t="shared" si="7"/>
        <v>12.32000000000005</v>
      </c>
      <c r="O51" s="66">
        <f t="shared" si="16"/>
        <v>1.4835298641951825E-2</v>
      </c>
      <c r="P51" s="66">
        <f t="shared" si="16"/>
        <v>-6.1086523819800544E-3</v>
      </c>
      <c r="Q51" s="60">
        <f t="shared" si="9"/>
        <v>1.5317046682999713E-2</v>
      </c>
      <c r="R51" s="60">
        <f t="shared" si="10"/>
        <v>1.0000195514519581</v>
      </c>
      <c r="S51" s="60">
        <f t="shared" si="11"/>
        <v>9.6275848028538</v>
      </c>
      <c r="T51" s="60">
        <f t="shared" si="12"/>
        <v>-7.6646266911313718</v>
      </c>
      <c r="U51" s="98">
        <f t="shared" si="13"/>
        <v>0.58527008806561287</v>
      </c>
    </row>
    <row r="52" spans="1:21" x14ac:dyDescent="0.3">
      <c r="A52" s="95">
        <v>752.99</v>
      </c>
      <c r="B52" s="65">
        <v>39.53</v>
      </c>
      <c r="C52" s="65">
        <v>174.58</v>
      </c>
      <c r="D52" s="64">
        <f t="shared" si="0"/>
        <v>670.96770038377406</v>
      </c>
      <c r="E52" s="64">
        <f t="shared" si="1"/>
        <v>-589.76770038377401</v>
      </c>
      <c r="F52" s="64">
        <f t="shared" si="17"/>
        <v>-147.86045345093061</v>
      </c>
      <c r="G52" s="64">
        <f t="shared" si="17"/>
        <v>-6.3589959561007667</v>
      </c>
      <c r="H52" s="64">
        <f t="shared" si="18"/>
        <v>18006.589546549072</v>
      </c>
      <c r="I52" s="64">
        <f t="shared" si="18"/>
        <v>30983.421004043899</v>
      </c>
      <c r="J52" s="60">
        <f t="shared" si="4"/>
        <v>147.99713012178486</v>
      </c>
      <c r="K52" s="60">
        <f t="shared" si="5"/>
        <v>182.46258714322244</v>
      </c>
      <c r="L52" s="60">
        <f t="shared" si="6"/>
        <v>134.54560502686107</v>
      </c>
      <c r="M52" s="61"/>
      <c r="N52" s="66">
        <f t="shared" si="7"/>
        <v>12.360000000000014</v>
      </c>
      <c r="O52" s="66">
        <f t="shared" si="16"/>
        <v>8.7266462599716477E-3</v>
      </c>
      <c r="P52" s="66">
        <f t="shared" si="16"/>
        <v>-1.535889741755002E-2</v>
      </c>
      <c r="Q52" s="60">
        <f t="shared" si="9"/>
        <v>1.3065367999529842E-2</v>
      </c>
      <c r="R52" s="60">
        <f t="shared" si="10"/>
        <v>1.0000142255629161</v>
      </c>
      <c r="S52" s="60">
        <f t="shared" si="11"/>
        <v>9.5674421276234103</v>
      </c>
      <c r="T52" s="60">
        <f t="shared" si="12"/>
        <v>-7.7954875582640222</v>
      </c>
      <c r="U52" s="98">
        <f t="shared" si="13"/>
        <v>0.67959670351995616</v>
      </c>
    </row>
    <row r="53" spans="1:21" x14ac:dyDescent="0.3">
      <c r="A53" s="95">
        <v>765.4</v>
      </c>
      <c r="B53" s="65">
        <v>40.520000000000003</v>
      </c>
      <c r="C53" s="65">
        <v>173.96</v>
      </c>
      <c r="D53" s="64">
        <f t="shared" si="0"/>
        <v>680.47075053070864</v>
      </c>
      <c r="E53" s="64">
        <f t="shared" si="1"/>
        <v>-599.2707505307086</v>
      </c>
      <c r="F53" s="64">
        <f t="shared" si="17"/>
        <v>-155.80148931076761</v>
      </c>
      <c r="G53" s="64">
        <f t="shared" si="17"/>
        <v>-5.5617291975794512</v>
      </c>
      <c r="H53" s="64">
        <f t="shared" si="18"/>
        <v>17998.648510689236</v>
      </c>
      <c r="I53" s="64">
        <f t="shared" si="18"/>
        <v>30984.218270802419</v>
      </c>
      <c r="J53" s="60">
        <f t="shared" si="4"/>
        <v>155.90072771837993</v>
      </c>
      <c r="K53" s="60">
        <f t="shared" si="5"/>
        <v>182.04444999501723</v>
      </c>
      <c r="L53" s="60">
        <f t="shared" si="6"/>
        <v>141.25313610117539</v>
      </c>
      <c r="M53" s="61"/>
      <c r="N53" s="66">
        <f t="shared" si="7"/>
        <v>12.409999999999968</v>
      </c>
      <c r="O53" s="66">
        <f t="shared" si="16"/>
        <v>1.7278759594743898E-2</v>
      </c>
      <c r="P53" s="66">
        <f t="shared" si="16"/>
        <v>-1.0821041362364923E-2</v>
      </c>
      <c r="Q53" s="60">
        <f t="shared" si="9"/>
        <v>1.8627400593169252E-2</v>
      </c>
      <c r="R53" s="60">
        <f t="shared" si="10"/>
        <v>1.0000289160077331</v>
      </c>
      <c r="S53" s="60">
        <f t="shared" si="11"/>
        <v>9.5030501469346085</v>
      </c>
      <c r="T53" s="60">
        <f t="shared" si="12"/>
        <v>-7.9410358598370001</v>
      </c>
      <c r="U53" s="98">
        <f t="shared" si="13"/>
        <v>0.79726675852131534</v>
      </c>
    </row>
    <row r="54" spans="1:21" x14ac:dyDescent="0.3">
      <c r="A54" s="95">
        <v>777.82</v>
      </c>
      <c r="B54" s="65">
        <v>41.44</v>
      </c>
      <c r="C54" s="65">
        <v>177.38</v>
      </c>
      <c r="D54" s="64">
        <f t="shared" si="0"/>
        <v>689.84818365087983</v>
      </c>
      <c r="E54" s="64">
        <f t="shared" si="1"/>
        <v>-608.64818365087979</v>
      </c>
      <c r="F54" s="64">
        <f t="shared" ref="F54:G68" si="19">T54+F53</f>
        <v>-163.92072412747305</v>
      </c>
      <c r="G54" s="64">
        <f t="shared" si="19"/>
        <v>-4.949218532000959</v>
      </c>
      <c r="H54" s="64">
        <f t="shared" ref="H54:I68" si="20">H53+T54</f>
        <v>17990.52927587253</v>
      </c>
      <c r="I54" s="64">
        <f t="shared" si="20"/>
        <v>30984.830781467997</v>
      </c>
      <c r="J54" s="60">
        <f t="shared" si="4"/>
        <v>163.99542238292088</v>
      </c>
      <c r="K54" s="60">
        <f t="shared" si="5"/>
        <v>181.72939214898287</v>
      </c>
      <c r="L54" s="60">
        <f t="shared" si="6"/>
        <v>148.20343777578651</v>
      </c>
      <c r="M54" s="61"/>
      <c r="N54" s="66">
        <f t="shared" si="7"/>
        <v>12.420000000000073</v>
      </c>
      <c r="O54" s="66">
        <f t="shared" si="16"/>
        <v>1.6057029118347738E-2</v>
      </c>
      <c r="P54" s="66">
        <f t="shared" si="16"/>
        <v>5.9690260418205854E-2</v>
      </c>
      <c r="Q54" s="60">
        <f t="shared" si="9"/>
        <v>4.2304908862104362E-2</v>
      </c>
      <c r="R54" s="60">
        <f t="shared" si="10"/>
        <v>1.0001491688063633</v>
      </c>
      <c r="S54" s="60">
        <f t="shared" si="11"/>
        <v>9.3774331201711991</v>
      </c>
      <c r="T54" s="60">
        <f t="shared" si="12"/>
        <v>-8.1192348167054433</v>
      </c>
      <c r="U54" s="98">
        <f t="shared" si="13"/>
        <v>0.61251066557849176</v>
      </c>
    </row>
    <row r="55" spans="1:21" x14ac:dyDescent="0.3">
      <c r="A55" s="95">
        <v>790.16</v>
      </c>
      <c r="B55" s="65">
        <v>42.84</v>
      </c>
      <c r="C55" s="65">
        <v>176.24</v>
      </c>
      <c r="D55" s="64">
        <f t="shared" si="0"/>
        <v>698.99829584479255</v>
      </c>
      <c r="E55" s="64">
        <f t="shared" si="1"/>
        <v>-617.79829584479251</v>
      </c>
      <c r="F55" s="64">
        <f t="shared" si="19"/>
        <v>-172.18679572682061</v>
      </c>
      <c r="G55" s="64">
        <f t="shared" si="19"/>
        <v>-4.4874066896758578</v>
      </c>
      <c r="H55" s="64">
        <f t="shared" si="20"/>
        <v>17982.263204273182</v>
      </c>
      <c r="I55" s="64">
        <f t="shared" si="20"/>
        <v>30985.292593310322</v>
      </c>
      <c r="J55" s="60">
        <f t="shared" si="4"/>
        <v>172.24525956167383</v>
      </c>
      <c r="K55" s="60">
        <f t="shared" si="5"/>
        <v>181.49286290037793</v>
      </c>
      <c r="L55" s="60">
        <f t="shared" si="6"/>
        <v>155.35308202449531</v>
      </c>
      <c r="M55" s="61"/>
      <c r="N55" s="66">
        <f t="shared" si="7"/>
        <v>12.339999999999918</v>
      </c>
      <c r="O55" s="66">
        <f t="shared" si="16"/>
        <v>2.4434609527920714E-2</v>
      </c>
      <c r="P55" s="66">
        <f t="shared" si="16"/>
        <v>-1.9896753472735118E-2</v>
      </c>
      <c r="Q55" s="60">
        <f t="shared" si="9"/>
        <v>2.7842733507420059E-2</v>
      </c>
      <c r="R55" s="60">
        <f t="shared" si="10"/>
        <v>1.0000646064925121</v>
      </c>
      <c r="S55" s="60">
        <f t="shared" si="11"/>
        <v>9.1501121939127508</v>
      </c>
      <c r="T55" s="60">
        <f t="shared" si="12"/>
        <v>-8.2660715993475407</v>
      </c>
      <c r="U55" s="98">
        <f t="shared" si="13"/>
        <v>0.46181184232510136</v>
      </c>
    </row>
    <row r="56" spans="1:21" x14ac:dyDescent="0.3">
      <c r="A56" s="95">
        <v>802.52</v>
      </c>
      <c r="B56" s="65">
        <v>44.64</v>
      </c>
      <c r="C56" s="65">
        <v>176.9</v>
      </c>
      <c r="D56" s="64">
        <f t="shared" si="0"/>
        <v>707.9278859950324</v>
      </c>
      <c r="E56" s="64">
        <f t="shared" si="1"/>
        <v>-626.72788599503235</v>
      </c>
      <c r="F56" s="64">
        <f t="shared" si="19"/>
        <v>-180.71663165089041</v>
      </c>
      <c r="G56" s="64">
        <f t="shared" si="19"/>
        <v>-3.9769683275863668</v>
      </c>
      <c r="H56" s="64">
        <f t="shared" si="20"/>
        <v>17973.733368349112</v>
      </c>
      <c r="I56" s="64">
        <f t="shared" si="20"/>
        <v>30985.803031672411</v>
      </c>
      <c r="J56" s="60">
        <f t="shared" si="4"/>
        <v>180.76038623637157</v>
      </c>
      <c r="K56" s="60">
        <f t="shared" si="5"/>
        <v>181.26068489000443</v>
      </c>
      <c r="L56" s="60">
        <f t="shared" si="6"/>
        <v>162.71543812895376</v>
      </c>
      <c r="M56" s="61"/>
      <c r="N56" s="66">
        <f t="shared" si="7"/>
        <v>12.360000000000014</v>
      </c>
      <c r="O56" s="66">
        <f t="shared" si="16"/>
        <v>3.1415926535897885E-2</v>
      </c>
      <c r="P56" s="66">
        <f t="shared" si="16"/>
        <v>1.1519173063162516E-2</v>
      </c>
      <c r="Q56" s="60">
        <f t="shared" si="9"/>
        <v>3.2409355831837905E-2</v>
      </c>
      <c r="R56" s="60">
        <f t="shared" si="10"/>
        <v>1.0000875397236757</v>
      </c>
      <c r="S56" s="60">
        <f t="shared" si="11"/>
        <v>8.9295901502398287</v>
      </c>
      <c r="T56" s="60">
        <f t="shared" si="12"/>
        <v>-8.5298359240698023</v>
      </c>
      <c r="U56" s="98">
        <f t="shared" si="13"/>
        <v>0.51043836208949112</v>
      </c>
    </row>
    <row r="57" spans="1:21" x14ac:dyDescent="0.3">
      <c r="A57" s="95">
        <v>814.95</v>
      </c>
      <c r="B57" s="65">
        <v>45.68</v>
      </c>
      <c r="C57" s="65">
        <v>175.36</v>
      </c>
      <c r="D57" s="64">
        <f t="shared" si="0"/>
        <v>716.692789546982</v>
      </c>
      <c r="E57" s="64">
        <f t="shared" si="1"/>
        <v>-635.49278954698195</v>
      </c>
      <c r="F57" s="64">
        <f t="shared" si="19"/>
        <v>-189.50966054184491</v>
      </c>
      <c r="G57" s="64">
        <f t="shared" si="19"/>
        <v>-3.3810735227055422</v>
      </c>
      <c r="H57" s="64">
        <f t="shared" si="20"/>
        <v>17964.940339458157</v>
      </c>
      <c r="I57" s="64">
        <f t="shared" si="20"/>
        <v>30986.39892647729</v>
      </c>
      <c r="J57" s="60">
        <f t="shared" si="4"/>
        <v>189.53981929096383</v>
      </c>
      <c r="K57" s="60">
        <f t="shared" si="5"/>
        <v>181.02211513731612</v>
      </c>
      <c r="L57" s="60">
        <f t="shared" si="6"/>
        <v>170.27323113006526</v>
      </c>
      <c r="M57" s="61"/>
      <c r="N57" s="66">
        <f t="shared" si="7"/>
        <v>12.430000000000064</v>
      </c>
      <c r="O57" s="66">
        <f t="shared" si="16"/>
        <v>1.8151424220741012E-2</v>
      </c>
      <c r="P57" s="66">
        <f t="shared" si="16"/>
        <v>-2.6878070480712536E-2</v>
      </c>
      <c r="Q57" s="60">
        <f t="shared" si="9"/>
        <v>2.6318368128506853E-2</v>
      </c>
      <c r="R57" s="60">
        <f t="shared" si="10"/>
        <v>1.0000577253734677</v>
      </c>
      <c r="S57" s="60">
        <f t="shared" si="11"/>
        <v>8.7649035519496206</v>
      </c>
      <c r="T57" s="60">
        <f t="shared" si="12"/>
        <v>-8.793028890954508</v>
      </c>
      <c r="U57" s="98">
        <f t="shared" si="13"/>
        <v>0.59589480488082469</v>
      </c>
    </row>
    <row r="58" spans="1:21" x14ac:dyDescent="0.3">
      <c r="A58" s="95">
        <v>827.3</v>
      </c>
      <c r="B58" s="65">
        <v>47.15</v>
      </c>
      <c r="C58" s="65">
        <v>176.69</v>
      </c>
      <c r="D58" s="64">
        <f t="shared" si="0"/>
        <v>725.20721625911324</v>
      </c>
      <c r="E58" s="64">
        <f t="shared" si="1"/>
        <v>-644.00721625911319</v>
      </c>
      <c r="F58" s="64">
        <f t="shared" si="19"/>
        <v>-198.43334471134457</v>
      </c>
      <c r="G58" s="64">
        <f t="shared" si="19"/>
        <v>-2.7622521556286044</v>
      </c>
      <c r="H58" s="64">
        <f t="shared" si="20"/>
        <v>17956.016655288659</v>
      </c>
      <c r="I58" s="64">
        <f t="shared" si="20"/>
        <v>30987.017747844366</v>
      </c>
      <c r="J58" s="60">
        <f t="shared" si="4"/>
        <v>198.45256947266412</v>
      </c>
      <c r="K58" s="60">
        <f t="shared" si="5"/>
        <v>180.79752306383426</v>
      </c>
      <c r="L58" s="60">
        <f t="shared" si="6"/>
        <v>177.93691894846611</v>
      </c>
      <c r="M58" s="61"/>
      <c r="N58" s="66">
        <f t="shared" si="7"/>
        <v>12.349999999999909</v>
      </c>
      <c r="O58" s="66">
        <f t="shared" si="16"/>
        <v>2.5656340004316623E-2</v>
      </c>
      <c r="P58" s="66">
        <f t="shared" si="16"/>
        <v>2.3212879051524304E-2</v>
      </c>
      <c r="Q58" s="60">
        <f t="shared" si="9"/>
        <v>3.0674173413482775E-2</v>
      </c>
      <c r="R58" s="60">
        <f t="shared" si="10"/>
        <v>1.0000784161211029</v>
      </c>
      <c r="S58" s="60">
        <f t="shared" si="11"/>
        <v>8.5144267121312627</v>
      </c>
      <c r="T58" s="60">
        <f t="shared" si="12"/>
        <v>-8.9236841694996567</v>
      </c>
      <c r="U58" s="98">
        <f t="shared" si="13"/>
        <v>0.61882136707693802</v>
      </c>
    </row>
    <row r="59" spans="1:21" x14ac:dyDescent="0.3">
      <c r="A59" s="95">
        <v>839.68</v>
      </c>
      <c r="B59" s="65">
        <v>48.54</v>
      </c>
      <c r="C59" s="65">
        <v>175.16</v>
      </c>
      <c r="D59" s="64">
        <f t="shared" si="0"/>
        <v>733.51597913531236</v>
      </c>
      <c r="E59" s="64">
        <f t="shared" si="1"/>
        <v>-652.31597913531232</v>
      </c>
      <c r="F59" s="64">
        <f t="shared" si="19"/>
        <v>-207.58699464790445</v>
      </c>
      <c r="G59" s="64">
        <f t="shared" si="19"/>
        <v>-2.1087756965843583</v>
      </c>
      <c r="H59" s="64">
        <f t="shared" si="20"/>
        <v>17946.863005352097</v>
      </c>
      <c r="I59" s="64">
        <f t="shared" si="20"/>
        <v>30987.671224303409</v>
      </c>
      <c r="J59" s="60">
        <f t="shared" si="4"/>
        <v>207.59770538685541</v>
      </c>
      <c r="K59" s="60">
        <f t="shared" si="5"/>
        <v>180.58202004251899</v>
      </c>
      <c r="L59" s="60">
        <f t="shared" si="6"/>
        <v>185.78958561202847</v>
      </c>
      <c r="M59" s="61"/>
      <c r="N59" s="66">
        <f t="shared" si="7"/>
        <v>12.379999999999995</v>
      </c>
      <c r="O59" s="66">
        <f t="shared" si="16"/>
        <v>2.4260076602721191E-2</v>
      </c>
      <c r="P59" s="66">
        <f t="shared" si="16"/>
        <v>-2.6703537555513263E-2</v>
      </c>
      <c r="Q59" s="60">
        <f t="shared" si="9"/>
        <v>3.1310753634840038E-2</v>
      </c>
      <c r="R59" s="60">
        <f t="shared" si="10"/>
        <v>1.0000817049511612</v>
      </c>
      <c r="S59" s="60">
        <f t="shared" si="11"/>
        <v>8.3087628761990899</v>
      </c>
      <c r="T59" s="60">
        <f t="shared" si="12"/>
        <v>-9.1536499365598853</v>
      </c>
      <c r="U59" s="98">
        <f t="shared" si="13"/>
        <v>0.65347645904424623</v>
      </c>
    </row>
    <row r="60" spans="1:21" x14ac:dyDescent="0.3">
      <c r="A60" s="95">
        <v>852.07</v>
      </c>
      <c r="B60" s="65">
        <v>49.46</v>
      </c>
      <c r="C60" s="65">
        <v>175.23</v>
      </c>
      <c r="D60" s="64">
        <f t="shared" si="0"/>
        <v>741.64446375670241</v>
      </c>
      <c r="E60" s="64">
        <f t="shared" si="1"/>
        <v>-660.44446375670236</v>
      </c>
      <c r="F60" s="64">
        <f t="shared" si="19"/>
        <v>-216.90488543551177</v>
      </c>
      <c r="G60" s="64">
        <f t="shared" si="19"/>
        <v>-1.3255516730030767</v>
      </c>
      <c r="H60" s="64">
        <f t="shared" si="20"/>
        <v>17937.545114564491</v>
      </c>
      <c r="I60" s="64">
        <f t="shared" si="20"/>
        <v>30988.454448326989</v>
      </c>
      <c r="J60" s="60">
        <f t="shared" si="4"/>
        <v>216.90893576113984</v>
      </c>
      <c r="K60" s="60">
        <f t="shared" si="5"/>
        <v>180.35014227908013</v>
      </c>
      <c r="L60" s="60">
        <f t="shared" si="6"/>
        <v>193.72942217159479</v>
      </c>
      <c r="M60" s="61"/>
      <c r="N60" s="66">
        <f t="shared" si="7"/>
        <v>12.3900000000001</v>
      </c>
      <c r="O60" s="66">
        <f t="shared" si="16"/>
        <v>1.6057029118347863E-2</v>
      </c>
      <c r="P60" s="66">
        <f t="shared" si="16"/>
        <v>1.2217304763959117E-3</v>
      </c>
      <c r="Q60" s="60">
        <f t="shared" si="9"/>
        <v>1.6083479216642882E-2</v>
      </c>
      <c r="R60" s="60">
        <f t="shared" si="10"/>
        <v>1.0000215570829445</v>
      </c>
      <c r="S60" s="60">
        <f t="shared" si="11"/>
        <v>8.1284846213900774</v>
      </c>
      <c r="T60" s="60">
        <f t="shared" si="12"/>
        <v>-9.31789078760732</v>
      </c>
      <c r="U60" s="98">
        <f t="shared" si="13"/>
        <v>0.78322402358128163</v>
      </c>
    </row>
    <row r="61" spans="1:21" x14ac:dyDescent="0.3">
      <c r="A61" s="95">
        <v>864.45</v>
      </c>
      <c r="B61" s="65">
        <v>49.41</v>
      </c>
      <c r="C61" s="65">
        <v>174.19</v>
      </c>
      <c r="D61" s="64">
        <f t="shared" si="0"/>
        <v>749.69543237550658</v>
      </c>
      <c r="E61" s="64">
        <f t="shared" si="1"/>
        <v>-668.49543237550654</v>
      </c>
      <c r="F61" s="64">
        <f t="shared" si="19"/>
        <v>-226.26929285173267</v>
      </c>
      <c r="G61" s="64">
        <f t="shared" si="19"/>
        <v>-0.45852231619656902</v>
      </c>
      <c r="H61" s="64">
        <f t="shared" si="20"/>
        <v>17928.180707148269</v>
      </c>
      <c r="I61" s="64">
        <f t="shared" si="20"/>
        <v>30989.321477683796</v>
      </c>
      <c r="J61" s="60">
        <f t="shared" si="4"/>
        <v>226.26975743642279</v>
      </c>
      <c r="K61" s="60">
        <f t="shared" si="5"/>
        <v>180.11610659687236</v>
      </c>
      <c r="L61" s="60">
        <f t="shared" si="6"/>
        <v>201.67252477539387</v>
      </c>
      <c r="M61" s="61"/>
      <c r="N61" s="66">
        <f t="shared" si="7"/>
        <v>12.379999999999995</v>
      </c>
      <c r="O61" s="66">
        <f t="shared" si="16"/>
        <v>-8.7266462599723917E-4</v>
      </c>
      <c r="P61" s="66">
        <f t="shared" si="16"/>
        <v>-1.8151424220740887E-2</v>
      </c>
      <c r="Q61" s="60">
        <f t="shared" si="9"/>
        <v>1.3816574002396553E-2</v>
      </c>
      <c r="R61" s="60">
        <f t="shared" si="10"/>
        <v>1.0000159084467857</v>
      </c>
      <c r="S61" s="60">
        <f t="shared" si="11"/>
        <v>8.0509686188042302</v>
      </c>
      <c r="T61" s="60">
        <f t="shared" si="12"/>
        <v>-9.364407416220887</v>
      </c>
      <c r="U61" s="98">
        <f t="shared" si="13"/>
        <v>0.86702935680650772</v>
      </c>
    </row>
    <row r="62" spans="1:21" x14ac:dyDescent="0.3">
      <c r="A62" s="95">
        <v>876.88</v>
      </c>
      <c r="B62" s="65">
        <v>49.55</v>
      </c>
      <c r="C62" s="65">
        <v>174.06</v>
      </c>
      <c r="D62" s="64">
        <f t="shared" si="0"/>
        <v>757.77137043412245</v>
      </c>
      <c r="E62" s="64">
        <f t="shared" si="1"/>
        <v>-676.5713704341224</v>
      </c>
      <c r="F62" s="64">
        <f t="shared" si="19"/>
        <v>-235.66868302580556</v>
      </c>
      <c r="G62" s="64">
        <f t="shared" si="19"/>
        <v>0.50867655335080042</v>
      </c>
      <c r="H62" s="64">
        <f t="shared" si="20"/>
        <v>17918.781316974197</v>
      </c>
      <c r="I62" s="64">
        <f t="shared" si="20"/>
        <v>30990.288676553344</v>
      </c>
      <c r="J62" s="60">
        <f t="shared" si="4"/>
        <v>235.66923199890465</v>
      </c>
      <c r="K62" s="60">
        <f t="shared" si="5"/>
        <v>179.87633072833722</v>
      </c>
      <c r="L62" s="60">
        <f t="shared" si="6"/>
        <v>209.60117445741938</v>
      </c>
      <c r="M62" s="61"/>
      <c r="N62" s="66">
        <f t="shared" si="7"/>
        <v>12.42999999999995</v>
      </c>
      <c r="O62" s="66">
        <f t="shared" si="16"/>
        <v>2.4434609527920711E-3</v>
      </c>
      <c r="P62" s="66">
        <f t="shared" si="16"/>
        <v>-2.2689280275925493E-3</v>
      </c>
      <c r="Q62" s="60">
        <f t="shared" si="9"/>
        <v>2.9908867228338742E-3</v>
      </c>
      <c r="R62" s="60">
        <f t="shared" si="10"/>
        <v>1.0000007454509492</v>
      </c>
      <c r="S62" s="60">
        <f t="shared" si="11"/>
        <v>8.0759380586158613</v>
      </c>
      <c r="T62" s="60">
        <f t="shared" si="12"/>
        <v>-9.3993901740728862</v>
      </c>
      <c r="U62" s="98">
        <f t="shared" si="13"/>
        <v>0.96719886954736944</v>
      </c>
    </row>
    <row r="63" spans="1:21" x14ac:dyDescent="0.3">
      <c r="A63" s="95">
        <v>901.64</v>
      </c>
      <c r="B63" s="65">
        <v>51.01</v>
      </c>
      <c r="C63" s="65">
        <v>176.09</v>
      </c>
      <c r="D63" s="64">
        <f t="shared" si="0"/>
        <v>773.594461542197</v>
      </c>
      <c r="E63" s="64">
        <f t="shared" si="1"/>
        <v>-692.39446154219695</v>
      </c>
      <c r="F63" s="64">
        <f t="shared" si="19"/>
        <v>-254.64116943003333</v>
      </c>
      <c r="G63" s="64">
        <f t="shared" si="19"/>
        <v>2.1399472520807228</v>
      </c>
      <c r="H63" s="64">
        <f t="shared" si="20"/>
        <v>17899.808830569968</v>
      </c>
      <c r="I63" s="64">
        <f t="shared" si="20"/>
        <v>30991.919947252074</v>
      </c>
      <c r="J63" s="60">
        <f t="shared" si="4"/>
        <v>254.65016108955561</v>
      </c>
      <c r="K63" s="60">
        <f t="shared" si="5"/>
        <v>179.51851045947257</v>
      </c>
      <c r="L63" s="60">
        <f t="shared" si="6"/>
        <v>225.75113056580918</v>
      </c>
      <c r="M63" s="61"/>
      <c r="N63" s="66">
        <f t="shared" si="7"/>
        <v>24.759999999999991</v>
      </c>
      <c r="O63" s="66">
        <f t="shared" si="16"/>
        <v>2.5481807079117225E-2</v>
      </c>
      <c r="P63" s="66">
        <f t="shared" si="16"/>
        <v>3.5430183815484913E-2</v>
      </c>
      <c r="Q63" s="60">
        <f t="shared" si="9"/>
        <v>3.7307404933138555E-2</v>
      </c>
      <c r="R63" s="60">
        <f t="shared" si="10"/>
        <v>1.0001160030177232</v>
      </c>
      <c r="S63" s="60">
        <f t="shared" si="11"/>
        <v>15.823091108074577</v>
      </c>
      <c r="T63" s="60">
        <f t="shared" si="12"/>
        <v>-18.972486404227777</v>
      </c>
      <c r="U63" s="98">
        <f t="shared" si="13"/>
        <v>1.6312706987299221</v>
      </c>
    </row>
    <row r="64" spans="1:21" x14ac:dyDescent="0.3">
      <c r="A64" s="95">
        <v>926.4</v>
      </c>
      <c r="B64" s="65">
        <v>50.98</v>
      </c>
      <c r="C64" s="65">
        <v>177.27</v>
      </c>
      <c r="D64" s="64">
        <f t="shared" si="0"/>
        <v>789.17844600573335</v>
      </c>
      <c r="E64" s="64">
        <f t="shared" si="1"/>
        <v>-707.9784460057333</v>
      </c>
      <c r="F64" s="64">
        <f t="shared" si="19"/>
        <v>-273.84903998200815</v>
      </c>
      <c r="G64" s="64">
        <f t="shared" si="19"/>
        <v>3.2542354202994273</v>
      </c>
      <c r="H64" s="64">
        <f t="shared" si="20"/>
        <v>17880.600960017993</v>
      </c>
      <c r="I64" s="64">
        <f t="shared" si="20"/>
        <v>30993.034235420291</v>
      </c>
      <c r="J64" s="60">
        <f t="shared" si="4"/>
        <v>273.86837485777403</v>
      </c>
      <c r="K64" s="60">
        <f t="shared" si="5"/>
        <v>179.31916803765156</v>
      </c>
      <c r="L64" s="60">
        <f t="shared" si="6"/>
        <v>242.34601416932242</v>
      </c>
      <c r="M64" s="61"/>
      <c r="N64" s="66">
        <f t="shared" si="7"/>
        <v>24.759999999999991</v>
      </c>
      <c r="O64" s="66">
        <f t="shared" si="16"/>
        <v>-5.2359877559831865E-4</v>
      </c>
      <c r="P64" s="66">
        <f t="shared" si="16"/>
        <v>2.0594885173533209E-2</v>
      </c>
      <c r="Q64" s="60">
        <f t="shared" si="9"/>
        <v>1.6012551090001104E-2</v>
      </c>
      <c r="R64" s="60">
        <f t="shared" si="10"/>
        <v>1.0000213673638974</v>
      </c>
      <c r="S64" s="60">
        <f t="shared" si="11"/>
        <v>15.583984463536362</v>
      </c>
      <c r="T64" s="60">
        <f t="shared" si="12"/>
        <v>-19.207870551974803</v>
      </c>
      <c r="U64" s="98">
        <f t="shared" si="13"/>
        <v>1.1142881682187045</v>
      </c>
    </row>
    <row r="65" spans="1:21" x14ac:dyDescent="0.3">
      <c r="A65" s="95">
        <v>951.23</v>
      </c>
      <c r="B65" s="65">
        <v>50.61</v>
      </c>
      <c r="C65" s="65">
        <v>177.55</v>
      </c>
      <c r="D65" s="64">
        <f t="shared" si="0"/>
        <v>804.87340418524116</v>
      </c>
      <c r="E65" s="64">
        <f t="shared" si="1"/>
        <v>-723.67340418524111</v>
      </c>
      <c r="F65" s="64">
        <f t="shared" si="19"/>
        <v>-293.06981394857854</v>
      </c>
      <c r="G65" s="64">
        <f t="shared" si="19"/>
        <v>4.1238080637900696</v>
      </c>
      <c r="H65" s="64">
        <f t="shared" si="20"/>
        <v>17861.380186051421</v>
      </c>
      <c r="I65" s="64">
        <f t="shared" si="20"/>
        <v>30993.90380806378</v>
      </c>
      <c r="J65" s="60">
        <f t="shared" si="4"/>
        <v>293.09882572402336</v>
      </c>
      <c r="K65" s="60">
        <f t="shared" si="5"/>
        <v>179.19383984875847</v>
      </c>
      <c r="L65" s="60">
        <f t="shared" si="6"/>
        <v>259.06378946948206</v>
      </c>
      <c r="M65" s="61"/>
      <c r="N65" s="66">
        <f t="shared" si="7"/>
        <v>24.830000000000041</v>
      </c>
      <c r="O65" s="66">
        <f t="shared" si="16"/>
        <v>-6.4577182323789749E-3</v>
      </c>
      <c r="P65" s="66">
        <f t="shared" si="16"/>
        <v>4.8869219055841422E-3</v>
      </c>
      <c r="Q65" s="60">
        <f t="shared" si="9"/>
        <v>7.4861203149536593E-3</v>
      </c>
      <c r="R65" s="60">
        <f t="shared" si="10"/>
        <v>1.0000046701926202</v>
      </c>
      <c r="S65" s="60">
        <f t="shared" si="11"/>
        <v>15.694958179507825</v>
      </c>
      <c r="T65" s="60">
        <f t="shared" si="12"/>
        <v>-19.220773966570416</v>
      </c>
      <c r="U65" s="98">
        <f t="shared" si="13"/>
        <v>0.86957264349064256</v>
      </c>
    </row>
    <row r="66" spans="1:21" x14ac:dyDescent="0.3">
      <c r="A66" s="95">
        <v>986.46</v>
      </c>
      <c r="B66" s="65">
        <v>51.1</v>
      </c>
      <c r="C66" s="65">
        <v>176.15</v>
      </c>
      <c r="D66" s="64">
        <f t="shared" si="0"/>
        <v>827.11417669035734</v>
      </c>
      <c r="E66" s="64">
        <f t="shared" si="1"/>
        <v>-745.91417669035729</v>
      </c>
      <c r="F66" s="64">
        <f t="shared" si="19"/>
        <v>-320.34982140651459</v>
      </c>
      <c r="G66" s="64">
        <f t="shared" si="19"/>
        <v>5.6262813504478535</v>
      </c>
      <c r="H66" s="64">
        <f t="shared" si="20"/>
        <v>17834.100178593486</v>
      </c>
      <c r="I66" s="64">
        <f t="shared" si="20"/>
        <v>30995.406281350439</v>
      </c>
      <c r="J66" s="60">
        <f t="shared" si="4"/>
        <v>320.39922458866874</v>
      </c>
      <c r="K66" s="60">
        <f t="shared" si="5"/>
        <v>178.993821705443</v>
      </c>
      <c r="L66" s="60">
        <f t="shared" si="6"/>
        <v>282.6691607444323</v>
      </c>
      <c r="M66" s="61"/>
      <c r="N66" s="66">
        <f t="shared" si="7"/>
        <v>35.230000000000018</v>
      </c>
      <c r="O66" s="66">
        <f t="shared" si="16"/>
        <v>8.5521133347722499E-3</v>
      </c>
      <c r="P66" s="66">
        <f t="shared" si="16"/>
        <v>-2.4434609527920714E-2</v>
      </c>
      <c r="Q66" s="60">
        <f t="shared" si="9"/>
        <v>2.0790338250653795E-2</v>
      </c>
      <c r="R66" s="60">
        <f t="shared" si="10"/>
        <v>1.0000360214040314</v>
      </c>
      <c r="S66" s="60">
        <f t="shared" si="11"/>
        <v>22.240772505116151</v>
      </c>
      <c r="T66" s="60">
        <f t="shared" si="12"/>
        <v>-27.280007457936069</v>
      </c>
      <c r="U66" s="98">
        <f t="shared" si="13"/>
        <v>1.5024732866577839</v>
      </c>
    </row>
    <row r="67" spans="1:21" x14ac:dyDescent="0.3">
      <c r="A67" s="95">
        <v>998.76</v>
      </c>
      <c r="B67" s="65">
        <v>51.17</v>
      </c>
      <c r="C67" s="65">
        <v>176.06</v>
      </c>
      <c r="D67" s="64">
        <f t="shared" si="0"/>
        <v>834.83227390005266</v>
      </c>
      <c r="E67" s="64">
        <f t="shared" si="1"/>
        <v>-753.63227390005261</v>
      </c>
      <c r="F67" s="64">
        <f t="shared" si="19"/>
        <v>-329.90480493346882</v>
      </c>
      <c r="G67" s="64">
        <f t="shared" si="19"/>
        <v>6.2768407894639813</v>
      </c>
      <c r="H67" s="64">
        <f t="shared" si="20"/>
        <v>17824.54519506653</v>
      </c>
      <c r="I67" s="64">
        <f t="shared" si="20"/>
        <v>30996.056840789453</v>
      </c>
      <c r="J67" s="60">
        <f t="shared" si="4"/>
        <v>329.96451180162751</v>
      </c>
      <c r="K67" s="60">
        <f t="shared" si="5"/>
        <v>178.91000951127765</v>
      </c>
      <c r="L67" s="60">
        <f t="shared" si="6"/>
        <v>290.88049143253988</v>
      </c>
      <c r="M67" s="61"/>
      <c r="N67" s="66">
        <f t="shared" si="7"/>
        <v>12.299999999999955</v>
      </c>
      <c r="O67" s="66">
        <f t="shared" si="16"/>
        <v>1.2217304763960355E-3</v>
      </c>
      <c r="P67" s="66">
        <f t="shared" si="16"/>
        <v>-1.5707963267949561E-3</v>
      </c>
      <c r="Q67" s="60">
        <f t="shared" si="9"/>
        <v>1.7287306816344827E-3</v>
      </c>
      <c r="R67" s="60">
        <f t="shared" si="10"/>
        <v>1.0000002490425552</v>
      </c>
      <c r="S67" s="60">
        <f t="shared" si="11"/>
        <v>7.7180972096952685</v>
      </c>
      <c r="T67" s="60">
        <f t="shared" si="12"/>
        <v>-9.5549835269542367</v>
      </c>
      <c r="U67" s="98">
        <f t="shared" si="13"/>
        <v>0.65055943901612789</v>
      </c>
    </row>
    <row r="68" spans="1:21" x14ac:dyDescent="0.3">
      <c r="A68" s="95">
        <v>1011.23</v>
      </c>
      <c r="B68" s="65">
        <v>50.97</v>
      </c>
      <c r="C68" s="65">
        <v>176.26</v>
      </c>
      <c r="D68" s="64">
        <f t="shared" si="0"/>
        <v>842.66805435678407</v>
      </c>
      <c r="E68" s="64">
        <f t="shared" si="1"/>
        <v>-761.46805435678402</v>
      </c>
      <c r="F68" s="64">
        <f t="shared" si="19"/>
        <v>-339.58360197328898</v>
      </c>
      <c r="G68" s="64">
        <f t="shared" si="19"/>
        <v>6.9265169028302198</v>
      </c>
      <c r="H68" s="64">
        <f t="shared" si="20"/>
        <v>17814.866398026708</v>
      </c>
      <c r="I68" s="64">
        <f t="shared" si="20"/>
        <v>30996.706516902821</v>
      </c>
      <c r="J68" s="60">
        <f t="shared" si="4"/>
        <v>339.65423501784625</v>
      </c>
      <c r="K68" s="60">
        <f t="shared" si="5"/>
        <v>178.83149492509901</v>
      </c>
      <c r="L68" s="60">
        <f t="shared" si="6"/>
        <v>299.20246429668566</v>
      </c>
      <c r="M68" s="61"/>
      <c r="N68" s="66">
        <f t="shared" si="7"/>
        <v>12.470000000000027</v>
      </c>
      <c r="O68" s="66">
        <f t="shared" si="16"/>
        <v>-3.4906585039887086E-3</v>
      </c>
      <c r="P68" s="66">
        <f t="shared" si="16"/>
        <v>3.4906585039884606E-3</v>
      </c>
      <c r="Q68" s="60">
        <f t="shared" si="9"/>
        <v>4.4224707867945856E-3</v>
      </c>
      <c r="R68" s="60">
        <f t="shared" si="10"/>
        <v>1.0000016298571761</v>
      </c>
      <c r="S68" s="60">
        <f t="shared" si="11"/>
        <v>7.8357804567314213</v>
      </c>
      <c r="T68" s="60">
        <f t="shared" si="12"/>
        <v>-9.6787970398201431</v>
      </c>
      <c r="U68" s="98">
        <f t="shared" si="13"/>
        <v>0.64967611336623854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zoomScale="90" zoomScaleNormal="90" workbookViewId="0">
      <selection activeCell="M71" sqref="M71"/>
    </sheetView>
  </sheetViews>
  <sheetFormatPr defaultRowHeight="14.4" x14ac:dyDescent="0.3"/>
  <cols>
    <col min="1" max="1" width="14.88671875" customWidth="1"/>
    <col min="2" max="2" width="11.88671875" customWidth="1"/>
    <col min="3" max="3" width="12.6640625" customWidth="1"/>
    <col min="4" max="9" width="11.88671875" customWidth="1"/>
    <col min="10" max="21" width="12.88671875" customWidth="1"/>
  </cols>
  <sheetData>
    <row r="1" spans="1:24" ht="46.5" customHeight="1" thickBot="1" x14ac:dyDescent="0.35">
      <c r="A1" s="69" t="s">
        <v>89</v>
      </c>
      <c r="B1" s="70">
        <f>Данные!BL3</f>
        <v>207.08</v>
      </c>
      <c r="C1" s="71" t="s">
        <v>0</v>
      </c>
      <c r="D1" s="70">
        <f>Данные!BJ3</f>
        <v>81.2</v>
      </c>
      <c r="W1" s="45" t="s">
        <v>90</v>
      </c>
      <c r="X1" s="45" t="s">
        <v>62</v>
      </c>
    </row>
    <row r="2" spans="1:24" x14ac:dyDescent="0.3">
      <c r="W2" s="72" t="str">
        <f>("+""-")</f>
        <v>+"-</v>
      </c>
      <c r="X2" s="72" t="str">
        <f>("+""-")</f>
        <v>+"-</v>
      </c>
    </row>
    <row r="3" spans="1:24" ht="40.5" customHeight="1" x14ac:dyDescent="0.3"/>
    <row r="4" spans="1:24" ht="29.4" thickBot="1" x14ac:dyDescent="0.35">
      <c r="A4" s="93" t="s">
        <v>1</v>
      </c>
      <c r="B4" s="58" t="s">
        <v>2</v>
      </c>
      <c r="C4" s="79" t="s">
        <v>104</v>
      </c>
      <c r="D4" s="59" t="s">
        <v>4</v>
      </c>
      <c r="E4" s="59" t="s">
        <v>5</v>
      </c>
      <c r="F4" s="59" t="s">
        <v>6</v>
      </c>
      <c r="G4" s="59" t="s">
        <v>7</v>
      </c>
      <c r="H4" s="59" t="s">
        <v>8</v>
      </c>
      <c r="I4" s="59" t="s">
        <v>9</v>
      </c>
      <c r="J4" s="60" t="s">
        <v>10</v>
      </c>
      <c r="K4" s="60" t="s">
        <v>11</v>
      </c>
      <c r="L4" s="60" t="s">
        <v>12</v>
      </c>
      <c r="M4" s="61"/>
      <c r="N4" s="60" t="s">
        <v>13</v>
      </c>
      <c r="O4" s="60" t="s">
        <v>14</v>
      </c>
      <c r="P4" s="60" t="s">
        <v>15</v>
      </c>
      <c r="Q4" s="60" t="s">
        <v>16</v>
      </c>
      <c r="R4" s="60" t="s">
        <v>17</v>
      </c>
      <c r="S4" s="60" t="s">
        <v>18</v>
      </c>
      <c r="T4" s="60" t="s">
        <v>19</v>
      </c>
      <c r="U4" s="98" t="s">
        <v>20</v>
      </c>
    </row>
    <row r="5" spans="1:24" x14ac:dyDescent="0.3">
      <c r="A5" s="94">
        <v>45.56</v>
      </c>
      <c r="B5" s="62">
        <v>0.51</v>
      </c>
      <c r="C5" s="63">
        <v>217.62</v>
      </c>
      <c r="D5" s="64">
        <v>0</v>
      </c>
      <c r="E5" s="64">
        <f>$D$1-D5</f>
        <v>81.2</v>
      </c>
      <c r="F5" s="64">
        <v>0</v>
      </c>
      <c r="G5" s="64">
        <v>0</v>
      </c>
      <c r="H5" s="64">
        <v>18154.45</v>
      </c>
      <c r="I5" s="64">
        <v>30989.78</v>
      </c>
      <c r="J5" s="60">
        <f>SQRT(F5^2+G5^2)</f>
        <v>0</v>
      </c>
      <c r="K5" s="60">
        <f>IF(J5=0,0,IF(F5&lt;0,ATAN(G5/F5)*180/PI()+180,ATAN(G5/F5)*180/PI()))</f>
        <v>0</v>
      </c>
      <c r="L5" s="60">
        <f>COS((K5-$B$1)*PI()/180)*J5</f>
        <v>0</v>
      </c>
      <c r="M5" s="61"/>
      <c r="N5" s="60">
        <v>0</v>
      </c>
      <c r="O5" s="60">
        <v>0</v>
      </c>
      <c r="P5" s="60">
        <v>0</v>
      </c>
      <c r="Q5" s="60">
        <v>0</v>
      </c>
      <c r="R5" s="60">
        <v>0</v>
      </c>
      <c r="S5" s="60">
        <v>0</v>
      </c>
      <c r="T5" s="60">
        <v>0</v>
      </c>
      <c r="U5" s="98">
        <v>0</v>
      </c>
      <c r="W5" s="73">
        <f>B6+0.001</f>
        <v>1.1509999999999998</v>
      </c>
      <c r="X5" s="73">
        <f>C6+0.001</f>
        <v>164.52100000000002</v>
      </c>
    </row>
    <row r="6" spans="1:24" x14ac:dyDescent="0.3">
      <c r="A6" s="95">
        <v>70.209999999999994</v>
      </c>
      <c r="B6" s="65">
        <v>1.1499999999999999</v>
      </c>
      <c r="C6" s="65">
        <v>164.52</v>
      </c>
      <c r="D6" s="64">
        <f t="shared" ref="D6:D9" si="0">S6+D5</f>
        <v>24.64757874409802</v>
      </c>
      <c r="E6" s="64">
        <f t="shared" ref="E6:E9" si="1">$D$1-D6</f>
        <v>56.552421255901983</v>
      </c>
      <c r="F6" s="64">
        <f t="shared" ref="F6:G9" si="2">T6+F5</f>
        <v>-0.32529109274342255</v>
      </c>
      <c r="G6" s="64">
        <f t="shared" si="2"/>
        <v>-9.4528062424977639E-4</v>
      </c>
      <c r="H6" s="64">
        <f t="shared" ref="H6:I9" si="3">H5+T6</f>
        <v>18154.124708907257</v>
      </c>
      <c r="I6" s="64">
        <f t="shared" si="3"/>
        <v>30989.779054719376</v>
      </c>
      <c r="J6" s="60">
        <f t="shared" ref="J6:J9" si="4">SQRT(F6^2+G6^2)</f>
        <v>0.32529246621105218</v>
      </c>
      <c r="K6" s="60">
        <f t="shared" ref="K6:K9" si="5">IF(J6=0,0,IF(F6&lt;0,ATAN(G6/F6)*180/PI()+180,ATAN(G6/F6)*180/PI()))</f>
        <v>180.16649837324113</v>
      </c>
      <c r="L6" s="60">
        <f t="shared" ref="L6:L9" si="6">COS((K6-$B$1)*PI()/180)*J6</f>
        <v>0.29006032857034797</v>
      </c>
      <c r="M6" s="61"/>
      <c r="N6" s="66">
        <f t="shared" ref="N6:N10" si="7">A6-A5</f>
        <v>24.649999999999991</v>
      </c>
      <c r="O6" s="66">
        <f t="shared" ref="O6:P10" si="8">RADIANS(B6-B5)</f>
        <v>1.1170107212763708E-2</v>
      </c>
      <c r="P6" s="66">
        <f t="shared" si="8"/>
        <v>-0.92676983280898884</v>
      </c>
      <c r="Q6" s="60">
        <f t="shared" ref="Q6:Q10" si="9">ACOS(COS(O6)-SIN(RADIANS(B5))*SIN(RADIANS(B6))*(1-COS(P6)))</f>
        <v>1.6356675432176671E-2</v>
      </c>
      <c r="R6" s="60">
        <f t="shared" ref="R6:R10" si="10">2/Q6*TAN(Q6/2)</f>
        <v>1.0000222956657665</v>
      </c>
      <c r="S6" s="60">
        <f t="shared" ref="S6:S10" si="11">(N6/2)*(COS(RADIANS(B5))+COS(RADIANS(B6)))*R6</f>
        <v>24.64757874409802</v>
      </c>
      <c r="T6" s="60">
        <f t="shared" ref="T6:T10" si="12">(N6/2)*(SIN(RADIANS(B5))*COS(RADIANS(C5))+SIN(RADIANS(B6))*COS(RADIANS(C6)))*R6</f>
        <v>-0.32529109274342255</v>
      </c>
      <c r="U6" s="98">
        <f t="shared" ref="U6:U10" si="13">(N6/2)*(SIN(RADIANS(B5))*SIN(RADIANS(C5))+SIN(RADIANS(B6))*SIN(RADIANS(C6)))*R6</f>
        <v>-9.4528062424977639E-4</v>
      </c>
      <c r="W6" s="73">
        <f>W5+0.001</f>
        <v>1.1519999999999997</v>
      </c>
      <c r="X6" s="73">
        <f>X5+0.001</f>
        <v>164.52200000000002</v>
      </c>
    </row>
    <row r="7" spans="1:24" x14ac:dyDescent="0.3">
      <c r="A7" s="95">
        <v>95.01</v>
      </c>
      <c r="B7" s="65">
        <v>1.57</v>
      </c>
      <c r="C7" s="65">
        <v>162.54</v>
      </c>
      <c r="D7" s="64">
        <f>S7+D6</f>
        <v>49.440538506062978</v>
      </c>
      <c r="E7" s="64">
        <f t="shared" si="1"/>
        <v>31.759461493937025</v>
      </c>
      <c r="F7" s="64">
        <f t="shared" si="2"/>
        <v>-0.88921820532567408</v>
      </c>
      <c r="G7" s="64">
        <f t="shared" si="2"/>
        <v>0.16741365570065248</v>
      </c>
      <c r="H7" s="64">
        <f t="shared" si="3"/>
        <v>18153.560781794673</v>
      </c>
      <c r="I7" s="64">
        <f t="shared" si="3"/>
        <v>30989.9474136557</v>
      </c>
      <c r="J7" s="60">
        <f t="shared" si="4"/>
        <v>0.90484051014400835</v>
      </c>
      <c r="K7" s="60">
        <f t="shared" si="5"/>
        <v>169.3376973999689</v>
      </c>
      <c r="L7" s="60">
        <f t="shared" si="6"/>
        <v>0.71552237242182193</v>
      </c>
      <c r="M7" s="61"/>
      <c r="N7" s="66">
        <f t="shared" si="7"/>
        <v>24.800000000000011</v>
      </c>
      <c r="O7" s="66">
        <f t="shared" si="8"/>
        <v>7.3303828583761868E-3</v>
      </c>
      <c r="P7" s="66">
        <f t="shared" si="8"/>
        <v>-3.4557519189488045E-2</v>
      </c>
      <c r="Q7" s="60">
        <f t="shared" si="9"/>
        <v>7.3750344734393458E-3</v>
      </c>
      <c r="R7" s="60">
        <f t="shared" si="10"/>
        <v>1.0000045326191103</v>
      </c>
      <c r="S7" s="60">
        <f t="shared" si="11"/>
        <v>24.792959761964962</v>
      </c>
      <c r="T7" s="60">
        <f t="shared" si="12"/>
        <v>-0.56392711258225148</v>
      </c>
      <c r="U7" s="98">
        <f t="shared" si="13"/>
        <v>0.16835893632490226</v>
      </c>
      <c r="W7" s="73">
        <f>W6+0.001</f>
        <v>1.1529999999999996</v>
      </c>
      <c r="X7" s="73">
        <f>X6+0.001</f>
        <v>164.52300000000002</v>
      </c>
    </row>
    <row r="8" spans="1:24" x14ac:dyDescent="0.3">
      <c r="A8" s="95">
        <v>119.83</v>
      </c>
      <c r="B8" s="65">
        <v>0.99</v>
      </c>
      <c r="C8" s="65">
        <v>162.44999999999999</v>
      </c>
      <c r="D8" s="64">
        <f t="shared" si="0"/>
        <v>74.254239171088145</v>
      </c>
      <c r="E8" s="64">
        <f t="shared" si="1"/>
        <v>6.9457608289118582</v>
      </c>
      <c r="F8" s="64">
        <f t="shared" si="2"/>
        <v>-1.4180078230778421</v>
      </c>
      <c r="G8" s="64">
        <f t="shared" si="2"/>
        <v>0.33408768471446604</v>
      </c>
      <c r="H8" s="64">
        <f t="shared" si="3"/>
        <v>18153.031992176922</v>
      </c>
      <c r="I8" s="64">
        <f t="shared" si="3"/>
        <v>30990.114087684713</v>
      </c>
      <c r="J8" s="60">
        <f t="shared" si="4"/>
        <v>1.4568324431408828</v>
      </c>
      <c r="K8" s="60">
        <f t="shared" si="5"/>
        <v>166.74268183739679</v>
      </c>
      <c r="L8" s="60">
        <f t="shared" si="6"/>
        <v>1.1104660102896691</v>
      </c>
      <c r="M8" s="61"/>
      <c r="N8" s="66">
        <f t="shared" si="7"/>
        <v>24.819999999999993</v>
      </c>
      <c r="O8" s="66">
        <f t="shared" si="8"/>
        <v>-1.0122909661567113E-2</v>
      </c>
      <c r="P8" s="66">
        <f t="shared" si="8"/>
        <v>-1.5707963267949561E-3</v>
      </c>
      <c r="Q8" s="60">
        <f t="shared" si="9"/>
        <v>1.0122967354702972E-2</v>
      </c>
      <c r="R8" s="60">
        <f t="shared" si="10"/>
        <v>1.0000085396265146</v>
      </c>
      <c r="S8" s="60">
        <f t="shared" si="11"/>
        <v>24.813700665025163</v>
      </c>
      <c r="T8" s="60">
        <f t="shared" si="12"/>
        <v>-0.52878961775216793</v>
      </c>
      <c r="U8" s="98">
        <f t="shared" si="13"/>
        <v>0.16667402901381359</v>
      </c>
      <c r="W8" s="73">
        <f>B9+0.001</f>
        <v>0.42099999999999999</v>
      </c>
      <c r="X8" s="73">
        <f>C9+0.001</f>
        <v>349.971</v>
      </c>
    </row>
    <row r="9" spans="1:24" x14ac:dyDescent="0.3">
      <c r="A9" s="95">
        <v>144.63999999999999</v>
      </c>
      <c r="B9" s="65">
        <v>0.42</v>
      </c>
      <c r="C9" s="65">
        <v>349.97</v>
      </c>
      <c r="D9" s="64">
        <f t="shared" si="0"/>
        <v>99.063301698757755</v>
      </c>
      <c r="E9" s="64">
        <f t="shared" si="1"/>
        <v>-17.863301698757752</v>
      </c>
      <c r="F9" s="64">
        <f t="shared" si="2"/>
        <v>-1.5328268331432298</v>
      </c>
      <c r="G9" s="64">
        <f t="shared" si="2"/>
        <v>0.38288231284177454</v>
      </c>
      <c r="H9" s="64">
        <f t="shared" si="3"/>
        <v>18152.917173166858</v>
      </c>
      <c r="I9" s="64">
        <f t="shared" si="3"/>
        <v>30990.162882312841</v>
      </c>
      <c r="J9" s="60">
        <f t="shared" si="4"/>
        <v>1.5799230885998752</v>
      </c>
      <c r="K9" s="60">
        <f t="shared" si="5"/>
        <v>165.97516945715077</v>
      </c>
      <c r="L9" s="60">
        <f t="shared" si="6"/>
        <v>1.1904846345934461</v>
      </c>
      <c r="M9" s="61"/>
      <c r="N9" s="66">
        <f t="shared" si="7"/>
        <v>24.809999999999988</v>
      </c>
      <c r="O9" s="66">
        <f t="shared" si="8"/>
        <v>-9.9483767363676787E-3</v>
      </c>
      <c r="P9" s="66">
        <f t="shared" si="8"/>
        <v>3.2728414133397674</v>
      </c>
      <c r="Q9" s="60">
        <f t="shared" si="9"/>
        <v>2.4564833749906034E-2</v>
      </c>
      <c r="R9" s="60">
        <f t="shared" si="10"/>
        <v>1.0000502889560241</v>
      </c>
      <c r="S9" s="60">
        <f t="shared" si="11"/>
        <v>24.80906252766961</v>
      </c>
      <c r="T9" s="60">
        <f t="shared" si="12"/>
        <v>-0.11481901006538767</v>
      </c>
      <c r="U9" s="98">
        <f t="shared" si="13"/>
        <v>4.8794628127308511E-2</v>
      </c>
      <c r="W9" s="73">
        <f>W8+0.001</f>
        <v>0.42199999999999999</v>
      </c>
      <c r="X9" s="73">
        <f>X8+0.001</f>
        <v>349.97199999999998</v>
      </c>
    </row>
    <row r="10" spans="1:24" x14ac:dyDescent="0.3">
      <c r="A10" s="95">
        <v>169.39</v>
      </c>
      <c r="B10" s="65">
        <v>0.6</v>
      </c>
      <c r="C10" s="65">
        <v>329.21</v>
      </c>
      <c r="D10" s="64">
        <f t="shared" ref="D10:D67" si="14">S10+D9</f>
        <v>123.81233160181455</v>
      </c>
      <c r="E10" s="64">
        <f t="shared" ref="E10:E67" si="15">$D$1-D10</f>
        <v>-42.612331601814546</v>
      </c>
      <c r="F10" s="64">
        <f t="shared" ref="F10:F67" si="16">T10+F9</f>
        <v>-1.3321774587341084</v>
      </c>
      <c r="G10" s="64">
        <f t="shared" ref="G10:G67" si="17">U10+G9</f>
        <v>0.3007479625090792</v>
      </c>
      <c r="H10" s="64">
        <f t="shared" ref="H10:H67" si="18">H9+T10</f>
        <v>18153.117822541266</v>
      </c>
      <c r="I10" s="64">
        <f t="shared" ref="I10:I67" si="19">I9+U10</f>
        <v>30990.080747962507</v>
      </c>
      <c r="J10" s="60">
        <f t="shared" ref="J10:J67" si="20">SQRT(F10^2+G10^2)</f>
        <v>1.3657035251153999</v>
      </c>
      <c r="K10" s="60">
        <f t="shared" ref="K10:K67" si="21">IF(J10=0,0,IF(F10&lt;0,ATAN(G10/F10)*180/PI()+180,ATAN(G10/F10)*180/PI()))</f>
        <v>167.27835760472618</v>
      </c>
      <c r="L10" s="60">
        <f t="shared" ref="L10:L67" si="22">COS((K10-$B$1)*PI()/180)*J10</f>
        <v>1.0492224569042448</v>
      </c>
      <c r="M10" s="61"/>
      <c r="N10" s="66">
        <f t="shared" si="7"/>
        <v>24.75</v>
      </c>
      <c r="O10" s="66">
        <f t="shared" si="8"/>
        <v>3.1415926535897929E-3</v>
      </c>
      <c r="P10" s="66">
        <f t="shared" si="8"/>
        <v>-0.36233035271402364</v>
      </c>
      <c r="Q10" s="60">
        <f t="shared" si="9"/>
        <v>4.4539153048555047E-3</v>
      </c>
      <c r="R10" s="60">
        <f t="shared" si="10"/>
        <v>1.0000016531167411</v>
      </c>
      <c r="S10" s="60">
        <f t="shared" si="11"/>
        <v>24.749029903056787</v>
      </c>
      <c r="T10" s="60">
        <f t="shared" si="12"/>
        <v>0.20064937440912142</v>
      </c>
      <c r="U10" s="98">
        <f t="shared" si="13"/>
        <v>-8.2134350332695338E-2</v>
      </c>
      <c r="W10" s="73">
        <f>W9+0.001</f>
        <v>0.42299999999999999</v>
      </c>
      <c r="X10" s="73">
        <f>X9+0.001</f>
        <v>349.97299999999996</v>
      </c>
    </row>
    <row r="11" spans="1:24" x14ac:dyDescent="0.3">
      <c r="A11" s="95">
        <v>194.14</v>
      </c>
      <c r="B11" s="65">
        <v>1.21</v>
      </c>
      <c r="C11" s="65">
        <v>339.39</v>
      </c>
      <c r="D11" s="64">
        <f t="shared" si="14"/>
        <v>148.55914171917095</v>
      </c>
      <c r="E11" s="64">
        <f t="shared" si="15"/>
        <v>-67.35914171917095</v>
      </c>
      <c r="F11" s="64">
        <f t="shared" si="16"/>
        <v>-0.97625440931727414</v>
      </c>
      <c r="G11" s="64">
        <f t="shared" si="17"/>
        <v>0.14242443554160705</v>
      </c>
      <c r="H11" s="64">
        <f t="shared" si="18"/>
        <v>18153.473745590683</v>
      </c>
      <c r="I11" s="64">
        <f t="shared" si="19"/>
        <v>30989.922424435539</v>
      </c>
      <c r="J11" s="60">
        <f t="shared" si="20"/>
        <v>0.98658876516548943</v>
      </c>
      <c r="K11" s="60">
        <f t="shared" si="21"/>
        <v>171.69975177609984</v>
      </c>
      <c r="L11" s="60">
        <f t="shared" si="22"/>
        <v>0.80439289709935391</v>
      </c>
      <c r="M11" s="61"/>
      <c r="N11" s="66">
        <f t="shared" ref="N11:N67" si="23">A11-A10</f>
        <v>24.75</v>
      </c>
      <c r="O11" s="66">
        <f t="shared" ref="O11:O67" si="24">RADIANS(B11-B10)</f>
        <v>1.064650843716541E-2</v>
      </c>
      <c r="P11" s="66">
        <f t="shared" ref="P11:P67" si="25">RADIANS(C11-C10)</f>
        <v>0.17767451785302288</v>
      </c>
      <c r="Q11" s="60">
        <f t="shared" ref="Q11:Q67" si="26">ACOS(COS(O11)-SIN(RADIANS(B10))*SIN(RADIANS(B11))*(1-COS(P11)))</f>
        <v>1.0968622159431396E-2</v>
      </c>
      <c r="R11" s="60">
        <f t="shared" ref="R11:R67" si="27">2/Q11*TAN(Q11/2)</f>
        <v>1.0000100260099634</v>
      </c>
      <c r="S11" s="60">
        <f t="shared" ref="S11:S67" si="28">(N11/2)*(COS(RADIANS(B10))+COS(RADIANS(B11)))*R11</f>
        <v>24.746810117356404</v>
      </c>
      <c r="T11" s="60">
        <f t="shared" ref="T11:T67" si="29">(N11/2)*(SIN(RADIANS(B10))*COS(RADIANS(C10))+SIN(RADIANS(B11))*COS(RADIANS(C11)))*R11</f>
        <v>0.35592304941683428</v>
      </c>
      <c r="U11" s="98">
        <f t="shared" ref="U11:U67" si="30">(N11/2)*(SIN(RADIANS(B10))*SIN(RADIANS(C10))+SIN(RADIANS(B11))*SIN(RADIANS(C11)))*R11</f>
        <v>-0.15832352696747215</v>
      </c>
      <c r="W11" s="73">
        <f>B12+0.001</f>
        <v>1.9209999999999998</v>
      </c>
      <c r="X11" s="73">
        <f>C12+0.001</f>
        <v>334.25099999999998</v>
      </c>
    </row>
    <row r="12" spans="1:24" x14ac:dyDescent="0.3">
      <c r="A12" s="95">
        <v>218.88</v>
      </c>
      <c r="B12" s="65">
        <v>1.92</v>
      </c>
      <c r="C12" s="65">
        <v>334.25</v>
      </c>
      <c r="D12" s="64">
        <f t="shared" si="14"/>
        <v>173.2897668195171</v>
      </c>
      <c r="E12" s="64">
        <f t="shared" si="15"/>
        <v>-92.089766819517095</v>
      </c>
      <c r="F12" s="64">
        <f t="shared" si="16"/>
        <v>-0.35845833949985939</v>
      </c>
      <c r="G12" s="64">
        <f t="shared" si="17"/>
        <v>-0.12958230615129562</v>
      </c>
      <c r="H12" s="64">
        <f t="shared" si="18"/>
        <v>18154.091541660502</v>
      </c>
      <c r="I12" s="64">
        <f t="shared" si="19"/>
        <v>30989.650417693847</v>
      </c>
      <c r="J12" s="60">
        <f t="shared" si="20"/>
        <v>0.38116132440803141</v>
      </c>
      <c r="K12" s="60">
        <f t="shared" si="21"/>
        <v>199.87486900792024</v>
      </c>
      <c r="L12" s="60">
        <f t="shared" si="22"/>
        <v>0.37815147387327347</v>
      </c>
      <c r="M12" s="61"/>
      <c r="N12" s="66">
        <f t="shared" si="23"/>
        <v>24.740000000000009</v>
      </c>
      <c r="O12" s="66">
        <f t="shared" si="24"/>
        <v>1.2391837689159739E-2</v>
      </c>
      <c r="P12" s="66">
        <f t="shared" si="25"/>
        <v>-8.97099235525083E-2</v>
      </c>
      <c r="Q12" s="60">
        <f t="shared" si="26"/>
        <v>1.2619344581814129E-2</v>
      </c>
      <c r="R12" s="60">
        <f t="shared" si="27"/>
        <v>1.000013270866142</v>
      </c>
      <c r="S12" s="60">
        <f t="shared" si="28"/>
        <v>24.730625100346153</v>
      </c>
      <c r="T12" s="60">
        <f t="shared" si="29"/>
        <v>0.61779606981741475</v>
      </c>
      <c r="U12" s="98">
        <f t="shared" si="30"/>
        <v>-0.27200674169290268</v>
      </c>
      <c r="W12" s="73">
        <f>W11+0.001</f>
        <v>1.9219999999999997</v>
      </c>
      <c r="X12" s="73">
        <f>X11+0.001</f>
        <v>334.25199999999995</v>
      </c>
    </row>
    <row r="13" spans="1:24" x14ac:dyDescent="0.3">
      <c r="A13" s="96">
        <v>243.64</v>
      </c>
      <c r="B13" s="65">
        <v>1.07</v>
      </c>
      <c r="C13" s="67">
        <v>293.14</v>
      </c>
      <c r="D13" s="64">
        <f t="shared" si="14"/>
        <v>198.0417480892053</v>
      </c>
      <c r="E13" s="64">
        <f t="shared" si="15"/>
        <v>-116.8417480892053</v>
      </c>
      <c r="F13" s="64">
        <f t="shared" si="16"/>
        <v>0.10600410644607755</v>
      </c>
      <c r="G13" s="64">
        <f t="shared" si="17"/>
        <v>-0.52238291376472379</v>
      </c>
      <c r="H13" s="64">
        <f t="shared" si="18"/>
        <v>18154.556004106449</v>
      </c>
      <c r="I13" s="64">
        <f t="shared" si="19"/>
        <v>30989.257617086234</v>
      </c>
      <c r="J13" s="60">
        <f t="shared" si="20"/>
        <v>0.53302981077680278</v>
      </c>
      <c r="K13" s="60">
        <f t="shared" si="21"/>
        <v>-78.529061181038756</v>
      </c>
      <c r="L13" s="60">
        <f t="shared" si="22"/>
        <v>0.14342347130933497</v>
      </c>
      <c r="M13" s="61"/>
      <c r="N13" s="66">
        <f t="shared" si="23"/>
        <v>24.759999999999991</v>
      </c>
      <c r="O13" s="66">
        <f t="shared" si="24"/>
        <v>-1.4835298641951799E-2</v>
      </c>
      <c r="P13" s="66">
        <f t="shared" si="25"/>
        <v>-0.71750485549486909</v>
      </c>
      <c r="Q13" s="60">
        <f t="shared" si="26"/>
        <v>2.2991657100673635E-2</v>
      </c>
      <c r="R13" s="60">
        <f t="shared" si="27"/>
        <v>1.0000440536867705</v>
      </c>
      <c r="S13" s="60">
        <f t="shared" si="28"/>
        <v>24.751981269688208</v>
      </c>
      <c r="T13" s="60">
        <f t="shared" si="29"/>
        <v>0.46446244594593694</v>
      </c>
      <c r="U13" s="98">
        <f t="shared" si="30"/>
        <v>-0.39280060761342817</v>
      </c>
      <c r="W13" s="73">
        <f>W12+0.001</f>
        <v>1.9229999999999996</v>
      </c>
      <c r="X13" s="73">
        <f>X12+0.001</f>
        <v>334.25299999999993</v>
      </c>
    </row>
    <row r="14" spans="1:24" x14ac:dyDescent="0.3">
      <c r="A14" s="95">
        <v>268.42</v>
      </c>
      <c r="B14" s="65">
        <v>0</v>
      </c>
      <c r="C14" s="65">
        <v>345.58</v>
      </c>
      <c r="D14" s="64">
        <f t="shared" si="14"/>
        <v>222.82030775004338</v>
      </c>
      <c r="E14" s="64">
        <f t="shared" si="15"/>
        <v>-141.62030775004337</v>
      </c>
      <c r="F14" s="64">
        <f t="shared" si="16"/>
        <v>0.19693037504504063</v>
      </c>
      <c r="G14" s="64">
        <f t="shared" si="17"/>
        <v>-0.73514485119811146</v>
      </c>
      <c r="H14" s="64">
        <f t="shared" si="18"/>
        <v>18154.646930375049</v>
      </c>
      <c r="I14" s="64">
        <f t="shared" si="19"/>
        <v>30989.044855148801</v>
      </c>
      <c r="J14" s="60">
        <f t="shared" si="20"/>
        <v>0.76106473105674388</v>
      </c>
      <c r="K14" s="60">
        <f t="shared" si="21"/>
        <v>-75.003715489358385</v>
      </c>
      <c r="L14" s="60">
        <f t="shared" si="22"/>
        <v>0.15932178589073942</v>
      </c>
      <c r="M14" s="61"/>
      <c r="N14" s="66">
        <f t="shared" si="23"/>
        <v>24.78000000000003</v>
      </c>
      <c r="O14" s="66">
        <f t="shared" si="24"/>
        <v>-1.8675022996339326E-2</v>
      </c>
      <c r="P14" s="66">
        <f t="shared" si="25"/>
        <v>0.91525065974582642</v>
      </c>
      <c r="Q14" s="60">
        <f t="shared" si="26"/>
        <v>1.867502299633661E-2</v>
      </c>
      <c r="R14" s="60">
        <f t="shared" si="27"/>
        <v>1.0000290640539542</v>
      </c>
      <c r="S14" s="60">
        <f t="shared" si="28"/>
        <v>24.778559660838077</v>
      </c>
      <c r="T14" s="60">
        <f t="shared" si="29"/>
        <v>9.0926268598963078E-2</v>
      </c>
      <c r="U14" s="98">
        <f t="shared" si="30"/>
        <v>-0.21276193743338764</v>
      </c>
      <c r="W14" s="73">
        <f>B15+0.001</f>
        <v>0.45100000000000001</v>
      </c>
      <c r="X14" s="73">
        <f>C15+0.001</f>
        <v>1.1709999999999998</v>
      </c>
    </row>
    <row r="15" spans="1:24" x14ac:dyDescent="0.3">
      <c r="A15" s="95">
        <v>295.5</v>
      </c>
      <c r="B15" s="65">
        <v>0.45</v>
      </c>
      <c r="C15" s="65">
        <v>1.17</v>
      </c>
      <c r="D15" s="64">
        <f t="shared" si="14"/>
        <v>249.90002934581122</v>
      </c>
      <c r="E15" s="64">
        <f t="shared" si="15"/>
        <v>-168.70002934581123</v>
      </c>
      <c r="F15" s="64">
        <f t="shared" si="16"/>
        <v>0.3032505686003939</v>
      </c>
      <c r="G15" s="64">
        <f t="shared" si="17"/>
        <v>-0.7329734535686081</v>
      </c>
      <c r="H15" s="64">
        <f t="shared" si="18"/>
        <v>18154.753250568603</v>
      </c>
      <c r="I15" s="64">
        <f t="shared" si="19"/>
        <v>30989.047026546432</v>
      </c>
      <c r="J15" s="60">
        <f t="shared" si="20"/>
        <v>0.79322820864663823</v>
      </c>
      <c r="K15" s="60">
        <f t="shared" si="21"/>
        <v>-67.523822083592236</v>
      </c>
      <c r="L15" s="60">
        <f t="shared" si="22"/>
        <v>6.36687931168613E-2</v>
      </c>
      <c r="M15" s="61"/>
      <c r="N15" s="66">
        <f t="shared" si="23"/>
        <v>27.079999999999984</v>
      </c>
      <c r="O15" s="66">
        <f t="shared" si="24"/>
        <v>7.8539816339744835E-3</v>
      </c>
      <c r="P15" s="66">
        <f t="shared" si="25"/>
        <v>-6.0110884767936694</v>
      </c>
      <c r="Q15" s="60">
        <f t="shared" si="26"/>
        <v>7.8539816339806556E-3</v>
      </c>
      <c r="R15" s="60">
        <f t="shared" si="27"/>
        <v>1.0000051404506678</v>
      </c>
      <c r="S15" s="60">
        <f t="shared" si="28"/>
        <v>27.079721595767843</v>
      </c>
      <c r="T15" s="60">
        <f t="shared" si="29"/>
        <v>0.10632019355535326</v>
      </c>
      <c r="U15" s="98">
        <f t="shared" si="30"/>
        <v>2.1713976295033807E-3</v>
      </c>
      <c r="W15" s="73">
        <f>W14+0.001</f>
        <v>0.45200000000000001</v>
      </c>
      <c r="X15" s="73">
        <f>X14+0.001</f>
        <v>1.1719999999999997</v>
      </c>
    </row>
    <row r="16" spans="1:24" x14ac:dyDescent="0.3">
      <c r="A16" s="95">
        <v>307.87</v>
      </c>
      <c r="B16" s="65">
        <v>0.46</v>
      </c>
      <c r="C16" s="65">
        <v>176.6</v>
      </c>
      <c r="D16" s="64">
        <f t="shared" si="14"/>
        <v>262.26989887004532</v>
      </c>
      <c r="E16" s="64">
        <f t="shared" si="15"/>
        <v>-181.06989887004534</v>
      </c>
      <c r="F16" s="64">
        <f t="shared" si="16"/>
        <v>0.30224837066825178</v>
      </c>
      <c r="G16" s="64">
        <f t="shared" si="17"/>
        <v>-0.72903658599965604</v>
      </c>
      <c r="H16" s="64">
        <f t="shared" si="18"/>
        <v>18154.752248370671</v>
      </c>
      <c r="I16" s="64">
        <f t="shared" si="19"/>
        <v>30989.050963414</v>
      </c>
      <c r="J16" s="60">
        <f t="shared" si="20"/>
        <v>0.78920746404075959</v>
      </c>
      <c r="K16" s="60">
        <f t="shared" si="21"/>
        <v>-67.481787755533858</v>
      </c>
      <c r="L16" s="60">
        <f t="shared" si="22"/>
        <v>6.2768925350478746E-2</v>
      </c>
      <c r="M16" s="61"/>
      <c r="N16" s="66">
        <f t="shared" si="23"/>
        <v>12.370000000000005</v>
      </c>
      <c r="O16" s="66">
        <f t="shared" si="24"/>
        <v>1.745329251994331E-4</v>
      </c>
      <c r="P16" s="66">
        <f t="shared" si="25"/>
        <v>3.0618311067736523</v>
      </c>
      <c r="Q16" s="60">
        <f t="shared" si="26"/>
        <v>1.5869868762409922E-2</v>
      </c>
      <c r="R16" s="60">
        <f t="shared" si="27"/>
        <v>1.000020988256473</v>
      </c>
      <c r="S16" s="60">
        <f t="shared" si="28"/>
        <v>12.369869524234105</v>
      </c>
      <c r="T16" s="60">
        <f t="shared" si="29"/>
        <v>-1.0021979321420981E-3</v>
      </c>
      <c r="U16" s="98">
        <f t="shared" si="30"/>
        <v>3.9368675689520358E-3</v>
      </c>
      <c r="W16" s="73">
        <f>W15+0.001</f>
        <v>0.45300000000000001</v>
      </c>
      <c r="X16" s="73">
        <f>X15+0.001</f>
        <v>1.1729999999999996</v>
      </c>
    </row>
    <row r="17" spans="1:24" x14ac:dyDescent="0.3">
      <c r="A17" s="95">
        <v>320.25</v>
      </c>
      <c r="B17" s="65">
        <v>2.27</v>
      </c>
      <c r="C17" s="65">
        <v>190.08</v>
      </c>
      <c r="D17" s="64">
        <f t="shared" si="14"/>
        <v>274.64588922072477</v>
      </c>
      <c r="E17" s="64">
        <f t="shared" si="15"/>
        <v>-193.44588922072478</v>
      </c>
      <c r="F17" s="64">
        <f t="shared" si="16"/>
        <v>1.1222423118704528E-2</v>
      </c>
      <c r="G17" s="64">
        <f t="shared" si="17"/>
        <v>-0.76900436085091739</v>
      </c>
      <c r="H17" s="64">
        <f t="shared" si="18"/>
        <v>18154.46122242312</v>
      </c>
      <c r="I17" s="64">
        <f t="shared" si="19"/>
        <v>30989.01099563915</v>
      </c>
      <c r="J17" s="60">
        <f t="shared" si="20"/>
        <v>0.76908624340081866</v>
      </c>
      <c r="K17" s="60">
        <f t="shared" si="21"/>
        <v>-89.163916522357596</v>
      </c>
      <c r="L17" s="60">
        <f t="shared" si="22"/>
        <v>0.3400849075652379</v>
      </c>
      <c r="M17" s="61"/>
      <c r="N17" s="66">
        <f t="shared" si="23"/>
        <v>12.379999999999995</v>
      </c>
      <c r="O17" s="66">
        <f t="shared" si="24"/>
        <v>3.1590459461097363E-2</v>
      </c>
      <c r="P17" s="66">
        <f t="shared" si="25"/>
        <v>0.23527038316883594</v>
      </c>
      <c r="Q17" s="60">
        <f t="shared" si="26"/>
        <v>3.186660837563271E-2</v>
      </c>
      <c r="R17" s="60">
        <f t="shared" si="27"/>
        <v>1.0000846319883396</v>
      </c>
      <c r="S17" s="60">
        <f t="shared" si="28"/>
        <v>12.375990350679468</v>
      </c>
      <c r="T17" s="60">
        <f t="shared" si="29"/>
        <v>-0.29102594754954725</v>
      </c>
      <c r="U17" s="98">
        <f t="shared" si="30"/>
        <v>-3.9967774851261344E-2</v>
      </c>
      <c r="W17" s="73">
        <f>B18+0.001</f>
        <v>2.6909999999999998</v>
      </c>
      <c r="X17" s="73">
        <f>C18+0.001</f>
        <v>193.721</v>
      </c>
    </row>
    <row r="18" spans="1:24" x14ac:dyDescent="0.3">
      <c r="A18" s="95">
        <v>332.61</v>
      </c>
      <c r="B18" s="65">
        <v>2.69</v>
      </c>
      <c r="C18" s="65">
        <v>193.72</v>
      </c>
      <c r="D18" s="64">
        <f t="shared" si="14"/>
        <v>286.99429275172582</v>
      </c>
      <c r="E18" s="64">
        <f t="shared" si="15"/>
        <v>-205.79429275172583</v>
      </c>
      <c r="F18" s="64">
        <f t="shared" si="16"/>
        <v>-0.51154763758572575</v>
      </c>
      <c r="G18" s="64">
        <f t="shared" si="17"/>
        <v>-0.88063828654503418</v>
      </c>
      <c r="H18" s="64">
        <f t="shared" si="18"/>
        <v>18153.938452362418</v>
      </c>
      <c r="I18" s="64">
        <f t="shared" si="19"/>
        <v>30988.899361713455</v>
      </c>
      <c r="J18" s="60">
        <f t="shared" si="20"/>
        <v>1.0184325099134015</v>
      </c>
      <c r="K18" s="60">
        <f t="shared" si="21"/>
        <v>239.8484326757856</v>
      </c>
      <c r="L18" s="60">
        <f t="shared" si="22"/>
        <v>0.85636418326617814</v>
      </c>
      <c r="M18" s="61"/>
      <c r="N18" s="66">
        <f t="shared" si="23"/>
        <v>12.360000000000014</v>
      </c>
      <c r="O18" s="66">
        <f t="shared" si="24"/>
        <v>7.3303828583761825E-3</v>
      </c>
      <c r="P18" s="66">
        <f t="shared" si="25"/>
        <v>6.3529984772593362E-2</v>
      </c>
      <c r="Q18" s="60">
        <f t="shared" si="26"/>
        <v>7.8252638865532465E-3</v>
      </c>
      <c r="R18" s="60">
        <f t="shared" si="27"/>
        <v>1.0000051029274888</v>
      </c>
      <c r="S18" s="60">
        <f t="shared" si="28"/>
        <v>12.348403531001049</v>
      </c>
      <c r="T18" s="60">
        <f t="shared" si="29"/>
        <v>-0.52277006070443033</v>
      </c>
      <c r="U18" s="98">
        <f t="shared" si="30"/>
        <v>-0.11163392569411683</v>
      </c>
      <c r="W18" s="73">
        <f>W17+0.001</f>
        <v>2.6919999999999997</v>
      </c>
      <c r="X18" s="73">
        <f>X17+0.001</f>
        <v>193.72200000000001</v>
      </c>
    </row>
    <row r="19" spans="1:24" x14ac:dyDescent="0.3">
      <c r="A19" s="95">
        <v>344.99</v>
      </c>
      <c r="B19" s="65">
        <v>3.61</v>
      </c>
      <c r="C19" s="65">
        <v>191.98</v>
      </c>
      <c r="D19" s="64">
        <f t="shared" si="14"/>
        <v>299.35545779051807</v>
      </c>
      <c r="E19" s="64">
        <f t="shared" si="15"/>
        <v>-218.15545779051808</v>
      </c>
      <c r="F19" s="64">
        <f t="shared" si="16"/>
        <v>-1.1750453109414287</v>
      </c>
      <c r="G19" s="64">
        <f t="shared" si="17"/>
        <v>-1.0304446715392896</v>
      </c>
      <c r="H19" s="64">
        <f t="shared" si="18"/>
        <v>18153.274954689063</v>
      </c>
      <c r="I19" s="64">
        <f t="shared" si="19"/>
        <v>30988.749555328461</v>
      </c>
      <c r="J19" s="60">
        <f t="shared" si="20"/>
        <v>1.5628652225541246</v>
      </c>
      <c r="K19" s="60">
        <f t="shared" si="21"/>
        <v>221.24883107797234</v>
      </c>
      <c r="L19" s="60">
        <f t="shared" si="22"/>
        <v>1.5153207584554229</v>
      </c>
      <c r="M19" s="61"/>
      <c r="N19" s="66">
        <f t="shared" si="23"/>
        <v>12.379999999999995</v>
      </c>
      <c r="O19" s="66">
        <f t="shared" si="24"/>
        <v>1.6057029118347832E-2</v>
      </c>
      <c r="P19" s="66">
        <f t="shared" si="25"/>
        <v>-3.0368728984701492E-2</v>
      </c>
      <c r="Q19" s="60">
        <f t="shared" si="26"/>
        <v>1.614166754799129E-2</v>
      </c>
      <c r="R19" s="60">
        <f t="shared" si="27"/>
        <v>1.0000217133516847</v>
      </c>
      <c r="S19" s="60">
        <f t="shared" si="28"/>
        <v>12.361165038792246</v>
      </c>
      <c r="T19" s="60">
        <f t="shared" si="29"/>
        <v>-0.66349767335570298</v>
      </c>
      <c r="U19" s="98">
        <f t="shared" si="30"/>
        <v>-0.14980638499425555</v>
      </c>
      <c r="W19" s="73">
        <f>W18+0.001</f>
        <v>2.6929999999999996</v>
      </c>
      <c r="X19" s="73">
        <f>X18+0.001</f>
        <v>193.72300000000001</v>
      </c>
    </row>
    <row r="20" spans="1:24" x14ac:dyDescent="0.3">
      <c r="A20" s="95">
        <v>357.37</v>
      </c>
      <c r="B20" s="65">
        <v>4.4000000000000004</v>
      </c>
      <c r="C20" s="65">
        <v>189.74</v>
      </c>
      <c r="D20" s="64">
        <f t="shared" si="14"/>
        <v>311.70513509533885</v>
      </c>
      <c r="E20" s="64">
        <f t="shared" si="15"/>
        <v>-230.50513509533886</v>
      </c>
      <c r="F20" s="64">
        <f t="shared" si="16"/>
        <v>-2.0243676015986356</v>
      </c>
      <c r="G20" s="64">
        <f t="shared" si="17"/>
        <v>-1.1916889759770948</v>
      </c>
      <c r="H20" s="64">
        <f t="shared" si="18"/>
        <v>18152.425632398405</v>
      </c>
      <c r="I20" s="64">
        <f t="shared" si="19"/>
        <v>30988.588311024021</v>
      </c>
      <c r="J20" s="60">
        <f t="shared" si="20"/>
        <v>2.3490821190132007</v>
      </c>
      <c r="K20" s="60">
        <f t="shared" si="21"/>
        <v>210.48414002223933</v>
      </c>
      <c r="L20" s="60">
        <f t="shared" si="22"/>
        <v>2.3449372576151952</v>
      </c>
      <c r="M20" s="61"/>
      <c r="N20" s="66">
        <f t="shared" si="23"/>
        <v>12.379999999999995</v>
      </c>
      <c r="O20" s="66">
        <f t="shared" si="24"/>
        <v>1.3788101090755211E-2</v>
      </c>
      <c r="P20" s="66">
        <f t="shared" si="25"/>
        <v>-3.9095375244672645E-2</v>
      </c>
      <c r="Q20" s="60">
        <f t="shared" si="26"/>
        <v>1.4053267908339162E-2</v>
      </c>
      <c r="R20" s="60">
        <f t="shared" si="27"/>
        <v>1.0000164581866151</v>
      </c>
      <c r="S20" s="60">
        <f t="shared" si="28"/>
        <v>12.34967730482075</v>
      </c>
      <c r="T20" s="60">
        <f t="shared" si="29"/>
        <v>-0.8493222906572071</v>
      </c>
      <c r="U20" s="98">
        <f t="shared" si="30"/>
        <v>-0.16124430443780507</v>
      </c>
      <c r="W20" s="73">
        <f>B21+0.001</f>
        <v>4.7709999999999999</v>
      </c>
      <c r="X20" s="73">
        <f>C21+0.001</f>
        <v>187.77100000000002</v>
      </c>
    </row>
    <row r="21" spans="1:24" x14ac:dyDescent="0.3">
      <c r="A21" s="95">
        <v>369.75</v>
      </c>
      <c r="B21" s="65">
        <v>4.7699999999999996</v>
      </c>
      <c r="C21" s="65">
        <v>187.77</v>
      </c>
      <c r="D21" s="64">
        <f t="shared" si="14"/>
        <v>324.04550343129637</v>
      </c>
      <c r="E21" s="64">
        <f t="shared" si="15"/>
        <v>-242.84550343129638</v>
      </c>
      <c r="F21" s="64">
        <f t="shared" si="16"/>
        <v>-3.0024272912266246</v>
      </c>
      <c r="G21" s="64">
        <f t="shared" si="17"/>
        <v>-1.3416210910144992</v>
      </c>
      <c r="H21" s="64">
        <f t="shared" si="18"/>
        <v>18151.447572708777</v>
      </c>
      <c r="I21" s="64">
        <f t="shared" si="19"/>
        <v>30988.438378908984</v>
      </c>
      <c r="J21" s="60">
        <f t="shared" si="20"/>
        <v>3.2885432627468019</v>
      </c>
      <c r="K21" s="60">
        <f t="shared" si="21"/>
        <v>204.07726434855888</v>
      </c>
      <c r="L21" s="60">
        <f t="shared" si="22"/>
        <v>3.2840282072133462</v>
      </c>
      <c r="M21" s="61"/>
      <c r="N21" s="66">
        <f t="shared" si="23"/>
        <v>12.379999999999995</v>
      </c>
      <c r="O21" s="66">
        <f t="shared" si="24"/>
        <v>6.4577182323790061E-3</v>
      </c>
      <c r="P21" s="66">
        <f t="shared" si="25"/>
        <v>-3.4382986264288269E-2</v>
      </c>
      <c r="Q21" s="60">
        <f t="shared" si="26"/>
        <v>7.0173641133155495E-3</v>
      </c>
      <c r="R21" s="60">
        <f t="shared" si="27"/>
        <v>1.0000041036367993</v>
      </c>
      <c r="S21" s="60">
        <f t="shared" si="28"/>
        <v>12.34036833595751</v>
      </c>
      <c r="T21" s="60">
        <f t="shared" si="29"/>
        <v>-0.97805968962798884</v>
      </c>
      <c r="U21" s="98">
        <f t="shared" si="30"/>
        <v>-0.14993211503740436</v>
      </c>
      <c r="W21" s="73">
        <f>W20+0.001</f>
        <v>4.7720000000000002</v>
      </c>
      <c r="X21" s="73">
        <f>X20+0.001</f>
        <v>187.77200000000002</v>
      </c>
    </row>
    <row r="22" spans="1:24" x14ac:dyDescent="0.3">
      <c r="A22" s="95">
        <v>382.15</v>
      </c>
      <c r="B22" s="65">
        <v>5.52</v>
      </c>
      <c r="C22" s="65">
        <v>188.5</v>
      </c>
      <c r="D22" s="64">
        <f t="shared" si="14"/>
        <v>336.39545626101796</v>
      </c>
      <c r="E22" s="64">
        <f t="shared" si="15"/>
        <v>-255.19545626101797</v>
      </c>
      <c r="F22" s="64">
        <f t="shared" si="16"/>
        <v>-4.1031241685586197</v>
      </c>
      <c r="G22" s="64">
        <f t="shared" si="17"/>
        <v>-1.4994796742970595</v>
      </c>
      <c r="H22" s="64">
        <f t="shared" si="18"/>
        <v>18150.346875831445</v>
      </c>
      <c r="I22" s="64">
        <f t="shared" si="19"/>
        <v>30988.280520325701</v>
      </c>
      <c r="J22" s="60">
        <f t="shared" si="20"/>
        <v>4.3685314736464793</v>
      </c>
      <c r="K22" s="60">
        <f t="shared" si="21"/>
        <v>200.07474393202739</v>
      </c>
      <c r="L22" s="60">
        <f t="shared" si="22"/>
        <v>4.335920245076645</v>
      </c>
      <c r="M22" s="61"/>
      <c r="N22" s="66">
        <f t="shared" si="23"/>
        <v>12.399999999999977</v>
      </c>
      <c r="O22" s="66">
        <f t="shared" si="24"/>
        <v>1.3089969389957472E-2</v>
      </c>
      <c r="P22" s="66">
        <f t="shared" si="25"/>
        <v>1.2740903539558427E-2</v>
      </c>
      <c r="Q22" s="60">
        <f t="shared" si="26"/>
        <v>1.3139475213082008E-2</v>
      </c>
      <c r="R22" s="60">
        <f t="shared" si="27"/>
        <v>1.0000143873991321</v>
      </c>
      <c r="S22" s="60">
        <f t="shared" si="28"/>
        <v>12.349952829721579</v>
      </c>
      <c r="T22" s="60">
        <f t="shared" si="29"/>
        <v>-1.1006968773319952</v>
      </c>
      <c r="U22" s="98">
        <f t="shared" si="30"/>
        <v>-0.15785858328256039</v>
      </c>
      <c r="W22" s="73">
        <f>W21+0.001</f>
        <v>4.7730000000000006</v>
      </c>
      <c r="X22" s="73">
        <f>X21+0.001</f>
        <v>187.77300000000002</v>
      </c>
    </row>
    <row r="23" spans="1:24" x14ac:dyDescent="0.3">
      <c r="A23" s="95">
        <v>394.47</v>
      </c>
      <c r="B23" s="65">
        <v>6.33</v>
      </c>
      <c r="C23" s="65">
        <v>189.78</v>
      </c>
      <c r="D23" s="64">
        <f t="shared" si="14"/>
        <v>348.64954458747297</v>
      </c>
      <c r="E23" s="64">
        <f t="shared" si="15"/>
        <v>-267.44954458747299</v>
      </c>
      <c r="F23" s="64">
        <f t="shared" si="16"/>
        <v>-5.3584860846336042</v>
      </c>
      <c r="G23" s="64">
        <f t="shared" si="17"/>
        <v>-1.7024350513115738</v>
      </c>
      <c r="H23" s="64">
        <f t="shared" si="18"/>
        <v>18149.091513915369</v>
      </c>
      <c r="I23" s="64">
        <f t="shared" si="19"/>
        <v>30988.077564948686</v>
      </c>
      <c r="J23" s="60">
        <f t="shared" si="20"/>
        <v>5.6224245858122641</v>
      </c>
      <c r="K23" s="60">
        <f t="shared" si="21"/>
        <v>197.62548003749646</v>
      </c>
      <c r="L23" s="60">
        <f t="shared" si="22"/>
        <v>5.5460512665112356</v>
      </c>
      <c r="M23" s="61"/>
      <c r="N23" s="66">
        <f t="shared" si="23"/>
        <v>12.32000000000005</v>
      </c>
      <c r="O23" s="66">
        <f t="shared" si="24"/>
        <v>1.4137166941154078E-2</v>
      </c>
      <c r="P23" s="66">
        <f t="shared" si="25"/>
        <v>2.2340214425527437E-2</v>
      </c>
      <c r="Q23" s="60">
        <f t="shared" si="26"/>
        <v>1.4323149910479893E-2</v>
      </c>
      <c r="R23" s="60">
        <f t="shared" si="27"/>
        <v>1.0000170964026838</v>
      </c>
      <c r="S23" s="60">
        <f t="shared" si="28"/>
        <v>12.254088326454994</v>
      </c>
      <c r="T23" s="60">
        <f t="shared" si="29"/>
        <v>-1.2553619160749847</v>
      </c>
      <c r="U23" s="98">
        <f t="shared" si="30"/>
        <v>-0.20295537701451435</v>
      </c>
      <c r="W23" s="73">
        <f t="shared" ref="W23:X23" si="31">B24-0.001</f>
        <v>6.9589999999999996</v>
      </c>
      <c r="X23" s="73">
        <f t="shared" si="31"/>
        <v>190.15899999999999</v>
      </c>
    </row>
    <row r="24" spans="1:24" x14ac:dyDescent="0.3">
      <c r="A24" s="95">
        <v>406.87</v>
      </c>
      <c r="B24" s="65">
        <v>6.96</v>
      </c>
      <c r="C24" s="65">
        <v>190.16</v>
      </c>
      <c r="D24" s="64">
        <f t="shared" si="14"/>
        <v>360.96618227277355</v>
      </c>
      <c r="E24" s="64">
        <f t="shared" si="15"/>
        <v>-279.76618227277356</v>
      </c>
      <c r="F24" s="64">
        <f t="shared" si="16"/>
        <v>-6.7716580039869116</v>
      </c>
      <c r="G24" s="64">
        <f t="shared" si="17"/>
        <v>-1.9510805127307007</v>
      </c>
      <c r="H24" s="64">
        <f t="shared" si="18"/>
        <v>18147.678341996016</v>
      </c>
      <c r="I24" s="64">
        <f t="shared" si="19"/>
        <v>30987.828919487267</v>
      </c>
      <c r="J24" s="60">
        <f t="shared" si="20"/>
        <v>7.0471318484981884</v>
      </c>
      <c r="K24" s="60">
        <f t="shared" si="21"/>
        <v>196.07298679286984</v>
      </c>
      <c r="L24" s="60">
        <f t="shared" si="22"/>
        <v>6.9174915453101358</v>
      </c>
      <c r="M24" s="61"/>
      <c r="N24" s="66">
        <f t="shared" si="23"/>
        <v>12.399999999999977</v>
      </c>
      <c r="O24" s="66">
        <f t="shared" si="24"/>
        <v>1.0995574287564274E-2</v>
      </c>
      <c r="P24" s="66">
        <f t="shared" si="25"/>
        <v>6.6322511575783727E-3</v>
      </c>
      <c r="Q24" s="60">
        <f t="shared" si="26"/>
        <v>1.1022265582008917E-2</v>
      </c>
      <c r="R24" s="60">
        <f t="shared" si="27"/>
        <v>1.0000101243178807</v>
      </c>
      <c r="S24" s="60">
        <f t="shared" si="28"/>
        <v>12.316637685300552</v>
      </c>
      <c r="T24" s="60">
        <f t="shared" si="29"/>
        <v>-1.4131719193533077</v>
      </c>
      <c r="U24" s="98">
        <f t="shared" si="30"/>
        <v>-0.24864546141912683</v>
      </c>
      <c r="W24" s="73">
        <f t="shared" ref="W24:X24" si="32">B25+0.001</f>
        <v>7.9010000000000007</v>
      </c>
      <c r="X24" s="73">
        <f t="shared" si="32"/>
        <v>192.161</v>
      </c>
    </row>
    <row r="25" spans="1:24" x14ac:dyDescent="0.3">
      <c r="A25" s="95">
        <v>419.27</v>
      </c>
      <c r="B25" s="65">
        <v>7.9</v>
      </c>
      <c r="C25" s="65">
        <v>192.16</v>
      </c>
      <c r="D25" s="64">
        <f t="shared" si="14"/>
        <v>373.26194967476414</v>
      </c>
      <c r="E25" s="64">
        <f t="shared" si="15"/>
        <v>-292.06194967476415</v>
      </c>
      <c r="F25" s="64">
        <f t="shared" si="16"/>
        <v>-8.3442450092013161</v>
      </c>
      <c r="G25" s="64">
        <f t="shared" si="17"/>
        <v>-2.263114632227075</v>
      </c>
      <c r="H25" s="64">
        <f t="shared" si="18"/>
        <v>18146.1057549908</v>
      </c>
      <c r="I25" s="64">
        <f t="shared" si="19"/>
        <v>30987.516885367771</v>
      </c>
      <c r="J25" s="60">
        <f t="shared" si="20"/>
        <v>8.6456990817504948</v>
      </c>
      <c r="K25" s="60">
        <f t="shared" si="21"/>
        <v>195.17463286874238</v>
      </c>
      <c r="L25" s="60">
        <f t="shared" si="22"/>
        <v>8.4597271965912686</v>
      </c>
      <c r="M25" s="61"/>
      <c r="N25" s="66">
        <f t="shared" si="23"/>
        <v>12.399999999999977</v>
      </c>
      <c r="O25" s="66">
        <f t="shared" si="24"/>
        <v>1.6406094968746704E-2</v>
      </c>
      <c r="P25" s="66">
        <f t="shared" si="25"/>
        <v>3.4906585039886591E-2</v>
      </c>
      <c r="Q25" s="60">
        <f t="shared" si="26"/>
        <v>1.701330330546269E-2</v>
      </c>
      <c r="R25" s="60">
        <f t="shared" si="27"/>
        <v>1.0000241217389902</v>
      </c>
      <c r="S25" s="60">
        <f t="shared" si="28"/>
        <v>12.295767401990586</v>
      </c>
      <c r="T25" s="60">
        <f t="shared" si="29"/>
        <v>-1.5725870052144038</v>
      </c>
      <c r="U25" s="98">
        <f t="shared" si="30"/>
        <v>-0.31203411949637438</v>
      </c>
      <c r="W25" s="73">
        <f t="shared" ref="W25:X25" si="33">B26-0.001</f>
        <v>9.0389999999999997</v>
      </c>
      <c r="X25" s="73">
        <f t="shared" si="33"/>
        <v>192.529</v>
      </c>
    </row>
    <row r="26" spans="1:24" x14ac:dyDescent="0.3">
      <c r="A26" s="97">
        <v>431.62</v>
      </c>
      <c r="B26" s="65">
        <v>9.0399999999999991</v>
      </c>
      <c r="C26" s="68">
        <v>192.53</v>
      </c>
      <c r="D26" s="64">
        <f t="shared" si="14"/>
        <v>385.47704914038491</v>
      </c>
      <c r="E26" s="64">
        <f t="shared" si="15"/>
        <v>-304.27704914038492</v>
      </c>
      <c r="F26" s="64">
        <f t="shared" si="16"/>
        <v>-10.121113077506179</v>
      </c>
      <c r="G26" s="64">
        <f t="shared" si="17"/>
        <v>-2.65239833940461</v>
      </c>
      <c r="H26" s="64">
        <f t="shared" si="18"/>
        <v>18144.328886922496</v>
      </c>
      <c r="I26" s="64">
        <f t="shared" si="19"/>
        <v>30987.127601660595</v>
      </c>
      <c r="J26" s="60">
        <f t="shared" si="20"/>
        <v>10.462893809962084</v>
      </c>
      <c r="K26" s="60">
        <f t="shared" si="21"/>
        <v>194.68503126261496</v>
      </c>
      <c r="L26" s="60">
        <f t="shared" si="22"/>
        <v>10.219015588033839</v>
      </c>
      <c r="M26" s="61"/>
      <c r="N26" s="66">
        <f t="shared" si="23"/>
        <v>12.350000000000023</v>
      </c>
      <c r="O26" s="66">
        <f t="shared" si="24"/>
        <v>1.9896753472735337E-2</v>
      </c>
      <c r="P26" s="66">
        <f t="shared" si="25"/>
        <v>6.4577182323790989E-3</v>
      </c>
      <c r="Q26" s="60">
        <f t="shared" si="26"/>
        <v>1.991937366458818E-2</v>
      </c>
      <c r="R26" s="60">
        <f t="shared" si="27"/>
        <v>1.0000330664326145</v>
      </c>
      <c r="S26" s="60">
        <f t="shared" si="28"/>
        <v>12.215099465620796</v>
      </c>
      <c r="T26" s="60">
        <f t="shared" si="29"/>
        <v>-1.7768680683048625</v>
      </c>
      <c r="U26" s="98">
        <f t="shared" si="30"/>
        <v>-0.38928370717753497</v>
      </c>
      <c r="W26" s="73">
        <f t="shared" ref="W26:X26" si="34">B27+0.001</f>
        <v>10.020999999999999</v>
      </c>
      <c r="X26" s="73">
        <f t="shared" si="34"/>
        <v>191.99100000000001</v>
      </c>
    </row>
    <row r="27" spans="1:24" x14ac:dyDescent="0.3">
      <c r="A27" s="95">
        <v>443.99</v>
      </c>
      <c r="B27" s="65">
        <v>10.02</v>
      </c>
      <c r="C27" s="65">
        <v>191.99</v>
      </c>
      <c r="D27" s="64">
        <f t="shared" si="14"/>
        <v>397.67618512233372</v>
      </c>
      <c r="E27" s="64">
        <f t="shared" si="15"/>
        <v>-316.47618512233373</v>
      </c>
      <c r="F27" s="64">
        <f t="shared" si="16"/>
        <v>-12.122490785645589</v>
      </c>
      <c r="G27" s="64">
        <f t="shared" si="17"/>
        <v>-3.0868027030344423</v>
      </c>
      <c r="H27" s="64">
        <f t="shared" si="18"/>
        <v>18142.327509214356</v>
      </c>
      <c r="I27" s="64">
        <f t="shared" si="19"/>
        <v>30986.693197296965</v>
      </c>
      <c r="J27" s="60">
        <f t="shared" si="20"/>
        <v>12.509321875126682</v>
      </c>
      <c r="K27" s="60">
        <f t="shared" si="21"/>
        <v>194.28587966372129</v>
      </c>
      <c r="L27" s="60">
        <f t="shared" si="22"/>
        <v>12.198741486960165</v>
      </c>
      <c r="M27" s="61"/>
      <c r="N27" s="66">
        <f t="shared" si="23"/>
        <v>12.370000000000005</v>
      </c>
      <c r="O27" s="66">
        <f t="shared" si="24"/>
        <v>1.7104226669544437E-2</v>
      </c>
      <c r="P27" s="66">
        <f t="shared" si="25"/>
        <v>-9.4247779607692407E-3</v>
      </c>
      <c r="Q27" s="60">
        <f t="shared" si="26"/>
        <v>1.7175070156622452E-2</v>
      </c>
      <c r="R27" s="60">
        <f t="shared" si="27"/>
        <v>1.0000245826447203</v>
      </c>
      <c r="S27" s="60">
        <f t="shared" si="28"/>
        <v>12.199135981948809</v>
      </c>
      <c r="T27" s="60">
        <f t="shared" si="29"/>
        <v>-2.00137770813941</v>
      </c>
      <c r="U27" s="98">
        <f t="shared" si="30"/>
        <v>-0.43440436362983209</v>
      </c>
      <c r="W27" s="73">
        <f t="shared" ref="W27:X27" si="35">B28-0.001</f>
        <v>11.649000000000001</v>
      </c>
      <c r="X27" s="73">
        <f t="shared" si="35"/>
        <v>191.059</v>
      </c>
    </row>
    <row r="28" spans="1:24" x14ac:dyDescent="0.3">
      <c r="A28" s="95">
        <v>456.35</v>
      </c>
      <c r="B28" s="65">
        <v>11.65</v>
      </c>
      <c r="C28" s="65">
        <v>191.06</v>
      </c>
      <c r="D28" s="64">
        <f t="shared" si="14"/>
        <v>409.8154384838441</v>
      </c>
      <c r="E28" s="64">
        <f t="shared" si="15"/>
        <v>-328.61543848384412</v>
      </c>
      <c r="F28" s="64">
        <f t="shared" si="16"/>
        <v>-14.399223714026224</v>
      </c>
      <c r="G28" s="64">
        <f t="shared" si="17"/>
        <v>-3.5496135748852802</v>
      </c>
      <c r="H28" s="64">
        <f t="shared" si="18"/>
        <v>18140.050776285974</v>
      </c>
      <c r="I28" s="64">
        <f t="shared" si="19"/>
        <v>30986.230386425115</v>
      </c>
      <c r="J28" s="60">
        <f t="shared" si="20"/>
        <v>14.830286581775317</v>
      </c>
      <c r="K28" s="60">
        <f t="shared" si="21"/>
        <v>193.84811827382092</v>
      </c>
      <c r="L28" s="60">
        <f t="shared" si="22"/>
        <v>14.436567511727999</v>
      </c>
      <c r="M28" s="61"/>
      <c r="N28" s="66">
        <f t="shared" si="23"/>
        <v>12.360000000000014</v>
      </c>
      <c r="O28" s="66">
        <f t="shared" si="24"/>
        <v>2.8448866807507585E-2</v>
      </c>
      <c r="P28" s="66">
        <f t="shared" si="25"/>
        <v>-1.6231562043547382E-2</v>
      </c>
      <c r="Q28" s="60">
        <f t="shared" si="26"/>
        <v>2.861111285605733E-2</v>
      </c>
      <c r="R28" s="60">
        <f t="shared" si="27"/>
        <v>1.0000682218995265</v>
      </c>
      <c r="S28" s="60">
        <f t="shared" si="28"/>
        <v>12.139253361510413</v>
      </c>
      <c r="T28" s="60">
        <f t="shared" si="29"/>
        <v>-2.2767329283806346</v>
      </c>
      <c r="U28" s="98">
        <f t="shared" si="30"/>
        <v>-0.46281087185083808</v>
      </c>
      <c r="W28" s="73">
        <f t="shared" ref="W28:X28" si="36">B29+0.001</f>
        <v>13.180999999999999</v>
      </c>
      <c r="X28" s="73">
        <f t="shared" si="36"/>
        <v>191.34100000000001</v>
      </c>
    </row>
    <row r="29" spans="1:24" x14ac:dyDescent="0.3">
      <c r="A29" s="95">
        <v>468.67</v>
      </c>
      <c r="B29" s="65">
        <v>13.18</v>
      </c>
      <c r="C29" s="65">
        <v>191.34</v>
      </c>
      <c r="D29" s="64">
        <f t="shared" si="14"/>
        <v>421.84699155838121</v>
      </c>
      <c r="E29" s="64">
        <f t="shared" si="15"/>
        <v>-340.64699155838122</v>
      </c>
      <c r="F29" s="64">
        <f t="shared" si="16"/>
        <v>-16.997308144856788</v>
      </c>
      <c r="G29" s="64">
        <f t="shared" si="17"/>
        <v>-4.0644483129782634</v>
      </c>
      <c r="H29" s="64">
        <f t="shared" si="18"/>
        <v>18137.452691855146</v>
      </c>
      <c r="I29" s="64">
        <f t="shared" si="19"/>
        <v>30985.715551687023</v>
      </c>
      <c r="J29" s="60">
        <f t="shared" si="20"/>
        <v>17.476504921181661</v>
      </c>
      <c r="K29" s="60">
        <f t="shared" si="21"/>
        <v>193.4482152912598</v>
      </c>
      <c r="L29" s="60">
        <f t="shared" si="22"/>
        <v>16.984198880923394</v>
      </c>
      <c r="M29" s="61"/>
      <c r="N29" s="66">
        <f t="shared" si="23"/>
        <v>12.319999999999993</v>
      </c>
      <c r="O29" s="66">
        <f t="shared" si="24"/>
        <v>2.6703537555513232E-2</v>
      </c>
      <c r="P29" s="66">
        <f t="shared" si="25"/>
        <v>4.8869219055841422E-3</v>
      </c>
      <c r="Q29" s="60">
        <f t="shared" si="26"/>
        <v>2.6724120992373868E-2</v>
      </c>
      <c r="R29" s="60">
        <f t="shared" si="27"/>
        <v>1.0000595191376345</v>
      </c>
      <c r="S29" s="60">
        <f t="shared" si="28"/>
        <v>12.031553074537078</v>
      </c>
      <c r="T29" s="60">
        <f t="shared" si="29"/>
        <v>-2.5980844308305655</v>
      </c>
      <c r="U29" s="98">
        <f t="shared" si="30"/>
        <v>-0.51483473809298341</v>
      </c>
      <c r="W29" s="73">
        <f t="shared" ref="W29:X29" si="37">B30-0.001</f>
        <v>14.439</v>
      </c>
      <c r="X29" s="73">
        <f t="shared" si="37"/>
        <v>192.47899999999998</v>
      </c>
    </row>
    <row r="30" spans="1:24" x14ac:dyDescent="0.3">
      <c r="A30" s="95">
        <v>480.99</v>
      </c>
      <c r="B30" s="65">
        <v>14.44</v>
      </c>
      <c r="C30" s="65">
        <v>192.48</v>
      </c>
      <c r="D30" s="64">
        <f t="shared" si="14"/>
        <v>433.8106341667347</v>
      </c>
      <c r="E30" s="64">
        <f t="shared" si="15"/>
        <v>-352.61063416673471</v>
      </c>
      <c r="F30" s="64">
        <f t="shared" si="16"/>
        <v>-19.874356318573955</v>
      </c>
      <c r="G30" s="64">
        <f t="shared" si="17"/>
        <v>-4.6725994191175815</v>
      </c>
      <c r="H30" s="64">
        <f t="shared" si="18"/>
        <v>18134.57564368143</v>
      </c>
      <c r="I30" s="64">
        <f t="shared" si="19"/>
        <v>30985.107400580884</v>
      </c>
      <c r="J30" s="60">
        <f t="shared" si="20"/>
        <v>20.416249028878408</v>
      </c>
      <c r="K30" s="60">
        <f t="shared" si="21"/>
        <v>193.23035847397713</v>
      </c>
      <c r="L30" s="60">
        <f t="shared" si="22"/>
        <v>19.822692486633265</v>
      </c>
      <c r="M30" s="61"/>
      <c r="N30" s="66">
        <f t="shared" si="23"/>
        <v>12.319999999999993</v>
      </c>
      <c r="O30" s="66">
        <f t="shared" si="24"/>
        <v>2.1991148575128548E-2</v>
      </c>
      <c r="P30" s="66">
        <f t="shared" si="25"/>
        <v>1.9896753472735118E-2</v>
      </c>
      <c r="Q30" s="60">
        <f t="shared" si="26"/>
        <v>2.2497128689302315E-2</v>
      </c>
      <c r="R30" s="60">
        <f t="shared" si="27"/>
        <v>1.0000421788680336</v>
      </c>
      <c r="S30" s="60">
        <f t="shared" si="28"/>
        <v>11.963642608353521</v>
      </c>
      <c r="T30" s="60">
        <f t="shared" si="29"/>
        <v>-2.8770481737171663</v>
      </c>
      <c r="U30" s="98">
        <f t="shared" si="30"/>
        <v>-0.60815110613931844</v>
      </c>
      <c r="W30" s="73">
        <f t="shared" ref="W30:X30" si="38">B31+0.001</f>
        <v>15.901</v>
      </c>
      <c r="X30" s="73">
        <f t="shared" si="38"/>
        <v>190.90100000000001</v>
      </c>
    </row>
    <row r="31" spans="1:24" x14ac:dyDescent="0.3">
      <c r="A31" s="95">
        <v>493.3</v>
      </c>
      <c r="B31" s="65">
        <v>15.9</v>
      </c>
      <c r="C31" s="65">
        <v>190.9</v>
      </c>
      <c r="D31" s="64">
        <f t="shared" si="14"/>
        <v>445.69140552669836</v>
      </c>
      <c r="E31" s="64">
        <f t="shared" si="15"/>
        <v>-364.49140552669837</v>
      </c>
      <c r="F31" s="64">
        <f t="shared" si="16"/>
        <v>-23.028919832398</v>
      </c>
      <c r="G31" s="64">
        <f t="shared" si="17"/>
        <v>-5.3231725660264724</v>
      </c>
      <c r="H31" s="64">
        <f t="shared" si="18"/>
        <v>18131.421080167605</v>
      </c>
      <c r="I31" s="64">
        <f t="shared" si="19"/>
        <v>30984.456827433976</v>
      </c>
      <c r="J31" s="60">
        <f t="shared" si="20"/>
        <v>23.636144245936368</v>
      </c>
      <c r="K31" s="60">
        <f t="shared" si="21"/>
        <v>193.01541760336715</v>
      </c>
      <c r="L31" s="60">
        <f t="shared" si="22"/>
        <v>22.927589876781909</v>
      </c>
      <c r="M31" s="61"/>
      <c r="N31" s="66">
        <f t="shared" si="23"/>
        <v>12.310000000000002</v>
      </c>
      <c r="O31" s="66">
        <f t="shared" si="24"/>
        <v>2.5481807079117225E-2</v>
      </c>
      <c r="P31" s="66">
        <f t="shared" si="25"/>
        <v>-2.7576202181510127E-2</v>
      </c>
      <c r="Q31" s="60">
        <f t="shared" si="26"/>
        <v>2.6481613086566602E-2</v>
      </c>
      <c r="R31" s="60">
        <f t="shared" si="27"/>
        <v>1.0000584437511613</v>
      </c>
      <c r="S31" s="60">
        <f t="shared" si="28"/>
        <v>11.880771359963644</v>
      </c>
      <c r="T31" s="60">
        <f t="shared" si="29"/>
        <v>-3.1545635138240433</v>
      </c>
      <c r="U31" s="98">
        <f t="shared" si="30"/>
        <v>-0.65057314690889112</v>
      </c>
      <c r="W31" s="73">
        <f t="shared" ref="W31:X31" si="39">B32-0.001</f>
        <v>16.888999999999999</v>
      </c>
      <c r="X31" s="73">
        <f t="shared" si="39"/>
        <v>192.03899999999999</v>
      </c>
    </row>
    <row r="32" spans="1:24" x14ac:dyDescent="0.3">
      <c r="A32" s="95">
        <v>505.62</v>
      </c>
      <c r="B32" s="65">
        <v>16.89</v>
      </c>
      <c r="C32" s="65">
        <v>192.04</v>
      </c>
      <c r="D32" s="64">
        <f t="shared" si="14"/>
        <v>457.5103412098224</v>
      </c>
      <c r="E32" s="64">
        <f t="shared" si="15"/>
        <v>-376.31034120982241</v>
      </c>
      <c r="F32" s="64">
        <f t="shared" si="16"/>
        <v>-26.436483496371004</v>
      </c>
      <c r="G32" s="64">
        <f t="shared" si="17"/>
        <v>-6.0156278980214974</v>
      </c>
      <c r="H32" s="64">
        <f t="shared" si="18"/>
        <v>18128.013516503634</v>
      </c>
      <c r="I32" s="64">
        <f t="shared" si="19"/>
        <v>30983.764372101981</v>
      </c>
      <c r="J32" s="60">
        <f t="shared" si="20"/>
        <v>27.112274686225629</v>
      </c>
      <c r="K32" s="60">
        <f t="shared" si="21"/>
        <v>192.81938395930396</v>
      </c>
      <c r="L32" s="60">
        <f t="shared" si="22"/>
        <v>26.276817657667905</v>
      </c>
      <c r="M32" s="61"/>
      <c r="N32" s="66">
        <f t="shared" si="23"/>
        <v>12.319999999999993</v>
      </c>
      <c r="O32" s="66">
        <f t="shared" si="24"/>
        <v>1.7278759594743866E-2</v>
      </c>
      <c r="P32" s="66">
        <f t="shared" si="25"/>
        <v>1.9896753472735118E-2</v>
      </c>
      <c r="Q32" s="60">
        <f t="shared" si="26"/>
        <v>1.8167723995662577E-2</v>
      </c>
      <c r="R32" s="60">
        <f t="shared" si="27"/>
        <v>1.0000275064241595</v>
      </c>
      <c r="S32" s="60">
        <f t="shared" si="28"/>
        <v>11.818935683124037</v>
      </c>
      <c r="T32" s="60">
        <f t="shared" si="29"/>
        <v>-3.4075636639730029</v>
      </c>
      <c r="U32" s="98">
        <f t="shared" si="30"/>
        <v>-0.69245533199502518</v>
      </c>
      <c r="W32" s="73">
        <f t="shared" ref="W32:X32" si="40">B33+0.001</f>
        <v>18.341000000000001</v>
      </c>
      <c r="X32" s="73">
        <f t="shared" si="40"/>
        <v>189.62100000000001</v>
      </c>
    </row>
    <row r="33" spans="1:24" x14ac:dyDescent="0.3">
      <c r="A33" s="95">
        <v>517.98</v>
      </c>
      <c r="B33" s="65">
        <v>18.34</v>
      </c>
      <c r="C33" s="65">
        <v>189.62</v>
      </c>
      <c r="D33" s="64">
        <f t="shared" si="14"/>
        <v>469.29064478037799</v>
      </c>
      <c r="E33" s="64">
        <f t="shared" si="15"/>
        <v>-388.090644780378</v>
      </c>
      <c r="F33" s="64">
        <f t="shared" si="16"/>
        <v>-30.109963953281238</v>
      </c>
      <c r="G33" s="64">
        <f t="shared" si="17"/>
        <v>-6.7151703769301516</v>
      </c>
      <c r="H33" s="64">
        <f t="shared" si="18"/>
        <v>18124.340036046724</v>
      </c>
      <c r="I33" s="64">
        <f t="shared" si="19"/>
        <v>30983.064829623072</v>
      </c>
      <c r="J33" s="60">
        <f t="shared" si="20"/>
        <v>30.849691124208938</v>
      </c>
      <c r="K33" s="60">
        <f t="shared" si="21"/>
        <v>192.57244239392827</v>
      </c>
      <c r="L33" s="60">
        <f t="shared" si="22"/>
        <v>29.866036554175253</v>
      </c>
      <c r="M33" s="61"/>
      <c r="N33" s="66">
        <f t="shared" si="23"/>
        <v>12.360000000000014</v>
      </c>
      <c r="O33" s="66">
        <f t="shared" si="24"/>
        <v>2.5307274153917765E-2</v>
      </c>
      <c r="P33" s="66">
        <f t="shared" si="25"/>
        <v>-4.2236967898262555E-2</v>
      </c>
      <c r="Q33" s="60">
        <f t="shared" si="26"/>
        <v>2.8346788632054754E-2</v>
      </c>
      <c r="R33" s="60">
        <f t="shared" si="27"/>
        <v>1.000066967083227</v>
      </c>
      <c r="S33" s="60">
        <f t="shared" si="28"/>
        <v>11.780303570555592</v>
      </c>
      <c r="T33" s="60">
        <f t="shared" si="29"/>
        <v>-3.673480456910232</v>
      </c>
      <c r="U33" s="98">
        <f t="shared" si="30"/>
        <v>-0.69954247890865395</v>
      </c>
      <c r="W33" s="73">
        <f t="shared" ref="W33:X33" si="41">B34-0.001</f>
        <v>20.088999999999999</v>
      </c>
      <c r="X33" s="73">
        <f t="shared" si="41"/>
        <v>187.35900000000001</v>
      </c>
    </row>
    <row r="34" spans="1:24" x14ac:dyDescent="0.3">
      <c r="A34" s="95">
        <v>530.32000000000005</v>
      </c>
      <c r="B34" s="65">
        <v>20.09</v>
      </c>
      <c r="C34" s="65">
        <v>187.36</v>
      </c>
      <c r="D34" s="64">
        <f t="shared" si="14"/>
        <v>480.94289673103276</v>
      </c>
      <c r="E34" s="64">
        <f t="shared" si="15"/>
        <v>-399.74289673103277</v>
      </c>
      <c r="F34" s="64">
        <f t="shared" si="16"/>
        <v>-34.126361522125109</v>
      </c>
      <c r="G34" s="64">
        <f t="shared" si="17"/>
        <v>-7.3111599052674539</v>
      </c>
      <c r="H34" s="64">
        <f t="shared" si="18"/>
        <v>18120.323638477879</v>
      </c>
      <c r="I34" s="64">
        <f t="shared" si="19"/>
        <v>30982.468840094734</v>
      </c>
      <c r="J34" s="60">
        <f t="shared" si="20"/>
        <v>34.900739389003945</v>
      </c>
      <c r="K34" s="60">
        <f t="shared" si="21"/>
        <v>192.09213757216955</v>
      </c>
      <c r="L34" s="60">
        <f t="shared" si="22"/>
        <v>33.713438327024612</v>
      </c>
      <c r="M34" s="61"/>
      <c r="N34" s="66">
        <f t="shared" si="23"/>
        <v>12.340000000000032</v>
      </c>
      <c r="O34" s="66">
        <f t="shared" si="24"/>
        <v>3.0543261909900768E-2</v>
      </c>
      <c r="P34" s="66">
        <f t="shared" si="25"/>
        <v>-3.944444109507169E-2</v>
      </c>
      <c r="Q34" s="60">
        <f t="shared" si="26"/>
        <v>3.3182217831528638E-2</v>
      </c>
      <c r="R34" s="60">
        <f t="shared" si="27"/>
        <v>1.0000917650689123</v>
      </c>
      <c r="S34" s="60">
        <f t="shared" si="28"/>
        <v>11.652251950654801</v>
      </c>
      <c r="T34" s="60">
        <f t="shared" si="29"/>
        <v>-4.0163975688438702</v>
      </c>
      <c r="U34" s="98">
        <f t="shared" si="30"/>
        <v>-0.59598952833730268</v>
      </c>
      <c r="W34" s="73">
        <f t="shared" ref="W34:X34" si="42">B35+0.001</f>
        <v>21.351000000000003</v>
      </c>
      <c r="X34" s="73">
        <f t="shared" si="42"/>
        <v>186.511</v>
      </c>
    </row>
    <row r="35" spans="1:24" x14ac:dyDescent="0.3">
      <c r="A35" s="95">
        <v>542.70000000000005</v>
      </c>
      <c r="B35" s="65">
        <v>21.35</v>
      </c>
      <c r="C35" s="65">
        <v>186.51</v>
      </c>
      <c r="D35" s="64">
        <f t="shared" si="14"/>
        <v>492.52195884310697</v>
      </c>
      <c r="E35" s="64">
        <f t="shared" si="15"/>
        <v>-411.32195884310698</v>
      </c>
      <c r="F35" s="64">
        <f t="shared" si="16"/>
        <v>-38.474293526130054</v>
      </c>
      <c r="G35" s="64">
        <f t="shared" si="17"/>
        <v>-7.8390611927782787</v>
      </c>
      <c r="H35" s="64">
        <f t="shared" si="18"/>
        <v>18115.975706473873</v>
      </c>
      <c r="I35" s="64">
        <f t="shared" si="19"/>
        <v>30981.940938807224</v>
      </c>
      <c r="J35" s="60">
        <f t="shared" si="20"/>
        <v>39.264769739792634</v>
      </c>
      <c r="K35" s="60">
        <f t="shared" si="21"/>
        <v>191.51626923020814</v>
      </c>
      <c r="L35" s="60">
        <f t="shared" si="22"/>
        <v>37.825032908721766</v>
      </c>
      <c r="M35" s="61"/>
      <c r="N35" s="66">
        <f t="shared" si="23"/>
        <v>12.379999999999995</v>
      </c>
      <c r="O35" s="66">
        <f t="shared" si="24"/>
        <v>2.1991148575128579E-2</v>
      </c>
      <c r="P35" s="66">
        <f t="shared" si="25"/>
        <v>-1.4835298641952198E-2</v>
      </c>
      <c r="Q35" s="60">
        <f t="shared" si="26"/>
        <v>2.260829820956034E-2</v>
      </c>
      <c r="R35" s="60">
        <f t="shared" si="27"/>
        <v>1.0000425967729332</v>
      </c>
      <c r="S35" s="60">
        <f t="shared" si="28"/>
        <v>11.579062112074217</v>
      </c>
      <c r="T35" s="60">
        <f t="shared" si="29"/>
        <v>-4.3479320040049467</v>
      </c>
      <c r="U35" s="98">
        <f t="shared" si="30"/>
        <v>-0.52790128751082499</v>
      </c>
      <c r="W35" s="73">
        <f t="shared" ref="W35:X35" si="43">B36-0.001</f>
        <v>22.439</v>
      </c>
      <c r="X35" s="73">
        <f t="shared" si="43"/>
        <v>184.429</v>
      </c>
    </row>
    <row r="36" spans="1:24" x14ac:dyDescent="0.3">
      <c r="A36" s="95">
        <v>555.05999999999995</v>
      </c>
      <c r="B36" s="65">
        <v>22.44</v>
      </c>
      <c r="C36" s="65">
        <v>184.43</v>
      </c>
      <c r="D36" s="64">
        <f t="shared" si="14"/>
        <v>503.9904193019114</v>
      </c>
      <c r="E36" s="64">
        <f t="shared" si="15"/>
        <v>-422.79041930191141</v>
      </c>
      <c r="F36" s="64">
        <f t="shared" si="16"/>
        <v>-43.061866661910152</v>
      </c>
      <c r="G36" s="64">
        <f t="shared" si="17"/>
        <v>-8.2763809264110737</v>
      </c>
      <c r="H36" s="64">
        <f t="shared" si="18"/>
        <v>18111.388133338092</v>
      </c>
      <c r="I36" s="64">
        <f t="shared" si="19"/>
        <v>30981.503619073592</v>
      </c>
      <c r="J36" s="60">
        <f t="shared" si="20"/>
        <v>43.850003895634835</v>
      </c>
      <c r="K36" s="60">
        <f t="shared" si="21"/>
        <v>190.87943572670162</v>
      </c>
      <c r="L36" s="60">
        <f t="shared" si="22"/>
        <v>42.10876137254315</v>
      </c>
      <c r="M36" s="61"/>
      <c r="N36" s="66">
        <f t="shared" si="23"/>
        <v>12.3599999999999</v>
      </c>
      <c r="O36" s="66">
        <f t="shared" si="24"/>
        <v>1.9024088846738188E-2</v>
      </c>
      <c r="P36" s="66">
        <f t="shared" si="25"/>
        <v>-3.6302848441481773E-2</v>
      </c>
      <c r="Q36" s="60">
        <f t="shared" si="26"/>
        <v>2.3346445229466939E-2</v>
      </c>
      <c r="R36" s="60">
        <f t="shared" si="27"/>
        <v>1.0000454238512626</v>
      </c>
      <c r="S36" s="60">
        <f t="shared" si="28"/>
        <v>11.468460458804403</v>
      </c>
      <c r="T36" s="60">
        <f t="shared" si="29"/>
        <v>-4.5875731357800991</v>
      </c>
      <c r="U36" s="98">
        <f t="shared" si="30"/>
        <v>-0.43731973363279558</v>
      </c>
      <c r="W36" s="73">
        <f t="shared" ref="W36:X36" si="44">B37+0.001</f>
        <v>23.531000000000002</v>
      </c>
      <c r="X36" s="73">
        <f t="shared" si="44"/>
        <v>182.011</v>
      </c>
    </row>
    <row r="37" spans="1:24" x14ac:dyDescent="0.3">
      <c r="A37" s="95">
        <v>567.41999999999996</v>
      </c>
      <c r="B37" s="65">
        <v>23.53</v>
      </c>
      <c r="C37" s="65">
        <v>182.01</v>
      </c>
      <c r="D37" s="64">
        <f t="shared" si="14"/>
        <v>515.36920943918778</v>
      </c>
      <c r="E37" s="64">
        <f t="shared" si="15"/>
        <v>-434.1692094391878</v>
      </c>
      <c r="F37" s="64">
        <f t="shared" si="16"/>
        <v>-47.879795056126589</v>
      </c>
      <c r="G37" s="64">
        <f t="shared" si="17"/>
        <v>-8.5451427222758749</v>
      </c>
      <c r="H37" s="64">
        <f t="shared" si="18"/>
        <v>18106.570204943877</v>
      </c>
      <c r="I37" s="64">
        <f t="shared" si="19"/>
        <v>30981.234857277726</v>
      </c>
      <c r="J37" s="60">
        <f t="shared" si="20"/>
        <v>48.636346889551113</v>
      </c>
      <c r="K37" s="60">
        <f t="shared" si="21"/>
        <v>190.11908111468699</v>
      </c>
      <c r="L37" s="60">
        <f t="shared" si="22"/>
        <v>46.520858327254359</v>
      </c>
      <c r="M37" s="61"/>
      <c r="N37" s="66">
        <f t="shared" si="23"/>
        <v>12.360000000000014</v>
      </c>
      <c r="O37" s="66">
        <f t="shared" si="24"/>
        <v>1.9024088846738188E-2</v>
      </c>
      <c r="P37" s="66">
        <f t="shared" si="25"/>
        <v>-4.2236967898263054E-2</v>
      </c>
      <c r="Q37" s="60">
        <f t="shared" si="26"/>
        <v>2.5174583722272104E-2</v>
      </c>
      <c r="R37" s="60">
        <f t="shared" si="27"/>
        <v>1.0000528166527747</v>
      </c>
      <c r="S37" s="60">
        <f t="shared" si="28"/>
        <v>11.378790137276411</v>
      </c>
      <c r="T37" s="60">
        <f t="shared" si="29"/>
        <v>-4.8179283942164401</v>
      </c>
      <c r="U37" s="98">
        <f t="shared" si="30"/>
        <v>-0.26876179586480092</v>
      </c>
      <c r="W37" s="73">
        <f t="shared" ref="W37:X37" si="45">B38-0.001</f>
        <v>24.939</v>
      </c>
      <c r="X37" s="73">
        <f t="shared" si="45"/>
        <v>181.65899999999999</v>
      </c>
    </row>
    <row r="38" spans="1:24" x14ac:dyDescent="0.3">
      <c r="A38" s="95">
        <v>579.79999999999995</v>
      </c>
      <c r="B38" s="65">
        <v>24.94</v>
      </c>
      <c r="C38" s="65">
        <v>181.66</v>
      </c>
      <c r="D38" s="64">
        <f t="shared" si="14"/>
        <v>526.65787537325582</v>
      </c>
      <c r="E38" s="64">
        <f t="shared" si="15"/>
        <v>-445.45787537325583</v>
      </c>
      <c r="F38" s="64">
        <f t="shared" si="16"/>
        <v>-52.958797587492221</v>
      </c>
      <c r="G38" s="64">
        <f t="shared" si="17"/>
        <v>-8.7074380262587816</v>
      </c>
      <c r="H38" s="64">
        <f t="shared" si="18"/>
        <v>18101.491202412511</v>
      </c>
      <c r="I38" s="64">
        <f t="shared" si="19"/>
        <v>30981.072561973742</v>
      </c>
      <c r="J38" s="60">
        <f t="shared" si="20"/>
        <v>53.669858569723374</v>
      </c>
      <c r="K38" s="60">
        <f t="shared" si="21"/>
        <v>189.33698127529814</v>
      </c>
      <c r="L38" s="60">
        <f t="shared" si="22"/>
        <v>51.1169411408885</v>
      </c>
      <c r="M38" s="61"/>
      <c r="N38" s="66">
        <f t="shared" si="23"/>
        <v>12.379999999999995</v>
      </c>
      <c r="O38" s="66">
        <f t="shared" si="24"/>
        <v>2.4609142453120049E-2</v>
      </c>
      <c r="P38" s="66">
        <f t="shared" si="25"/>
        <v>-6.1086523819800544E-3</v>
      </c>
      <c r="Q38" s="60">
        <f t="shared" si="26"/>
        <v>2.4736457287013902E-2</v>
      </c>
      <c r="R38" s="60">
        <f t="shared" si="27"/>
        <v>1.0000509941468876</v>
      </c>
      <c r="S38" s="60">
        <f t="shared" si="28"/>
        <v>11.288665934068064</v>
      </c>
      <c r="T38" s="60">
        <f t="shared" si="29"/>
        <v>-5.0790025313656315</v>
      </c>
      <c r="U38" s="98">
        <f t="shared" si="30"/>
        <v>-0.16229530398290731</v>
      </c>
      <c r="W38" s="73">
        <f t="shared" ref="W38:X38" si="46">B39+0.001</f>
        <v>26.671000000000003</v>
      </c>
      <c r="X38" s="73">
        <f t="shared" si="46"/>
        <v>179.881</v>
      </c>
    </row>
    <row r="39" spans="1:24" x14ac:dyDescent="0.3">
      <c r="A39" s="95">
        <v>592.17999999999995</v>
      </c>
      <c r="B39" s="65">
        <v>26.67</v>
      </c>
      <c r="C39" s="65">
        <v>179.88</v>
      </c>
      <c r="D39" s="64">
        <f t="shared" si="14"/>
        <v>537.80309782797599</v>
      </c>
      <c r="E39" s="64">
        <f t="shared" si="15"/>
        <v>-456.603097827976</v>
      </c>
      <c r="F39" s="64">
        <f t="shared" si="16"/>
        <v>-58.346706985771078</v>
      </c>
      <c r="G39" s="64">
        <f t="shared" si="17"/>
        <v>-8.777236697485117</v>
      </c>
      <c r="H39" s="64">
        <f t="shared" si="18"/>
        <v>18096.103293014232</v>
      </c>
      <c r="I39" s="64">
        <f t="shared" si="19"/>
        <v>30981.002763302517</v>
      </c>
      <c r="J39" s="60">
        <f t="shared" si="20"/>
        <v>59.00320415136035</v>
      </c>
      <c r="K39" s="60">
        <f t="shared" si="21"/>
        <v>188.55499507485115</v>
      </c>
      <c r="L39" s="60">
        <f t="shared" si="22"/>
        <v>55.945958282253628</v>
      </c>
      <c r="M39" s="61"/>
      <c r="N39" s="66">
        <f t="shared" si="23"/>
        <v>12.379999999999995</v>
      </c>
      <c r="O39" s="66">
        <f t="shared" si="24"/>
        <v>3.019419605950191E-2</v>
      </c>
      <c r="P39" s="66">
        <f t="shared" si="25"/>
        <v>-3.1066860685499086E-2</v>
      </c>
      <c r="Q39" s="60">
        <f t="shared" si="26"/>
        <v>3.3081353504899491E-2</v>
      </c>
      <c r="R39" s="60">
        <f t="shared" si="27"/>
        <v>1.0000912079774045</v>
      </c>
      <c r="S39" s="60">
        <f t="shared" si="28"/>
        <v>11.145222454720184</v>
      </c>
      <c r="T39" s="60">
        <f t="shared" si="29"/>
        <v>-5.3879093982788557</v>
      </c>
      <c r="U39" s="98">
        <f t="shared" si="30"/>
        <v>-6.9798671226334957E-2</v>
      </c>
      <c r="W39" s="73">
        <f t="shared" ref="W39:X39" si="47">B40-0.001</f>
        <v>28.328999999999997</v>
      </c>
      <c r="X39" s="73">
        <f t="shared" si="47"/>
        <v>180.929</v>
      </c>
    </row>
    <row r="40" spans="1:24" x14ac:dyDescent="0.3">
      <c r="A40" s="95">
        <v>604.54999999999995</v>
      </c>
      <c r="B40" s="65">
        <v>28.33</v>
      </c>
      <c r="C40" s="65">
        <v>180.93</v>
      </c>
      <c r="D40" s="64">
        <f t="shared" si="14"/>
        <v>548.77510350047646</v>
      </c>
      <c r="E40" s="64">
        <f t="shared" si="15"/>
        <v>-467.57510350047647</v>
      </c>
      <c r="F40" s="64">
        <f t="shared" si="16"/>
        <v>-64.05797886300617</v>
      </c>
      <c r="G40" s="64">
        <f t="shared" si="17"/>
        <v>-8.81906448130926</v>
      </c>
      <c r="H40" s="64">
        <f t="shared" si="18"/>
        <v>18090.392021136995</v>
      </c>
      <c r="I40" s="64">
        <f t="shared" si="19"/>
        <v>30980.960935518691</v>
      </c>
      <c r="J40" s="60">
        <f t="shared" si="20"/>
        <v>64.662203444816484</v>
      </c>
      <c r="K40" s="60">
        <f t="shared" si="21"/>
        <v>187.83881361969983</v>
      </c>
      <c r="L40" s="60">
        <f t="shared" si="22"/>
        <v>61.050154942141155</v>
      </c>
      <c r="M40" s="61"/>
      <c r="N40" s="66">
        <f t="shared" si="23"/>
        <v>12.370000000000005</v>
      </c>
      <c r="O40" s="66">
        <f t="shared" si="24"/>
        <v>2.8972465583105809E-2</v>
      </c>
      <c r="P40" s="66">
        <f t="shared" si="25"/>
        <v>1.8325957145940659E-2</v>
      </c>
      <c r="Q40" s="60">
        <f t="shared" si="26"/>
        <v>3.0181897200242114E-2</v>
      </c>
      <c r="R40" s="60">
        <f t="shared" si="27"/>
        <v>1.0000759191590569</v>
      </c>
      <c r="S40" s="60">
        <f t="shared" si="28"/>
        <v>10.972005672500512</v>
      </c>
      <c r="T40" s="60">
        <f t="shared" si="29"/>
        <v>-5.7112718772350926</v>
      </c>
      <c r="U40" s="98">
        <f t="shared" si="30"/>
        <v>-4.1827783824142359E-2</v>
      </c>
      <c r="W40" s="73">
        <f t="shared" ref="W40:X40" si="48">B41+0.001</f>
        <v>29.841000000000001</v>
      </c>
      <c r="X40" s="73">
        <f t="shared" si="48"/>
        <v>180.001</v>
      </c>
    </row>
    <row r="41" spans="1:24" x14ac:dyDescent="0.3">
      <c r="A41" s="95">
        <v>616.91</v>
      </c>
      <c r="B41" s="65">
        <v>29.84</v>
      </c>
      <c r="C41" s="65">
        <v>180</v>
      </c>
      <c r="D41" s="64">
        <f t="shared" si="14"/>
        <v>559.57624492744151</v>
      </c>
      <c r="E41" s="64">
        <f t="shared" si="15"/>
        <v>-478.37624492744152</v>
      </c>
      <c r="F41" s="64">
        <f t="shared" si="16"/>
        <v>-70.06572749955167</v>
      </c>
      <c r="G41" s="64">
        <f t="shared" si="17"/>
        <v>-8.8666679194440192</v>
      </c>
      <c r="H41" s="64">
        <f t="shared" si="18"/>
        <v>18084.384272500451</v>
      </c>
      <c r="I41" s="64">
        <f t="shared" si="19"/>
        <v>30980.913332080556</v>
      </c>
      <c r="J41" s="60">
        <f t="shared" si="20"/>
        <v>70.624528104866869</v>
      </c>
      <c r="K41" s="60">
        <f t="shared" si="21"/>
        <v>187.21232113315719</v>
      </c>
      <c r="L41" s="60">
        <f t="shared" si="22"/>
        <v>66.420955412661868</v>
      </c>
      <c r="M41" s="61"/>
      <c r="N41" s="66">
        <f t="shared" si="23"/>
        <v>12.360000000000014</v>
      </c>
      <c r="O41" s="66">
        <f t="shared" si="24"/>
        <v>2.6354471705114402E-2</v>
      </c>
      <c r="P41" s="66">
        <f t="shared" si="25"/>
        <v>-1.6231562043547382E-2</v>
      </c>
      <c r="Q41" s="60">
        <f t="shared" si="26"/>
        <v>2.7509542835299827E-2</v>
      </c>
      <c r="R41" s="60">
        <f t="shared" si="27"/>
        <v>1.0000630693518522</v>
      </c>
      <c r="S41" s="60">
        <f t="shared" si="28"/>
        <v>10.801141426965005</v>
      </c>
      <c r="T41" s="60">
        <f t="shared" si="29"/>
        <v>-6.0077486365455046</v>
      </c>
      <c r="U41" s="98">
        <f t="shared" si="30"/>
        <v>-4.760343813475966E-2</v>
      </c>
      <c r="W41" s="73">
        <f t="shared" ref="W41:X41" si="49">B42-0.001</f>
        <v>30.908999999999999</v>
      </c>
      <c r="X41" s="73">
        <f t="shared" si="49"/>
        <v>178.869</v>
      </c>
    </row>
    <row r="42" spans="1:24" x14ac:dyDescent="0.3">
      <c r="A42" s="95">
        <v>629.28</v>
      </c>
      <c r="B42" s="65">
        <v>30.91</v>
      </c>
      <c r="C42" s="65">
        <v>178.87</v>
      </c>
      <c r="D42" s="64">
        <f t="shared" si="14"/>
        <v>570.24820262634216</v>
      </c>
      <c r="E42" s="64">
        <f t="shared" si="15"/>
        <v>-489.04820262634217</v>
      </c>
      <c r="F42" s="64">
        <f t="shared" si="16"/>
        <v>-76.320052230387716</v>
      </c>
      <c r="G42" s="64">
        <f t="shared" si="17"/>
        <v>-8.8040086190025626</v>
      </c>
      <c r="H42" s="64">
        <f t="shared" si="18"/>
        <v>18078.129947769616</v>
      </c>
      <c r="I42" s="64">
        <f t="shared" si="19"/>
        <v>30980.975991380998</v>
      </c>
      <c r="J42" s="60">
        <f t="shared" si="20"/>
        <v>76.826173536188691</v>
      </c>
      <c r="K42" s="60">
        <f t="shared" si="21"/>
        <v>186.58035085772295</v>
      </c>
      <c r="L42" s="60">
        <f t="shared" si="22"/>
        <v>71.961104913002316</v>
      </c>
      <c r="M42" s="61"/>
      <c r="N42" s="66">
        <f t="shared" si="23"/>
        <v>12.370000000000005</v>
      </c>
      <c r="O42" s="66">
        <f t="shared" si="24"/>
        <v>1.867502299633933E-2</v>
      </c>
      <c r="P42" s="66">
        <f t="shared" si="25"/>
        <v>-1.9722220547535845E-2</v>
      </c>
      <c r="Q42" s="60">
        <f t="shared" si="26"/>
        <v>2.1170272136083579E-2</v>
      </c>
      <c r="R42" s="60">
        <f t="shared" si="27"/>
        <v>1.0000373500424831</v>
      </c>
      <c r="S42" s="60">
        <f t="shared" si="28"/>
        <v>10.671957698900682</v>
      </c>
      <c r="T42" s="60">
        <f t="shared" si="29"/>
        <v>-6.2543247308360526</v>
      </c>
      <c r="U42" s="98">
        <f t="shared" si="30"/>
        <v>6.2659300441456831E-2</v>
      </c>
      <c r="W42" s="73">
        <f t="shared" ref="W42:X42" si="50">B43+0.001</f>
        <v>31.481000000000002</v>
      </c>
      <c r="X42" s="73">
        <f t="shared" si="50"/>
        <v>180.041</v>
      </c>
    </row>
    <row r="43" spans="1:24" x14ac:dyDescent="0.3">
      <c r="A43" s="95">
        <v>641.65</v>
      </c>
      <c r="B43" s="65">
        <v>31.48</v>
      </c>
      <c r="C43" s="65">
        <v>180.04</v>
      </c>
      <c r="D43" s="64">
        <f t="shared" si="14"/>
        <v>580.8296726874571</v>
      </c>
      <c r="E43" s="64">
        <f t="shared" si="15"/>
        <v>-499.62967268745712</v>
      </c>
      <c r="F43" s="64">
        <f t="shared" si="16"/>
        <v>-82.726537575661837</v>
      </c>
      <c r="G43" s="64">
        <f t="shared" si="17"/>
        <v>-8.7436054319593826</v>
      </c>
      <c r="H43" s="64">
        <f t="shared" si="18"/>
        <v>18071.723462424343</v>
      </c>
      <c r="I43" s="64">
        <f t="shared" si="19"/>
        <v>30981.03639456804</v>
      </c>
      <c r="J43" s="60">
        <f t="shared" si="20"/>
        <v>83.187322683250116</v>
      </c>
      <c r="K43" s="60">
        <f t="shared" si="21"/>
        <v>186.03335591247085</v>
      </c>
      <c r="L43" s="60">
        <f t="shared" si="22"/>
        <v>77.637760988101107</v>
      </c>
      <c r="M43" s="61"/>
      <c r="N43" s="66">
        <f t="shared" si="23"/>
        <v>12.370000000000005</v>
      </c>
      <c r="O43" s="66">
        <f t="shared" si="24"/>
        <v>9.9483767363676839E-3</v>
      </c>
      <c r="P43" s="66">
        <f t="shared" si="25"/>
        <v>2.0420352248333436E-2</v>
      </c>
      <c r="Q43" s="60">
        <f t="shared" si="26"/>
        <v>1.4519880865966339E-2</v>
      </c>
      <c r="R43" s="60">
        <f t="shared" si="27"/>
        <v>1.0000175692821047</v>
      </c>
      <c r="S43" s="60">
        <f t="shared" si="28"/>
        <v>10.58147006111491</v>
      </c>
      <c r="T43" s="60">
        <f t="shared" si="29"/>
        <v>-6.4064853452741275</v>
      </c>
      <c r="U43" s="98">
        <f t="shared" si="30"/>
        <v>6.0403187043179277E-2</v>
      </c>
      <c r="W43" s="73">
        <f t="shared" ref="W43:X43" si="51">B44-0.001</f>
        <v>32.629000000000005</v>
      </c>
      <c r="X43" s="73">
        <f t="shared" si="51"/>
        <v>179.75899999999999</v>
      </c>
    </row>
    <row r="44" spans="1:24" x14ac:dyDescent="0.3">
      <c r="A44" s="95">
        <v>654.02</v>
      </c>
      <c r="B44" s="65">
        <v>32.630000000000003</v>
      </c>
      <c r="C44" s="65">
        <v>179.76</v>
      </c>
      <c r="D44" s="64">
        <f t="shared" si="14"/>
        <v>591.31356025352295</v>
      </c>
      <c r="E44" s="64">
        <f t="shared" si="15"/>
        <v>-510.11356025352296</v>
      </c>
      <c r="F44" s="64">
        <f t="shared" si="16"/>
        <v>-89.291569303246192</v>
      </c>
      <c r="G44" s="64">
        <f t="shared" si="17"/>
        <v>-8.7318901868739616</v>
      </c>
      <c r="H44" s="64">
        <f t="shared" si="18"/>
        <v>18065.15843069676</v>
      </c>
      <c r="I44" s="64">
        <f t="shared" si="19"/>
        <v>30981.048109813124</v>
      </c>
      <c r="J44" s="60">
        <f t="shared" si="20"/>
        <v>89.717502500192481</v>
      </c>
      <c r="K44" s="60">
        <f t="shared" si="21"/>
        <v>185.5852389080365</v>
      </c>
      <c r="L44" s="60">
        <f t="shared" si="22"/>
        <v>83.477746698757812</v>
      </c>
      <c r="M44" s="61"/>
      <c r="N44" s="66">
        <f t="shared" si="23"/>
        <v>12.370000000000005</v>
      </c>
      <c r="O44" s="66">
        <f t="shared" si="24"/>
        <v>2.0071286397934828E-2</v>
      </c>
      <c r="P44" s="66">
        <f t="shared" si="25"/>
        <v>-4.8869219055841422E-3</v>
      </c>
      <c r="Q44" s="60">
        <f t="shared" si="26"/>
        <v>2.0238122460060737E-2</v>
      </c>
      <c r="R44" s="60">
        <f t="shared" si="27"/>
        <v>1.0000341331980926</v>
      </c>
      <c r="S44" s="60">
        <f t="shared" si="28"/>
        <v>10.483887566065896</v>
      </c>
      <c r="T44" s="60">
        <f t="shared" si="29"/>
        <v>-6.5650317275843566</v>
      </c>
      <c r="U44" s="98">
        <f t="shared" si="30"/>
        <v>1.1715245085420831E-2</v>
      </c>
      <c r="W44" s="73">
        <f t="shared" ref="W44:X44" si="52">B45+0.001</f>
        <v>33.741</v>
      </c>
      <c r="X44" s="73">
        <f t="shared" si="52"/>
        <v>179.96100000000001</v>
      </c>
    </row>
    <row r="45" spans="1:24" x14ac:dyDescent="0.3">
      <c r="A45" s="95">
        <v>666.38</v>
      </c>
      <c r="B45" s="65">
        <v>33.74</v>
      </c>
      <c r="C45" s="65">
        <v>179.96</v>
      </c>
      <c r="D45" s="64">
        <f t="shared" si="14"/>
        <v>601.65758002203552</v>
      </c>
      <c r="E45" s="64">
        <f t="shared" si="15"/>
        <v>-520.45758002203547</v>
      </c>
      <c r="F45" s="64">
        <f t="shared" si="16"/>
        <v>-96.056609068248946</v>
      </c>
      <c r="G45" s="64">
        <f t="shared" si="17"/>
        <v>-8.7155349281274042</v>
      </c>
      <c r="H45" s="64">
        <f t="shared" si="18"/>
        <v>18058.393390931757</v>
      </c>
      <c r="I45" s="64">
        <f t="shared" si="19"/>
        <v>30981.064465071871</v>
      </c>
      <c r="J45" s="60">
        <f t="shared" si="20"/>
        <v>96.451193329962564</v>
      </c>
      <c r="K45" s="60">
        <f t="shared" si="21"/>
        <v>185.18444029556599</v>
      </c>
      <c r="L45" s="60">
        <f t="shared" si="22"/>
        <v>89.493701626200803</v>
      </c>
      <c r="M45" s="61"/>
      <c r="N45" s="66">
        <f t="shared" si="23"/>
        <v>12.360000000000014</v>
      </c>
      <c r="O45" s="66">
        <f t="shared" si="24"/>
        <v>1.937315469713705E-2</v>
      </c>
      <c r="P45" s="66">
        <f t="shared" si="25"/>
        <v>3.4906585039889567E-3</v>
      </c>
      <c r="Q45" s="60">
        <f t="shared" si="26"/>
        <v>1.9467114967253396E-2</v>
      </c>
      <c r="R45" s="60">
        <f t="shared" si="27"/>
        <v>1.000031581910618</v>
      </c>
      <c r="S45" s="60">
        <f t="shared" si="28"/>
        <v>10.344019768512579</v>
      </c>
      <c r="T45" s="60">
        <f t="shared" si="29"/>
        <v>-6.7650397650027472</v>
      </c>
      <c r="U45" s="98">
        <f t="shared" si="30"/>
        <v>1.6355258746557043E-2</v>
      </c>
      <c r="W45" s="73">
        <f t="shared" ref="W45:X45" si="53">B46-0.001</f>
        <v>35.149000000000001</v>
      </c>
      <c r="X45" s="73">
        <f t="shared" si="53"/>
        <v>177.22899999999998</v>
      </c>
    </row>
    <row r="46" spans="1:24" x14ac:dyDescent="0.3">
      <c r="A46" s="95">
        <v>678.78</v>
      </c>
      <c r="B46" s="65">
        <v>35.15</v>
      </c>
      <c r="C46" s="65">
        <v>177.23</v>
      </c>
      <c r="D46" s="64">
        <f t="shared" si="14"/>
        <v>611.88384272527844</v>
      </c>
      <c r="E46" s="64">
        <f t="shared" si="15"/>
        <v>-530.6838427252784</v>
      </c>
      <c r="F46" s="64">
        <f t="shared" si="16"/>
        <v>-103.06630890681052</v>
      </c>
      <c r="G46" s="64">
        <f t="shared" si="17"/>
        <v>-8.5406109700388662</v>
      </c>
      <c r="H46" s="64">
        <f t="shared" si="18"/>
        <v>18051.383691093193</v>
      </c>
      <c r="I46" s="64">
        <f t="shared" si="19"/>
        <v>30981.239389029961</v>
      </c>
      <c r="J46" s="60">
        <f t="shared" si="20"/>
        <v>103.41956327221477</v>
      </c>
      <c r="K46" s="60">
        <f t="shared" si="21"/>
        <v>184.73700394562076</v>
      </c>
      <c r="L46" s="60">
        <f t="shared" si="22"/>
        <v>95.655309090360106</v>
      </c>
      <c r="M46" s="61"/>
      <c r="N46" s="66">
        <f t="shared" si="23"/>
        <v>12.399999999999977</v>
      </c>
      <c r="O46" s="66">
        <f t="shared" si="24"/>
        <v>2.4609142453119986E-2</v>
      </c>
      <c r="P46" s="66">
        <f t="shared" si="25"/>
        <v>-4.7647488579445514E-2</v>
      </c>
      <c r="Q46" s="60">
        <f t="shared" si="26"/>
        <v>3.6490484218425268E-2</v>
      </c>
      <c r="R46" s="60">
        <f t="shared" si="27"/>
        <v>1.0001109777305315</v>
      </c>
      <c r="S46" s="60">
        <f t="shared" si="28"/>
        <v>10.226262703242947</v>
      </c>
      <c r="T46" s="60">
        <f t="shared" si="29"/>
        <v>-7.0096998385615743</v>
      </c>
      <c r="U46" s="98">
        <f t="shared" si="30"/>
        <v>0.1749239580885372</v>
      </c>
      <c r="W46" s="73">
        <f t="shared" ref="W46:X46" si="54">B47+0.001</f>
        <v>35.670999999999999</v>
      </c>
      <c r="X46" s="73">
        <f t="shared" si="54"/>
        <v>177.77100000000002</v>
      </c>
    </row>
    <row r="47" spans="1:24" x14ac:dyDescent="0.3">
      <c r="A47" s="95">
        <v>691.18</v>
      </c>
      <c r="B47" s="65">
        <v>35.67</v>
      </c>
      <c r="C47" s="65">
        <v>177.77</v>
      </c>
      <c r="D47" s="64">
        <f t="shared" si="14"/>
        <v>621.99016398283106</v>
      </c>
      <c r="E47" s="64">
        <f t="shared" si="15"/>
        <v>-540.79016398283102</v>
      </c>
      <c r="F47" s="64">
        <f t="shared" si="16"/>
        <v>-110.24424398509581</v>
      </c>
      <c r="G47" s="64">
        <f t="shared" si="17"/>
        <v>-8.2274318779762865</v>
      </c>
      <c r="H47" s="64">
        <f t="shared" si="18"/>
        <v>18044.205756014908</v>
      </c>
      <c r="I47" s="64">
        <f t="shared" si="19"/>
        <v>30981.552568122024</v>
      </c>
      <c r="J47" s="60">
        <f t="shared" si="20"/>
        <v>110.55082074390978</v>
      </c>
      <c r="K47" s="60">
        <f t="shared" si="21"/>
        <v>184.26802224680921</v>
      </c>
      <c r="L47" s="60">
        <f t="shared" si="22"/>
        <v>101.90377000539414</v>
      </c>
      <c r="M47" s="61"/>
      <c r="N47" s="66">
        <f t="shared" si="23"/>
        <v>12.399999999999977</v>
      </c>
      <c r="O47" s="66">
        <f t="shared" si="24"/>
        <v>9.0757121103705683E-3</v>
      </c>
      <c r="P47" s="66">
        <f t="shared" si="25"/>
        <v>9.4247779607697368E-3</v>
      </c>
      <c r="Q47" s="60">
        <f t="shared" si="26"/>
        <v>1.0591922335653203E-2</v>
      </c>
      <c r="R47" s="60">
        <f t="shared" si="27"/>
        <v>1.0000093491731177</v>
      </c>
      <c r="S47" s="60">
        <f t="shared" si="28"/>
        <v>10.106321257552647</v>
      </c>
      <c r="T47" s="60">
        <f t="shared" si="29"/>
        <v>-7.17793507828529</v>
      </c>
      <c r="U47" s="98">
        <f t="shared" si="30"/>
        <v>0.31317909206257938</v>
      </c>
      <c r="W47" s="73">
        <f t="shared" ref="W47:X47" si="55">B48-0.001</f>
        <v>36.039000000000001</v>
      </c>
      <c r="X47" s="73">
        <f t="shared" si="55"/>
        <v>179.239</v>
      </c>
    </row>
    <row r="48" spans="1:24" x14ac:dyDescent="0.3">
      <c r="A48" s="95">
        <v>703.58</v>
      </c>
      <c r="B48" s="65">
        <v>36.04</v>
      </c>
      <c r="C48" s="65">
        <v>179.24</v>
      </c>
      <c r="D48" s="64">
        <f t="shared" si="14"/>
        <v>632.0405595417069</v>
      </c>
      <c r="E48" s="64">
        <f t="shared" si="15"/>
        <v>-550.84055954170685</v>
      </c>
      <c r="F48" s="64">
        <f t="shared" si="16"/>
        <v>-117.50443516174791</v>
      </c>
      <c r="G48" s="64">
        <f t="shared" si="17"/>
        <v>-8.0383675081586681</v>
      </c>
      <c r="H48" s="64">
        <f t="shared" si="18"/>
        <v>18036.945564838257</v>
      </c>
      <c r="I48" s="64">
        <f t="shared" si="19"/>
        <v>30981.741632491841</v>
      </c>
      <c r="J48" s="60">
        <f t="shared" si="20"/>
        <v>117.77906280352904</v>
      </c>
      <c r="K48" s="60">
        <f t="shared" si="21"/>
        <v>183.91345307564853</v>
      </c>
      <c r="L48" s="60">
        <f t="shared" si="22"/>
        <v>108.28197068637786</v>
      </c>
      <c r="M48" s="61"/>
      <c r="N48" s="66">
        <f t="shared" si="23"/>
        <v>12.400000000000091</v>
      </c>
      <c r="O48" s="66">
        <f t="shared" si="24"/>
        <v>6.4577182323789749E-3</v>
      </c>
      <c r="P48" s="66">
        <f t="shared" si="25"/>
        <v>2.5656340004316623E-2</v>
      </c>
      <c r="Q48" s="60">
        <f t="shared" si="26"/>
        <v>1.6356182490733673E-2</v>
      </c>
      <c r="R48" s="60">
        <f t="shared" si="27"/>
        <v>1.0000222943219008</v>
      </c>
      <c r="S48" s="60">
        <f t="shared" si="28"/>
        <v>10.050395558875778</v>
      </c>
      <c r="T48" s="60">
        <f t="shared" si="29"/>
        <v>-7.2601911766521043</v>
      </c>
      <c r="U48" s="98">
        <f t="shared" si="30"/>
        <v>0.18906436981761762</v>
      </c>
      <c r="W48" s="73">
        <f t="shared" ref="W48:X48" si="56">B49+0.001</f>
        <v>37.030999999999999</v>
      </c>
      <c r="X48" s="73">
        <f t="shared" si="56"/>
        <v>179.33100000000002</v>
      </c>
    </row>
    <row r="49" spans="1:24" x14ac:dyDescent="0.3">
      <c r="A49" s="95">
        <v>715.95</v>
      </c>
      <c r="B49" s="65">
        <v>37.03</v>
      </c>
      <c r="C49" s="65">
        <v>179.33</v>
      </c>
      <c r="D49" s="64">
        <f t="shared" si="14"/>
        <v>641.97964941453108</v>
      </c>
      <c r="E49" s="64">
        <f t="shared" si="15"/>
        <v>-560.77964941453104</v>
      </c>
      <c r="F49" s="64">
        <f t="shared" si="16"/>
        <v>-124.86780004879178</v>
      </c>
      <c r="G49" s="64">
        <f t="shared" si="17"/>
        <v>-7.9465419878285832</v>
      </c>
      <c r="H49" s="64">
        <f t="shared" si="18"/>
        <v>18029.582199951212</v>
      </c>
      <c r="I49" s="64">
        <f t="shared" si="19"/>
        <v>30981.83345801217</v>
      </c>
      <c r="J49" s="60">
        <f t="shared" si="20"/>
        <v>125.12040208770658</v>
      </c>
      <c r="K49" s="60">
        <f t="shared" si="21"/>
        <v>183.64137228886653</v>
      </c>
      <c r="L49" s="60">
        <f t="shared" si="22"/>
        <v>114.79630076973091</v>
      </c>
      <c r="M49" s="61"/>
      <c r="N49" s="66">
        <f t="shared" si="23"/>
        <v>12.370000000000005</v>
      </c>
      <c r="O49" s="66">
        <f t="shared" si="24"/>
        <v>1.7278759594743898E-2</v>
      </c>
      <c r="P49" s="66">
        <f t="shared" si="25"/>
        <v>1.5707963267949561E-3</v>
      </c>
      <c r="Q49" s="60">
        <f t="shared" si="26"/>
        <v>1.7304041014672089E-2</v>
      </c>
      <c r="R49" s="60">
        <f t="shared" si="27"/>
        <v>1.0000249532334611</v>
      </c>
      <c r="S49" s="60">
        <f t="shared" si="28"/>
        <v>9.9390898728241481</v>
      </c>
      <c r="T49" s="60">
        <f t="shared" si="29"/>
        <v>-7.3633648870438719</v>
      </c>
      <c r="U49" s="98">
        <f t="shared" si="30"/>
        <v>9.1825520330084662E-2</v>
      </c>
      <c r="W49" s="73">
        <f t="shared" ref="W49:X49" si="57">B50-0.001</f>
        <v>38.179000000000002</v>
      </c>
      <c r="X49" s="73">
        <f t="shared" si="57"/>
        <v>175.809</v>
      </c>
    </row>
    <row r="50" spans="1:24" x14ac:dyDescent="0.3">
      <c r="A50" s="95">
        <v>728.31</v>
      </c>
      <c r="B50" s="65">
        <v>38.18</v>
      </c>
      <c r="C50" s="65">
        <v>175.81</v>
      </c>
      <c r="D50" s="64">
        <f t="shared" si="14"/>
        <v>651.77267345329687</v>
      </c>
      <c r="E50" s="64">
        <f t="shared" si="15"/>
        <v>-570.57267345329683</v>
      </c>
      <c r="F50" s="64">
        <f t="shared" si="16"/>
        <v>-132.40033920153522</v>
      </c>
      <c r="G50" s="64">
        <f t="shared" si="17"/>
        <v>-7.6238627476863359</v>
      </c>
      <c r="H50" s="64">
        <f t="shared" si="18"/>
        <v>18022.049660798468</v>
      </c>
      <c r="I50" s="64">
        <f t="shared" si="19"/>
        <v>30982.156137252314</v>
      </c>
      <c r="J50" s="60">
        <f t="shared" si="20"/>
        <v>132.61965579761224</v>
      </c>
      <c r="K50" s="60">
        <f t="shared" si="21"/>
        <v>183.29556057646241</v>
      </c>
      <c r="L50" s="60">
        <f t="shared" si="22"/>
        <v>121.35616634890056</v>
      </c>
      <c r="M50" s="61"/>
      <c r="N50" s="66">
        <f t="shared" si="23"/>
        <v>12.3599999999999</v>
      </c>
      <c r="O50" s="66">
        <f t="shared" si="24"/>
        <v>2.0071286397934766E-2</v>
      </c>
      <c r="P50" s="66">
        <f t="shared" si="25"/>
        <v>-6.1435589670200581E-2</v>
      </c>
      <c r="Q50" s="60">
        <f t="shared" si="26"/>
        <v>4.2517162597435654E-2</v>
      </c>
      <c r="R50" s="60">
        <f t="shared" si="27"/>
        <v>1.0001506696630291</v>
      </c>
      <c r="S50" s="60">
        <f t="shared" si="28"/>
        <v>9.7930240387657772</v>
      </c>
      <c r="T50" s="60">
        <f t="shared" si="29"/>
        <v>-7.5325391527434462</v>
      </c>
      <c r="U50" s="98">
        <f t="shared" si="30"/>
        <v>0.32267924014224697</v>
      </c>
      <c r="W50" s="73">
        <f t="shared" ref="W50:X50" si="58">B51+0.001</f>
        <v>39.030999999999999</v>
      </c>
      <c r="X50" s="73">
        <f t="shared" si="58"/>
        <v>175.46100000000001</v>
      </c>
    </row>
    <row r="51" spans="1:24" x14ac:dyDescent="0.3">
      <c r="A51" s="95">
        <v>740.63</v>
      </c>
      <c r="B51" s="65">
        <v>39.03</v>
      </c>
      <c r="C51" s="65">
        <v>175.46</v>
      </c>
      <c r="D51" s="64">
        <f t="shared" si="14"/>
        <v>661.40025825615066</v>
      </c>
      <c r="E51" s="64">
        <f t="shared" si="15"/>
        <v>-580.20025825615062</v>
      </c>
      <c r="F51" s="64">
        <f t="shared" si="16"/>
        <v>-140.06496589266658</v>
      </c>
      <c r="G51" s="64">
        <f t="shared" si="17"/>
        <v>-7.0385926596207229</v>
      </c>
      <c r="H51" s="64">
        <f t="shared" si="18"/>
        <v>18014.385034107338</v>
      </c>
      <c r="I51" s="64">
        <f t="shared" si="19"/>
        <v>30982.741407340378</v>
      </c>
      <c r="J51" s="60">
        <f t="shared" si="20"/>
        <v>140.24170726692512</v>
      </c>
      <c r="K51" s="60">
        <f t="shared" si="21"/>
        <v>182.87682715798113</v>
      </c>
      <c r="L51" s="60">
        <f t="shared" si="22"/>
        <v>127.9140986248983</v>
      </c>
      <c r="M51" s="61"/>
      <c r="N51" s="66">
        <f t="shared" si="23"/>
        <v>12.32000000000005</v>
      </c>
      <c r="O51" s="66">
        <f t="shared" si="24"/>
        <v>1.4835298641951825E-2</v>
      </c>
      <c r="P51" s="66">
        <f t="shared" si="25"/>
        <v>-6.1086523819800544E-3</v>
      </c>
      <c r="Q51" s="60">
        <f t="shared" si="26"/>
        <v>1.5317046682999713E-2</v>
      </c>
      <c r="R51" s="60">
        <f t="shared" si="27"/>
        <v>1.0000195514519581</v>
      </c>
      <c r="S51" s="60">
        <f t="shared" si="28"/>
        <v>9.6275848028538</v>
      </c>
      <c r="T51" s="60">
        <f t="shared" si="29"/>
        <v>-7.6646266911313718</v>
      </c>
      <c r="U51" s="98">
        <f t="shared" si="30"/>
        <v>0.58527008806561287</v>
      </c>
      <c r="W51" s="73">
        <f t="shared" ref="W51:X51" si="59">B52-0.001</f>
        <v>39.529000000000003</v>
      </c>
      <c r="X51" s="73">
        <f t="shared" si="59"/>
        <v>174.57900000000001</v>
      </c>
    </row>
    <row r="52" spans="1:24" x14ac:dyDescent="0.3">
      <c r="A52" s="95">
        <v>752.99</v>
      </c>
      <c r="B52" s="65">
        <v>39.53</v>
      </c>
      <c r="C52" s="65">
        <v>174.58</v>
      </c>
      <c r="D52" s="64">
        <f t="shared" si="14"/>
        <v>670.96770038377406</v>
      </c>
      <c r="E52" s="64">
        <f t="shared" si="15"/>
        <v>-589.76770038377401</v>
      </c>
      <c r="F52" s="64">
        <f t="shared" si="16"/>
        <v>-147.86045345093061</v>
      </c>
      <c r="G52" s="64">
        <f t="shared" si="17"/>
        <v>-6.3589959561007667</v>
      </c>
      <c r="H52" s="64">
        <f t="shared" si="18"/>
        <v>18006.589546549072</v>
      </c>
      <c r="I52" s="64">
        <f t="shared" si="19"/>
        <v>30983.421004043899</v>
      </c>
      <c r="J52" s="60">
        <f t="shared" si="20"/>
        <v>147.99713012178486</v>
      </c>
      <c r="K52" s="60">
        <f t="shared" si="21"/>
        <v>182.46258714322244</v>
      </c>
      <c r="L52" s="60">
        <f t="shared" si="22"/>
        <v>134.54560502686107</v>
      </c>
      <c r="M52" s="61"/>
      <c r="N52" s="66">
        <f t="shared" si="23"/>
        <v>12.360000000000014</v>
      </c>
      <c r="O52" s="66">
        <f t="shared" si="24"/>
        <v>8.7266462599716477E-3</v>
      </c>
      <c r="P52" s="66">
        <f t="shared" si="25"/>
        <v>-1.535889741755002E-2</v>
      </c>
      <c r="Q52" s="60">
        <f t="shared" si="26"/>
        <v>1.3065367999529842E-2</v>
      </c>
      <c r="R52" s="60">
        <f t="shared" si="27"/>
        <v>1.0000142255629161</v>
      </c>
      <c r="S52" s="60">
        <f t="shared" si="28"/>
        <v>9.5674421276234103</v>
      </c>
      <c r="T52" s="60">
        <f t="shared" si="29"/>
        <v>-7.7954875582640222</v>
      </c>
      <c r="U52" s="98">
        <f t="shared" si="30"/>
        <v>0.67959670351995616</v>
      </c>
      <c r="W52" s="73">
        <f t="shared" ref="W52:X52" si="60">B53+0.001</f>
        <v>40.521000000000001</v>
      </c>
      <c r="X52" s="73">
        <f t="shared" si="60"/>
        <v>173.96100000000001</v>
      </c>
    </row>
    <row r="53" spans="1:24" x14ac:dyDescent="0.3">
      <c r="A53" s="95">
        <v>765.4</v>
      </c>
      <c r="B53" s="65">
        <v>40.520000000000003</v>
      </c>
      <c r="C53" s="65">
        <v>173.96</v>
      </c>
      <c r="D53" s="64">
        <f t="shared" si="14"/>
        <v>680.47075053070864</v>
      </c>
      <c r="E53" s="64">
        <f t="shared" si="15"/>
        <v>-599.2707505307086</v>
      </c>
      <c r="F53" s="64">
        <f t="shared" si="16"/>
        <v>-155.80148931076761</v>
      </c>
      <c r="G53" s="64">
        <f t="shared" si="17"/>
        <v>-5.5617291975794512</v>
      </c>
      <c r="H53" s="64">
        <f t="shared" si="18"/>
        <v>17998.648510689236</v>
      </c>
      <c r="I53" s="64">
        <f t="shared" si="19"/>
        <v>30984.218270802419</v>
      </c>
      <c r="J53" s="60">
        <f t="shared" si="20"/>
        <v>155.90072771837993</v>
      </c>
      <c r="K53" s="60">
        <f t="shared" si="21"/>
        <v>182.04444999501723</v>
      </c>
      <c r="L53" s="60">
        <f t="shared" si="22"/>
        <v>141.25313610117539</v>
      </c>
      <c r="M53" s="61"/>
      <c r="N53" s="66">
        <f t="shared" si="23"/>
        <v>12.409999999999968</v>
      </c>
      <c r="O53" s="66">
        <f t="shared" si="24"/>
        <v>1.7278759594743898E-2</v>
      </c>
      <c r="P53" s="66">
        <f t="shared" si="25"/>
        <v>-1.0821041362364923E-2</v>
      </c>
      <c r="Q53" s="60">
        <f t="shared" si="26"/>
        <v>1.8627400593169252E-2</v>
      </c>
      <c r="R53" s="60">
        <f t="shared" si="27"/>
        <v>1.0000289160077331</v>
      </c>
      <c r="S53" s="60">
        <f t="shared" si="28"/>
        <v>9.5030501469346085</v>
      </c>
      <c r="T53" s="60">
        <f t="shared" si="29"/>
        <v>-7.9410358598370001</v>
      </c>
      <c r="U53" s="98">
        <f t="shared" si="30"/>
        <v>0.79726675852131534</v>
      </c>
      <c r="W53" s="73">
        <f t="shared" ref="W53:X53" si="61">B54-0.001</f>
        <v>41.439</v>
      </c>
      <c r="X53" s="73">
        <f t="shared" si="61"/>
        <v>177.37899999999999</v>
      </c>
    </row>
    <row r="54" spans="1:24" x14ac:dyDescent="0.3">
      <c r="A54" s="95">
        <v>777.82</v>
      </c>
      <c r="B54" s="65">
        <v>41.44</v>
      </c>
      <c r="C54" s="65">
        <v>177.38</v>
      </c>
      <c r="D54" s="64">
        <f t="shared" si="14"/>
        <v>689.84818365087983</v>
      </c>
      <c r="E54" s="64">
        <f t="shared" si="15"/>
        <v>-608.64818365087979</v>
      </c>
      <c r="F54" s="64">
        <f t="shared" si="16"/>
        <v>-163.92072412747305</v>
      </c>
      <c r="G54" s="64">
        <f t="shared" si="17"/>
        <v>-4.949218532000959</v>
      </c>
      <c r="H54" s="64">
        <f t="shared" si="18"/>
        <v>17990.52927587253</v>
      </c>
      <c r="I54" s="64">
        <f t="shared" si="19"/>
        <v>30984.830781467997</v>
      </c>
      <c r="J54" s="60">
        <f t="shared" si="20"/>
        <v>163.99542238292088</v>
      </c>
      <c r="K54" s="60">
        <f t="shared" si="21"/>
        <v>181.72939214898287</v>
      </c>
      <c r="L54" s="60">
        <f t="shared" si="22"/>
        <v>148.20343777578651</v>
      </c>
      <c r="M54" s="61"/>
      <c r="N54" s="66">
        <f t="shared" si="23"/>
        <v>12.420000000000073</v>
      </c>
      <c r="O54" s="66">
        <f t="shared" si="24"/>
        <v>1.6057029118347738E-2</v>
      </c>
      <c r="P54" s="66">
        <f t="shared" si="25"/>
        <v>5.9690260418205854E-2</v>
      </c>
      <c r="Q54" s="60">
        <f t="shared" si="26"/>
        <v>4.2304908862104362E-2</v>
      </c>
      <c r="R54" s="60">
        <f t="shared" si="27"/>
        <v>1.0001491688063633</v>
      </c>
      <c r="S54" s="60">
        <f t="shared" si="28"/>
        <v>9.3774331201711991</v>
      </c>
      <c r="T54" s="60">
        <f t="shared" si="29"/>
        <v>-8.1192348167054433</v>
      </c>
      <c r="U54" s="98">
        <f t="shared" si="30"/>
        <v>0.61251066557849176</v>
      </c>
      <c r="W54" s="73">
        <f t="shared" ref="W54:X54" si="62">B55+0.001</f>
        <v>42.841000000000001</v>
      </c>
      <c r="X54" s="73">
        <f t="shared" si="62"/>
        <v>176.24100000000001</v>
      </c>
    </row>
    <row r="55" spans="1:24" x14ac:dyDescent="0.3">
      <c r="A55" s="95">
        <v>790.16</v>
      </c>
      <c r="B55" s="65">
        <v>42.84</v>
      </c>
      <c r="C55" s="65">
        <v>176.24</v>
      </c>
      <c r="D55" s="64">
        <f t="shared" si="14"/>
        <v>698.99829584479255</v>
      </c>
      <c r="E55" s="64">
        <f t="shared" si="15"/>
        <v>-617.79829584479251</v>
      </c>
      <c r="F55" s="64">
        <f t="shared" si="16"/>
        <v>-172.18679572682061</v>
      </c>
      <c r="G55" s="64">
        <f t="shared" si="17"/>
        <v>-4.4874066896758578</v>
      </c>
      <c r="H55" s="64">
        <f t="shared" si="18"/>
        <v>17982.263204273182</v>
      </c>
      <c r="I55" s="64">
        <f t="shared" si="19"/>
        <v>30985.292593310322</v>
      </c>
      <c r="J55" s="60">
        <f t="shared" si="20"/>
        <v>172.24525956167383</v>
      </c>
      <c r="K55" s="60">
        <f t="shared" si="21"/>
        <v>181.49286290037793</v>
      </c>
      <c r="L55" s="60">
        <f t="shared" si="22"/>
        <v>155.35308202449531</v>
      </c>
      <c r="M55" s="61"/>
      <c r="N55" s="66">
        <f t="shared" si="23"/>
        <v>12.339999999999918</v>
      </c>
      <c r="O55" s="66">
        <f t="shared" si="24"/>
        <v>2.4434609527920714E-2</v>
      </c>
      <c r="P55" s="66">
        <f t="shared" si="25"/>
        <v>-1.9896753472735118E-2</v>
      </c>
      <c r="Q55" s="60">
        <f t="shared" si="26"/>
        <v>2.7842733507420059E-2</v>
      </c>
      <c r="R55" s="60">
        <f t="shared" si="27"/>
        <v>1.0000646064925121</v>
      </c>
      <c r="S55" s="60">
        <f t="shared" si="28"/>
        <v>9.1501121939127508</v>
      </c>
      <c r="T55" s="60">
        <f t="shared" si="29"/>
        <v>-8.2660715993475407</v>
      </c>
      <c r="U55" s="98">
        <f t="shared" si="30"/>
        <v>0.46181184232510136</v>
      </c>
      <c r="W55" s="73">
        <f t="shared" ref="W55:X55" si="63">B56-0.001</f>
        <v>44.639000000000003</v>
      </c>
      <c r="X55" s="73">
        <f t="shared" si="63"/>
        <v>176.899</v>
      </c>
    </row>
    <row r="56" spans="1:24" x14ac:dyDescent="0.3">
      <c r="A56" s="95">
        <v>802.52</v>
      </c>
      <c r="B56" s="65">
        <v>44.64</v>
      </c>
      <c r="C56" s="65">
        <v>176.9</v>
      </c>
      <c r="D56" s="64">
        <f t="shared" si="14"/>
        <v>707.9278859950324</v>
      </c>
      <c r="E56" s="64">
        <f t="shared" si="15"/>
        <v>-626.72788599503235</v>
      </c>
      <c r="F56" s="64">
        <f t="shared" si="16"/>
        <v>-180.71663165089041</v>
      </c>
      <c r="G56" s="64">
        <f t="shared" si="17"/>
        <v>-3.9769683275863668</v>
      </c>
      <c r="H56" s="64">
        <f t="shared" si="18"/>
        <v>17973.733368349112</v>
      </c>
      <c r="I56" s="64">
        <f t="shared" si="19"/>
        <v>30985.803031672411</v>
      </c>
      <c r="J56" s="60">
        <f t="shared" si="20"/>
        <v>180.76038623637157</v>
      </c>
      <c r="K56" s="60">
        <f t="shared" si="21"/>
        <v>181.26068489000443</v>
      </c>
      <c r="L56" s="60">
        <f t="shared" si="22"/>
        <v>162.71543812895376</v>
      </c>
      <c r="M56" s="61"/>
      <c r="N56" s="66">
        <f t="shared" si="23"/>
        <v>12.360000000000014</v>
      </c>
      <c r="O56" s="66">
        <f t="shared" si="24"/>
        <v>3.1415926535897885E-2</v>
      </c>
      <c r="P56" s="66">
        <f t="shared" si="25"/>
        <v>1.1519173063162516E-2</v>
      </c>
      <c r="Q56" s="60">
        <f t="shared" si="26"/>
        <v>3.2409355831837905E-2</v>
      </c>
      <c r="R56" s="60">
        <f t="shared" si="27"/>
        <v>1.0000875397236757</v>
      </c>
      <c r="S56" s="60">
        <f t="shared" si="28"/>
        <v>8.9295901502398287</v>
      </c>
      <c r="T56" s="60">
        <f t="shared" si="29"/>
        <v>-8.5298359240698023</v>
      </c>
      <c r="U56" s="98">
        <f t="shared" si="30"/>
        <v>0.51043836208949112</v>
      </c>
      <c r="W56" s="73">
        <f t="shared" ref="W56:X56" si="64">B57+0.001</f>
        <v>45.680999999999997</v>
      </c>
      <c r="X56" s="73">
        <f t="shared" si="64"/>
        <v>175.36100000000002</v>
      </c>
    </row>
    <row r="57" spans="1:24" x14ac:dyDescent="0.3">
      <c r="A57" s="95">
        <v>814.95</v>
      </c>
      <c r="B57" s="65">
        <v>45.68</v>
      </c>
      <c r="C57" s="65">
        <v>175.36</v>
      </c>
      <c r="D57" s="64">
        <f t="shared" si="14"/>
        <v>716.692789546982</v>
      </c>
      <c r="E57" s="64">
        <f t="shared" si="15"/>
        <v>-635.49278954698195</v>
      </c>
      <c r="F57" s="64">
        <f t="shared" si="16"/>
        <v>-189.50966054184491</v>
      </c>
      <c r="G57" s="64">
        <f t="shared" si="17"/>
        <v>-3.3810735227055422</v>
      </c>
      <c r="H57" s="64">
        <f t="shared" si="18"/>
        <v>17964.940339458157</v>
      </c>
      <c r="I57" s="64">
        <f t="shared" si="19"/>
        <v>30986.39892647729</v>
      </c>
      <c r="J57" s="60">
        <f t="shared" si="20"/>
        <v>189.53981929096383</v>
      </c>
      <c r="K57" s="60">
        <f t="shared" si="21"/>
        <v>181.02211513731612</v>
      </c>
      <c r="L57" s="60">
        <f t="shared" si="22"/>
        <v>170.27323113006526</v>
      </c>
      <c r="M57" s="61"/>
      <c r="N57" s="66">
        <f t="shared" si="23"/>
        <v>12.430000000000064</v>
      </c>
      <c r="O57" s="66">
        <f t="shared" si="24"/>
        <v>1.8151424220741012E-2</v>
      </c>
      <c r="P57" s="66">
        <f t="shared" si="25"/>
        <v>-2.6878070480712536E-2</v>
      </c>
      <c r="Q57" s="60">
        <f t="shared" si="26"/>
        <v>2.6318368128506853E-2</v>
      </c>
      <c r="R57" s="60">
        <f t="shared" si="27"/>
        <v>1.0000577253734677</v>
      </c>
      <c r="S57" s="60">
        <f t="shared" si="28"/>
        <v>8.7649035519496206</v>
      </c>
      <c r="T57" s="60">
        <f t="shared" si="29"/>
        <v>-8.793028890954508</v>
      </c>
      <c r="U57" s="98">
        <f t="shared" si="30"/>
        <v>0.59589480488082469</v>
      </c>
      <c r="W57" s="73">
        <f t="shared" ref="W57:X57" si="65">B58-0.001</f>
        <v>47.149000000000001</v>
      </c>
      <c r="X57" s="73">
        <f t="shared" si="65"/>
        <v>176.68899999999999</v>
      </c>
    </row>
    <row r="58" spans="1:24" x14ac:dyDescent="0.3">
      <c r="A58" s="95">
        <v>827.3</v>
      </c>
      <c r="B58" s="65">
        <v>47.15</v>
      </c>
      <c r="C58" s="65">
        <v>176.69</v>
      </c>
      <c r="D58" s="64">
        <f t="shared" si="14"/>
        <v>725.20721625911324</v>
      </c>
      <c r="E58" s="64">
        <f t="shared" si="15"/>
        <v>-644.00721625911319</v>
      </c>
      <c r="F58" s="64">
        <f t="shared" si="16"/>
        <v>-198.43334471134457</v>
      </c>
      <c r="G58" s="64">
        <f t="shared" si="17"/>
        <v>-2.7622521556286044</v>
      </c>
      <c r="H58" s="64">
        <f t="shared" si="18"/>
        <v>17956.016655288659</v>
      </c>
      <c r="I58" s="64">
        <f t="shared" si="19"/>
        <v>30987.017747844366</v>
      </c>
      <c r="J58" s="60">
        <f t="shared" si="20"/>
        <v>198.45256947266412</v>
      </c>
      <c r="K58" s="60">
        <f t="shared" si="21"/>
        <v>180.79752306383426</v>
      </c>
      <c r="L58" s="60">
        <f t="shared" si="22"/>
        <v>177.93691894846611</v>
      </c>
      <c r="M58" s="61"/>
      <c r="N58" s="66">
        <f t="shared" si="23"/>
        <v>12.349999999999909</v>
      </c>
      <c r="O58" s="66">
        <f t="shared" si="24"/>
        <v>2.5656340004316623E-2</v>
      </c>
      <c r="P58" s="66">
        <f t="shared" si="25"/>
        <v>2.3212879051524304E-2</v>
      </c>
      <c r="Q58" s="60">
        <f t="shared" si="26"/>
        <v>3.0674173413482775E-2</v>
      </c>
      <c r="R58" s="60">
        <f t="shared" si="27"/>
        <v>1.0000784161211029</v>
      </c>
      <c r="S58" s="60">
        <f t="shared" si="28"/>
        <v>8.5144267121312627</v>
      </c>
      <c r="T58" s="60">
        <f t="shared" si="29"/>
        <v>-8.9236841694996567</v>
      </c>
      <c r="U58" s="98">
        <f t="shared" si="30"/>
        <v>0.61882136707693802</v>
      </c>
      <c r="W58" s="73">
        <f t="shared" ref="W58:X58" si="66">B59+0.001</f>
        <v>48.540999999999997</v>
      </c>
      <c r="X58" s="73">
        <f t="shared" si="66"/>
        <v>175.161</v>
      </c>
    </row>
    <row r="59" spans="1:24" x14ac:dyDescent="0.3">
      <c r="A59" s="95">
        <v>839.68</v>
      </c>
      <c r="B59" s="65">
        <v>48.54</v>
      </c>
      <c r="C59" s="65">
        <v>175.16</v>
      </c>
      <c r="D59" s="64">
        <f t="shared" si="14"/>
        <v>733.51597913531236</v>
      </c>
      <c r="E59" s="64">
        <f t="shared" si="15"/>
        <v>-652.31597913531232</v>
      </c>
      <c r="F59" s="64">
        <f t="shared" si="16"/>
        <v>-207.58699464790445</v>
      </c>
      <c r="G59" s="64">
        <f t="shared" si="17"/>
        <v>-2.1087756965843583</v>
      </c>
      <c r="H59" s="64">
        <f t="shared" si="18"/>
        <v>17946.863005352097</v>
      </c>
      <c r="I59" s="64">
        <f t="shared" si="19"/>
        <v>30987.671224303409</v>
      </c>
      <c r="J59" s="60">
        <f t="shared" si="20"/>
        <v>207.59770538685541</v>
      </c>
      <c r="K59" s="60">
        <f t="shared" si="21"/>
        <v>180.58202004251899</v>
      </c>
      <c r="L59" s="60">
        <f t="shared" si="22"/>
        <v>185.78958561202847</v>
      </c>
      <c r="M59" s="61"/>
      <c r="N59" s="66">
        <f t="shared" si="23"/>
        <v>12.379999999999995</v>
      </c>
      <c r="O59" s="66">
        <f t="shared" si="24"/>
        <v>2.4260076602721191E-2</v>
      </c>
      <c r="P59" s="66">
        <f t="shared" si="25"/>
        <v>-2.6703537555513263E-2</v>
      </c>
      <c r="Q59" s="60">
        <f t="shared" si="26"/>
        <v>3.1310753634840038E-2</v>
      </c>
      <c r="R59" s="60">
        <f t="shared" si="27"/>
        <v>1.0000817049511612</v>
      </c>
      <c r="S59" s="60">
        <f t="shared" si="28"/>
        <v>8.3087628761990899</v>
      </c>
      <c r="T59" s="60">
        <f t="shared" si="29"/>
        <v>-9.1536499365598853</v>
      </c>
      <c r="U59" s="98">
        <f t="shared" si="30"/>
        <v>0.65347645904424623</v>
      </c>
      <c r="W59" s="73">
        <f t="shared" ref="W59:X59" si="67">B60-0.001</f>
        <v>49.459000000000003</v>
      </c>
      <c r="X59" s="73">
        <f t="shared" si="67"/>
        <v>175.22899999999998</v>
      </c>
    </row>
    <row r="60" spans="1:24" x14ac:dyDescent="0.3">
      <c r="A60" s="95">
        <v>852.07</v>
      </c>
      <c r="B60" s="65">
        <v>49.46</v>
      </c>
      <c r="C60" s="65">
        <v>175.23</v>
      </c>
      <c r="D60" s="64">
        <f t="shared" si="14"/>
        <v>741.64446375670241</v>
      </c>
      <c r="E60" s="64">
        <f t="shared" si="15"/>
        <v>-660.44446375670236</v>
      </c>
      <c r="F60" s="64">
        <f t="shared" si="16"/>
        <v>-216.90488543551177</v>
      </c>
      <c r="G60" s="64">
        <f t="shared" si="17"/>
        <v>-1.3255516730030767</v>
      </c>
      <c r="H60" s="64">
        <f t="shared" si="18"/>
        <v>17937.545114564491</v>
      </c>
      <c r="I60" s="64">
        <f t="shared" si="19"/>
        <v>30988.454448326989</v>
      </c>
      <c r="J60" s="60">
        <f t="shared" si="20"/>
        <v>216.90893576113984</v>
      </c>
      <c r="K60" s="60">
        <f t="shared" si="21"/>
        <v>180.35014227908013</v>
      </c>
      <c r="L60" s="60">
        <f t="shared" si="22"/>
        <v>193.72942217159479</v>
      </c>
      <c r="M60" s="61"/>
      <c r="N60" s="66">
        <f t="shared" si="23"/>
        <v>12.3900000000001</v>
      </c>
      <c r="O60" s="66">
        <f t="shared" si="24"/>
        <v>1.6057029118347863E-2</v>
      </c>
      <c r="P60" s="66">
        <f t="shared" si="25"/>
        <v>1.2217304763959117E-3</v>
      </c>
      <c r="Q60" s="60">
        <f t="shared" si="26"/>
        <v>1.6083479216642882E-2</v>
      </c>
      <c r="R60" s="60">
        <f t="shared" si="27"/>
        <v>1.0000215570829445</v>
      </c>
      <c r="S60" s="60">
        <f t="shared" si="28"/>
        <v>8.1284846213900774</v>
      </c>
      <c r="T60" s="60">
        <f t="shared" si="29"/>
        <v>-9.31789078760732</v>
      </c>
      <c r="U60" s="98">
        <f t="shared" si="30"/>
        <v>0.78322402358128163</v>
      </c>
      <c r="W60" s="73">
        <f t="shared" ref="W60:X60" si="68">B61+0.001</f>
        <v>49.410999999999994</v>
      </c>
      <c r="X60" s="73">
        <f t="shared" si="68"/>
        <v>174.191</v>
      </c>
    </row>
    <row r="61" spans="1:24" x14ac:dyDescent="0.3">
      <c r="A61" s="95">
        <v>864.45</v>
      </c>
      <c r="B61" s="65">
        <v>49.41</v>
      </c>
      <c r="C61" s="65">
        <v>174.19</v>
      </c>
      <c r="D61" s="64">
        <f t="shared" si="14"/>
        <v>749.69543237550658</v>
      </c>
      <c r="E61" s="64">
        <f t="shared" si="15"/>
        <v>-668.49543237550654</v>
      </c>
      <c r="F61" s="64">
        <f t="shared" si="16"/>
        <v>-226.26929285173267</v>
      </c>
      <c r="G61" s="64">
        <f t="shared" si="17"/>
        <v>-0.45852231619656902</v>
      </c>
      <c r="H61" s="64">
        <f t="shared" si="18"/>
        <v>17928.180707148269</v>
      </c>
      <c r="I61" s="64">
        <f t="shared" si="19"/>
        <v>30989.321477683796</v>
      </c>
      <c r="J61" s="60">
        <f t="shared" si="20"/>
        <v>226.26975743642279</v>
      </c>
      <c r="K61" s="60">
        <f t="shared" si="21"/>
        <v>180.11610659687236</v>
      </c>
      <c r="L61" s="60">
        <f t="shared" si="22"/>
        <v>201.67252477539387</v>
      </c>
      <c r="M61" s="61"/>
      <c r="N61" s="66">
        <f t="shared" si="23"/>
        <v>12.379999999999995</v>
      </c>
      <c r="O61" s="66">
        <f t="shared" si="24"/>
        <v>-8.7266462599723917E-4</v>
      </c>
      <c r="P61" s="66">
        <f t="shared" si="25"/>
        <v>-1.8151424220740887E-2</v>
      </c>
      <c r="Q61" s="60">
        <f t="shared" si="26"/>
        <v>1.3816574002396553E-2</v>
      </c>
      <c r="R61" s="60">
        <f t="shared" si="27"/>
        <v>1.0000159084467857</v>
      </c>
      <c r="S61" s="60">
        <f t="shared" si="28"/>
        <v>8.0509686188042302</v>
      </c>
      <c r="T61" s="60">
        <f t="shared" si="29"/>
        <v>-9.364407416220887</v>
      </c>
      <c r="U61" s="98">
        <f t="shared" si="30"/>
        <v>0.86702935680650772</v>
      </c>
      <c r="W61" s="73">
        <f t="shared" ref="W61:X61" si="69">B62-0.001</f>
        <v>49.548999999999999</v>
      </c>
      <c r="X61" s="73">
        <f t="shared" si="69"/>
        <v>174.059</v>
      </c>
    </row>
    <row r="62" spans="1:24" x14ac:dyDescent="0.3">
      <c r="A62" s="95">
        <v>876.88</v>
      </c>
      <c r="B62" s="65">
        <v>49.55</v>
      </c>
      <c r="C62" s="65">
        <v>174.06</v>
      </c>
      <c r="D62" s="64">
        <f t="shared" si="14"/>
        <v>757.77137043412245</v>
      </c>
      <c r="E62" s="64">
        <f t="shared" si="15"/>
        <v>-676.5713704341224</v>
      </c>
      <c r="F62" s="64">
        <f t="shared" si="16"/>
        <v>-235.66868302580556</v>
      </c>
      <c r="G62" s="64">
        <f t="shared" si="17"/>
        <v>0.50867655335080042</v>
      </c>
      <c r="H62" s="64">
        <f t="shared" si="18"/>
        <v>17918.781316974197</v>
      </c>
      <c r="I62" s="64">
        <f t="shared" si="19"/>
        <v>30990.288676553344</v>
      </c>
      <c r="J62" s="60">
        <f t="shared" si="20"/>
        <v>235.66923199890465</v>
      </c>
      <c r="K62" s="60">
        <f t="shared" si="21"/>
        <v>179.87633072833722</v>
      </c>
      <c r="L62" s="60">
        <f t="shared" si="22"/>
        <v>209.60117445741938</v>
      </c>
      <c r="M62" s="61"/>
      <c r="N62" s="66">
        <f t="shared" si="23"/>
        <v>12.42999999999995</v>
      </c>
      <c r="O62" s="66">
        <f t="shared" si="24"/>
        <v>2.4434609527920711E-3</v>
      </c>
      <c r="P62" s="66">
        <f t="shared" si="25"/>
        <v>-2.2689280275925493E-3</v>
      </c>
      <c r="Q62" s="60">
        <f t="shared" si="26"/>
        <v>2.9908867228338742E-3</v>
      </c>
      <c r="R62" s="60">
        <f t="shared" si="27"/>
        <v>1.0000007454509492</v>
      </c>
      <c r="S62" s="60">
        <f t="shared" si="28"/>
        <v>8.0759380586158613</v>
      </c>
      <c r="T62" s="60">
        <f t="shared" si="29"/>
        <v>-9.3993901740728862</v>
      </c>
      <c r="U62" s="98">
        <f t="shared" si="30"/>
        <v>0.96719886954736944</v>
      </c>
      <c r="W62" s="73">
        <f t="shared" ref="W62:X62" si="70">B63+0.001</f>
        <v>51.010999999999996</v>
      </c>
      <c r="X62" s="73">
        <f t="shared" si="70"/>
        <v>176.09100000000001</v>
      </c>
    </row>
    <row r="63" spans="1:24" x14ac:dyDescent="0.3">
      <c r="A63" s="95">
        <v>901.64</v>
      </c>
      <c r="B63" s="65">
        <v>51.01</v>
      </c>
      <c r="C63" s="65">
        <v>176.09</v>
      </c>
      <c r="D63" s="64">
        <f t="shared" si="14"/>
        <v>773.594461542197</v>
      </c>
      <c r="E63" s="64">
        <f t="shared" si="15"/>
        <v>-692.39446154219695</v>
      </c>
      <c r="F63" s="64">
        <f t="shared" si="16"/>
        <v>-254.64116943003333</v>
      </c>
      <c r="G63" s="64">
        <f t="shared" si="17"/>
        <v>2.1399472520807228</v>
      </c>
      <c r="H63" s="64">
        <f t="shared" si="18"/>
        <v>17899.808830569968</v>
      </c>
      <c r="I63" s="64">
        <f t="shared" si="19"/>
        <v>30991.919947252074</v>
      </c>
      <c r="J63" s="60">
        <f t="shared" si="20"/>
        <v>254.65016108955561</v>
      </c>
      <c r="K63" s="60">
        <f t="shared" si="21"/>
        <v>179.51851045947257</v>
      </c>
      <c r="L63" s="60">
        <f t="shared" si="22"/>
        <v>225.75113056580918</v>
      </c>
      <c r="M63" s="61"/>
      <c r="N63" s="66">
        <f t="shared" si="23"/>
        <v>24.759999999999991</v>
      </c>
      <c r="O63" s="66">
        <f t="shared" si="24"/>
        <v>2.5481807079117225E-2</v>
      </c>
      <c r="P63" s="66">
        <f t="shared" si="25"/>
        <v>3.5430183815484913E-2</v>
      </c>
      <c r="Q63" s="60">
        <f t="shared" si="26"/>
        <v>3.7307404933138555E-2</v>
      </c>
      <c r="R63" s="60">
        <f t="shared" si="27"/>
        <v>1.0001160030177232</v>
      </c>
      <c r="S63" s="60">
        <f t="shared" si="28"/>
        <v>15.823091108074577</v>
      </c>
      <c r="T63" s="60">
        <f t="shared" si="29"/>
        <v>-18.972486404227777</v>
      </c>
      <c r="U63" s="98">
        <f t="shared" si="30"/>
        <v>1.6312706987299221</v>
      </c>
      <c r="W63" s="73">
        <f t="shared" ref="W63:X63" si="71">B64-0.001</f>
        <v>50.978999999999999</v>
      </c>
      <c r="X63" s="73">
        <f t="shared" si="71"/>
        <v>177.26900000000001</v>
      </c>
    </row>
    <row r="64" spans="1:24" x14ac:dyDescent="0.3">
      <c r="A64" s="95">
        <v>926.4</v>
      </c>
      <c r="B64" s="65">
        <v>50.98</v>
      </c>
      <c r="C64" s="65">
        <v>177.27</v>
      </c>
      <c r="D64" s="64">
        <f t="shared" si="14"/>
        <v>789.17844600573335</v>
      </c>
      <c r="E64" s="64">
        <f t="shared" si="15"/>
        <v>-707.9784460057333</v>
      </c>
      <c r="F64" s="64">
        <f t="shared" si="16"/>
        <v>-273.84903998200815</v>
      </c>
      <c r="G64" s="64">
        <f t="shared" si="17"/>
        <v>3.2542354202994273</v>
      </c>
      <c r="H64" s="64">
        <f t="shared" si="18"/>
        <v>17880.600960017993</v>
      </c>
      <c r="I64" s="64">
        <f t="shared" si="19"/>
        <v>30993.034235420291</v>
      </c>
      <c r="J64" s="60">
        <f t="shared" si="20"/>
        <v>273.86837485777403</v>
      </c>
      <c r="K64" s="60">
        <f t="shared" si="21"/>
        <v>179.31916803765156</v>
      </c>
      <c r="L64" s="60">
        <f t="shared" si="22"/>
        <v>242.34601416932242</v>
      </c>
      <c r="M64" s="61"/>
      <c r="N64" s="66">
        <f t="shared" si="23"/>
        <v>24.759999999999991</v>
      </c>
      <c r="O64" s="66">
        <f t="shared" si="24"/>
        <v>-5.2359877559831865E-4</v>
      </c>
      <c r="P64" s="66">
        <f t="shared" si="25"/>
        <v>2.0594885173533209E-2</v>
      </c>
      <c r="Q64" s="60">
        <f t="shared" si="26"/>
        <v>1.6012551090001104E-2</v>
      </c>
      <c r="R64" s="60">
        <f t="shared" si="27"/>
        <v>1.0000213673638974</v>
      </c>
      <c r="S64" s="60">
        <f t="shared" si="28"/>
        <v>15.583984463536362</v>
      </c>
      <c r="T64" s="60">
        <f t="shared" si="29"/>
        <v>-19.207870551974803</v>
      </c>
      <c r="U64" s="98">
        <f t="shared" si="30"/>
        <v>1.1142881682187045</v>
      </c>
      <c r="W64" s="73">
        <f t="shared" ref="W64:X64" si="72">B65+0.001</f>
        <v>50.610999999999997</v>
      </c>
      <c r="X64" s="73">
        <f t="shared" si="72"/>
        <v>177.55100000000002</v>
      </c>
    </row>
    <row r="65" spans="1:24" x14ac:dyDescent="0.3">
      <c r="A65" s="95">
        <v>951.23</v>
      </c>
      <c r="B65" s="65">
        <v>50.61</v>
      </c>
      <c r="C65" s="65">
        <v>177.55</v>
      </c>
      <c r="D65" s="64">
        <f t="shared" si="14"/>
        <v>804.87340418524116</v>
      </c>
      <c r="E65" s="64">
        <f t="shared" si="15"/>
        <v>-723.67340418524111</v>
      </c>
      <c r="F65" s="64">
        <f t="shared" si="16"/>
        <v>-293.06981394857854</v>
      </c>
      <c r="G65" s="64">
        <f t="shared" si="17"/>
        <v>4.1238080637900696</v>
      </c>
      <c r="H65" s="64">
        <f t="shared" si="18"/>
        <v>17861.380186051421</v>
      </c>
      <c r="I65" s="64">
        <f t="shared" si="19"/>
        <v>30993.90380806378</v>
      </c>
      <c r="J65" s="60">
        <f t="shared" si="20"/>
        <v>293.09882572402336</v>
      </c>
      <c r="K65" s="60">
        <f t="shared" si="21"/>
        <v>179.19383984875847</v>
      </c>
      <c r="L65" s="60">
        <f t="shared" si="22"/>
        <v>259.06378946948206</v>
      </c>
      <c r="M65" s="61"/>
      <c r="N65" s="66">
        <f t="shared" si="23"/>
        <v>24.830000000000041</v>
      </c>
      <c r="O65" s="66">
        <f t="shared" si="24"/>
        <v>-6.4577182323789749E-3</v>
      </c>
      <c r="P65" s="66">
        <f t="shared" si="25"/>
        <v>4.8869219055841422E-3</v>
      </c>
      <c r="Q65" s="60">
        <f t="shared" si="26"/>
        <v>7.4861203149536593E-3</v>
      </c>
      <c r="R65" s="60">
        <f t="shared" si="27"/>
        <v>1.0000046701926202</v>
      </c>
      <c r="S65" s="60">
        <f t="shared" si="28"/>
        <v>15.694958179507825</v>
      </c>
      <c r="T65" s="60">
        <f t="shared" si="29"/>
        <v>-19.220773966570416</v>
      </c>
      <c r="U65" s="98">
        <f t="shared" si="30"/>
        <v>0.86957264349064256</v>
      </c>
      <c r="W65" s="73">
        <f t="shared" ref="W65:X65" si="73">B66-0.001</f>
        <v>51.099000000000004</v>
      </c>
      <c r="X65" s="73">
        <f t="shared" si="73"/>
        <v>176.149</v>
      </c>
    </row>
    <row r="66" spans="1:24" x14ac:dyDescent="0.3">
      <c r="A66" s="95">
        <v>986.46</v>
      </c>
      <c r="B66" s="65">
        <v>51.1</v>
      </c>
      <c r="C66" s="65">
        <v>176.15</v>
      </c>
      <c r="D66" s="64">
        <f t="shared" si="14"/>
        <v>827.11417669035734</v>
      </c>
      <c r="E66" s="64">
        <f t="shared" si="15"/>
        <v>-745.91417669035729</v>
      </c>
      <c r="F66" s="64">
        <f t="shared" si="16"/>
        <v>-320.34982140651459</v>
      </c>
      <c r="G66" s="64">
        <f t="shared" si="17"/>
        <v>5.6262813504478535</v>
      </c>
      <c r="H66" s="64">
        <f t="shared" si="18"/>
        <v>17834.100178593486</v>
      </c>
      <c r="I66" s="64">
        <f t="shared" si="19"/>
        <v>30995.406281350439</v>
      </c>
      <c r="J66" s="60">
        <f t="shared" si="20"/>
        <v>320.39922458866874</v>
      </c>
      <c r="K66" s="60">
        <f t="shared" si="21"/>
        <v>178.993821705443</v>
      </c>
      <c r="L66" s="60">
        <f t="shared" si="22"/>
        <v>282.6691607444323</v>
      </c>
      <c r="M66" s="61"/>
      <c r="N66" s="66">
        <f t="shared" si="23"/>
        <v>35.230000000000018</v>
      </c>
      <c r="O66" s="66">
        <f t="shared" si="24"/>
        <v>8.5521133347722499E-3</v>
      </c>
      <c r="P66" s="66">
        <f t="shared" si="25"/>
        <v>-2.4434609527920714E-2</v>
      </c>
      <c r="Q66" s="60">
        <f t="shared" si="26"/>
        <v>2.0790338250653795E-2</v>
      </c>
      <c r="R66" s="60">
        <f t="shared" si="27"/>
        <v>1.0000360214040314</v>
      </c>
      <c r="S66" s="60">
        <f t="shared" si="28"/>
        <v>22.240772505116151</v>
      </c>
      <c r="T66" s="60">
        <f t="shared" si="29"/>
        <v>-27.280007457936069</v>
      </c>
      <c r="U66" s="98">
        <f t="shared" si="30"/>
        <v>1.5024732866577839</v>
      </c>
      <c r="W66" s="73">
        <f t="shared" ref="W66:X66" si="74">B67+0.001</f>
        <v>51.170999999999999</v>
      </c>
      <c r="X66" s="73">
        <f t="shared" si="74"/>
        <v>176.06100000000001</v>
      </c>
    </row>
    <row r="67" spans="1:24" x14ac:dyDescent="0.3">
      <c r="A67" s="95">
        <v>998.76</v>
      </c>
      <c r="B67" s="65">
        <v>51.17</v>
      </c>
      <c r="C67" s="65">
        <v>176.06</v>
      </c>
      <c r="D67" s="64">
        <f t="shared" si="14"/>
        <v>834.83227390005266</v>
      </c>
      <c r="E67" s="64">
        <f t="shared" si="15"/>
        <v>-753.63227390005261</v>
      </c>
      <c r="F67" s="64">
        <f t="shared" si="16"/>
        <v>-329.90480493346882</v>
      </c>
      <c r="G67" s="64">
        <f t="shared" si="17"/>
        <v>6.2768407894639813</v>
      </c>
      <c r="H67" s="64">
        <f t="shared" si="18"/>
        <v>17824.54519506653</v>
      </c>
      <c r="I67" s="64">
        <f t="shared" si="19"/>
        <v>30996.056840789453</v>
      </c>
      <c r="J67" s="60">
        <f t="shared" si="20"/>
        <v>329.96451180162751</v>
      </c>
      <c r="K67" s="60">
        <f t="shared" si="21"/>
        <v>178.91000951127765</v>
      </c>
      <c r="L67" s="60">
        <f t="shared" si="22"/>
        <v>290.88049143253988</v>
      </c>
      <c r="M67" s="61"/>
      <c r="N67" s="66">
        <f t="shared" si="23"/>
        <v>12.299999999999955</v>
      </c>
      <c r="O67" s="66">
        <f t="shared" si="24"/>
        <v>1.2217304763960355E-3</v>
      </c>
      <c r="P67" s="66">
        <f t="shared" si="25"/>
        <v>-1.5707963267949561E-3</v>
      </c>
      <c r="Q67" s="60">
        <f t="shared" si="26"/>
        <v>1.7287306816344827E-3</v>
      </c>
      <c r="R67" s="60">
        <f t="shared" si="27"/>
        <v>1.0000002490425552</v>
      </c>
      <c r="S67" s="60">
        <f t="shared" si="28"/>
        <v>7.7180972096952685</v>
      </c>
      <c r="T67" s="60">
        <f t="shared" si="29"/>
        <v>-9.5549835269542367</v>
      </c>
      <c r="U67" s="98">
        <f t="shared" si="30"/>
        <v>0.65055943901612789</v>
      </c>
      <c r="W67" s="73" t="e">
        <f>#REF!-0.001</f>
        <v>#REF!</v>
      </c>
      <c r="X67" s="73" t="e">
        <f>#REF!-0.001</f>
        <v>#REF!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8"/>
  <sheetViews>
    <sheetView workbookViewId="0">
      <selection activeCell="I7" sqref="I7"/>
    </sheetView>
  </sheetViews>
  <sheetFormatPr defaultRowHeight="14.4" x14ac:dyDescent="0.3"/>
  <cols>
    <col min="1" max="1" width="76.5546875" customWidth="1"/>
    <col min="4" max="5" width="9.109375" style="74"/>
    <col min="8" max="8" width="27.5546875" customWidth="1"/>
    <col min="9" max="9" width="31.5546875" customWidth="1"/>
    <col min="10" max="10" width="26" customWidth="1"/>
  </cols>
  <sheetData>
    <row r="1" spans="1:10" ht="18.600000000000001" thickBot="1" x14ac:dyDescent="0.35">
      <c r="A1" s="57" t="s">
        <v>81</v>
      </c>
      <c r="D1" s="74" t="s">
        <v>91</v>
      </c>
      <c r="E1" s="74" t="s">
        <v>92</v>
      </c>
      <c r="H1" s="76" t="s">
        <v>93</v>
      </c>
      <c r="I1" s="76" t="s">
        <v>94</v>
      </c>
      <c r="J1" s="76" t="s">
        <v>95</v>
      </c>
    </row>
    <row r="2" spans="1:10" ht="18" x14ac:dyDescent="0.3">
      <c r="A2" t="s">
        <v>84</v>
      </c>
      <c r="D2" s="74">
        <f>Данные!X8-Данные!X9</f>
        <v>-0.28999999999999998</v>
      </c>
      <c r="E2" s="75">
        <f>Данные!Y8-Данные!Y9</f>
        <v>-306.33</v>
      </c>
      <c r="H2" s="76" t="s">
        <v>128</v>
      </c>
      <c r="I2" s="76"/>
      <c r="J2" s="76"/>
    </row>
    <row r="3" spans="1:10" ht="18" x14ac:dyDescent="0.3">
      <c r="A3" t="s">
        <v>85</v>
      </c>
      <c r="D3" s="74">
        <f>Данные!X9-Данные!X10</f>
        <v>-0.06</v>
      </c>
      <c r="E3" s="75">
        <f>Данные!Y9-Данные!Y10</f>
        <v>-6.8700000000000045</v>
      </c>
      <c r="H3" s="76" t="s">
        <v>96</v>
      </c>
      <c r="I3" s="76"/>
      <c r="J3" s="76"/>
    </row>
    <row r="4" spans="1:10" ht="18" x14ac:dyDescent="0.3">
      <c r="A4" t="s">
        <v>86</v>
      </c>
      <c r="D4" s="74" t="e">
        <f>Данные!X10-Данные!#REF!</f>
        <v>#REF!</v>
      </c>
      <c r="E4" s="75" t="e">
        <f>Данные!Y10-Данные!#REF!</f>
        <v>#REF!</v>
      </c>
      <c r="H4" s="76" t="s">
        <v>117</v>
      </c>
      <c r="I4" s="76"/>
      <c r="J4" s="76"/>
    </row>
    <row r="5" spans="1:10" ht="18" x14ac:dyDescent="0.3">
      <c r="A5" t="s">
        <v>82</v>
      </c>
      <c r="D5" s="74" t="e">
        <f>Данные!#REF!-Данные!#REF!</f>
        <v>#REF!</v>
      </c>
      <c r="E5" s="75" t="e">
        <f>Данные!#REF!-Данные!#REF!</f>
        <v>#REF!</v>
      </c>
      <c r="H5" s="76" t="s">
        <v>118</v>
      </c>
      <c r="I5" s="76"/>
      <c r="J5" s="76"/>
    </row>
    <row r="6" spans="1:10" ht="18" x14ac:dyDescent="0.3">
      <c r="A6" t="s">
        <v>83</v>
      </c>
      <c r="D6" s="74" t="e">
        <f>Данные!#REF!-Данные!#REF!</f>
        <v>#REF!</v>
      </c>
      <c r="E6" s="75" t="e">
        <f>Данные!#REF!-Данные!#REF!</f>
        <v>#REF!</v>
      </c>
      <c r="H6" s="77" t="s">
        <v>97</v>
      </c>
      <c r="I6" s="76"/>
      <c r="J6" s="76"/>
    </row>
    <row r="7" spans="1:10" ht="18" x14ac:dyDescent="0.3">
      <c r="A7" t="s">
        <v>87</v>
      </c>
      <c r="D7" s="74" t="e">
        <f>Данные!#REF!-Данные!#REF!</f>
        <v>#REF!</v>
      </c>
      <c r="E7" s="75" t="e">
        <f>Данные!#REF!-Данные!#REF!</f>
        <v>#REF!</v>
      </c>
      <c r="H7" s="77" t="s">
        <v>98</v>
      </c>
      <c r="I7" s="76"/>
      <c r="J7" s="76"/>
    </row>
    <row r="8" spans="1:10" ht="18" x14ac:dyDescent="0.3">
      <c r="A8" t="s">
        <v>105</v>
      </c>
      <c r="D8" s="74" t="e">
        <f>Данные!#REF!-Данные!#REF!</f>
        <v>#REF!</v>
      </c>
      <c r="E8" s="75" t="e">
        <f>Данные!#REF!-Данные!#REF!</f>
        <v>#REF!</v>
      </c>
      <c r="H8" s="76" t="s">
        <v>99</v>
      </c>
      <c r="I8" s="76"/>
      <c r="J8" s="76"/>
    </row>
    <row r="9" spans="1:10" ht="18" x14ac:dyDescent="0.3">
      <c r="A9" t="s">
        <v>109</v>
      </c>
      <c r="D9" s="74" t="e">
        <f>Данные!#REF!-Данные!#REF!</f>
        <v>#REF!</v>
      </c>
      <c r="E9" s="75" t="e">
        <f>Данные!#REF!-Данные!#REF!</f>
        <v>#REF!</v>
      </c>
      <c r="H9" s="76" t="s">
        <v>100</v>
      </c>
      <c r="I9" s="76"/>
      <c r="J9" s="76"/>
    </row>
    <row r="10" spans="1:10" ht="18" x14ac:dyDescent="0.3">
      <c r="A10" t="s">
        <v>110</v>
      </c>
      <c r="D10" s="74" t="e">
        <f>Данные!#REF!-Данные!#REF!</f>
        <v>#REF!</v>
      </c>
      <c r="E10" s="75" t="e">
        <f>Данные!#REF!-Данные!#REF!</f>
        <v>#REF!</v>
      </c>
      <c r="H10" s="76" t="s">
        <v>101</v>
      </c>
      <c r="I10" s="76"/>
      <c r="J10" s="76"/>
    </row>
    <row r="11" spans="1:10" ht="18" x14ac:dyDescent="0.3">
      <c r="A11" t="s">
        <v>111</v>
      </c>
      <c r="D11" s="74" t="e">
        <f>Данные!#REF!-Данные!#REF!</f>
        <v>#REF!</v>
      </c>
      <c r="E11" s="75" t="e">
        <f>Данные!#REF!-Данные!#REF!</f>
        <v>#REF!</v>
      </c>
      <c r="H11" s="76" t="s">
        <v>109</v>
      </c>
      <c r="I11" s="76"/>
      <c r="J11" s="76"/>
    </row>
    <row r="12" spans="1:10" ht="18" x14ac:dyDescent="0.3">
      <c r="D12" s="74" t="e">
        <f>Данные!#REF!-Данные!#REF!</f>
        <v>#REF!</v>
      </c>
      <c r="E12" s="75" t="e">
        <f>Данные!#REF!-Данные!#REF!</f>
        <v>#REF!</v>
      </c>
      <c r="H12" s="76" t="s">
        <v>120</v>
      </c>
      <c r="I12" s="76"/>
      <c r="J12" s="76"/>
    </row>
    <row r="13" spans="1:10" ht="18" x14ac:dyDescent="0.3">
      <c r="D13" s="74" t="e">
        <f>Данные!#REF!-Данные!#REF!</f>
        <v>#REF!</v>
      </c>
      <c r="E13" s="75" t="e">
        <f>Данные!#REF!-Данные!#REF!</f>
        <v>#REF!</v>
      </c>
      <c r="H13" s="76"/>
      <c r="I13" s="76"/>
      <c r="J13" s="76"/>
    </row>
    <row r="14" spans="1:10" ht="18" x14ac:dyDescent="0.3">
      <c r="D14" s="74" t="e">
        <f>Данные!#REF!-Данные!#REF!</f>
        <v>#REF!</v>
      </c>
      <c r="E14" s="75" t="e">
        <f>Данные!#REF!-Данные!#REF!</f>
        <v>#REF!</v>
      </c>
      <c r="H14" s="76"/>
    </row>
    <row r="15" spans="1:10" ht="18" x14ac:dyDescent="0.3">
      <c r="D15" s="74" t="e">
        <f>Данные!#REF!-Данные!#REF!</f>
        <v>#REF!</v>
      </c>
      <c r="E15" s="75" t="e">
        <f>Данные!#REF!-Данные!#REF!</f>
        <v>#REF!</v>
      </c>
      <c r="H15" s="76"/>
    </row>
    <row r="16" spans="1:10" ht="18" x14ac:dyDescent="0.3">
      <c r="D16" s="74" t="e">
        <f>Данные!#REF!-Данные!#REF!</f>
        <v>#REF!</v>
      </c>
      <c r="E16" s="75" t="e">
        <f>Данные!#REF!-Данные!#REF!</f>
        <v>#REF!</v>
      </c>
      <c r="H16" s="76"/>
    </row>
    <row r="17" spans="4:5" x14ac:dyDescent="0.3">
      <c r="D17" s="74" t="e">
        <f>Данные!#REF!-Данные!#REF!</f>
        <v>#REF!</v>
      </c>
      <c r="E17" s="75" t="e">
        <f>Данные!#REF!-Данные!#REF!</f>
        <v>#REF!</v>
      </c>
    </row>
    <row r="18" spans="4:5" x14ac:dyDescent="0.3">
      <c r="D18" s="74" t="e">
        <f>Данные!#REF!-Данные!#REF!</f>
        <v>#REF!</v>
      </c>
      <c r="E18" s="75" t="e">
        <f>Данные!#REF!-Данные!#REF!</f>
        <v>#REF!</v>
      </c>
    </row>
    <row r="19" spans="4:5" x14ac:dyDescent="0.3">
      <c r="D19" s="74" t="e">
        <f>Данные!#REF!-Данные!#REF!</f>
        <v>#REF!</v>
      </c>
      <c r="E19" s="75" t="e">
        <f>Данные!#REF!-Данные!#REF!</f>
        <v>#REF!</v>
      </c>
    </row>
    <row r="20" spans="4:5" x14ac:dyDescent="0.3">
      <c r="D20" s="74" t="e">
        <f>Данные!#REF!-Данные!#REF!</f>
        <v>#REF!</v>
      </c>
      <c r="E20" s="75" t="e">
        <f>Данные!#REF!-Данные!#REF!</f>
        <v>#REF!</v>
      </c>
    </row>
    <row r="21" spans="4:5" x14ac:dyDescent="0.3">
      <c r="D21" s="74" t="e">
        <f>Данные!#REF!-Данные!#REF!</f>
        <v>#REF!</v>
      </c>
      <c r="E21" s="75" t="e">
        <f>Данные!#REF!-Данные!#REF!</f>
        <v>#REF!</v>
      </c>
    </row>
    <row r="22" spans="4:5" x14ac:dyDescent="0.3">
      <c r="D22" s="74" t="e">
        <f>Данные!#REF!-Данные!#REF!</f>
        <v>#REF!</v>
      </c>
      <c r="E22" s="75" t="e">
        <f>Данные!#REF!-Данные!#REF!</f>
        <v>#REF!</v>
      </c>
    </row>
    <row r="23" spans="4:5" x14ac:dyDescent="0.3">
      <c r="D23" s="74" t="e">
        <f>Данные!#REF!-Данные!#REF!</f>
        <v>#REF!</v>
      </c>
      <c r="E23" s="75" t="e">
        <f>Данные!#REF!-Данные!#REF!</f>
        <v>#REF!</v>
      </c>
    </row>
    <row r="24" spans="4:5" x14ac:dyDescent="0.3">
      <c r="D24" s="74" t="e">
        <f>Данные!#REF!-Данные!#REF!</f>
        <v>#REF!</v>
      </c>
      <c r="E24" s="75" t="e">
        <f>Данные!#REF!-Данные!#REF!</f>
        <v>#REF!</v>
      </c>
    </row>
    <row r="25" spans="4:5" x14ac:dyDescent="0.3">
      <c r="D25" s="74" t="e">
        <f>Данные!#REF!-Данные!#REF!</f>
        <v>#REF!</v>
      </c>
      <c r="E25" s="75" t="e">
        <f>Данные!#REF!-Данные!#REF!</f>
        <v>#REF!</v>
      </c>
    </row>
    <row r="26" spans="4:5" x14ac:dyDescent="0.3">
      <c r="D26" s="74" t="e">
        <f>Данные!#REF!-Данные!#REF!</f>
        <v>#REF!</v>
      </c>
      <c r="E26" s="75" t="e">
        <f>Данные!#REF!-Данные!#REF!</f>
        <v>#REF!</v>
      </c>
    </row>
    <row r="27" spans="4:5" x14ac:dyDescent="0.3">
      <c r="D27" s="74" t="e">
        <f>Данные!#REF!-Данные!#REF!</f>
        <v>#REF!</v>
      </c>
      <c r="E27" s="75" t="e">
        <f>Данные!#REF!-Данные!#REF!</f>
        <v>#REF!</v>
      </c>
    </row>
    <row r="28" spans="4:5" x14ac:dyDescent="0.3">
      <c r="D28" s="74" t="e">
        <f>Данные!#REF!-Данные!#REF!</f>
        <v>#REF!</v>
      </c>
      <c r="E28" s="75" t="e">
        <f>Данные!#REF!-Данные!#REF!</f>
        <v>#REF!</v>
      </c>
    </row>
    <row r="29" spans="4:5" x14ac:dyDescent="0.3">
      <c r="D29" s="74" t="e">
        <f>Данные!#REF!-Данные!#REF!</f>
        <v>#REF!</v>
      </c>
      <c r="E29" s="75" t="e">
        <f>Данные!#REF!-Данные!#REF!</f>
        <v>#REF!</v>
      </c>
    </row>
    <row r="30" spans="4:5" x14ac:dyDescent="0.3">
      <c r="D30" s="74" t="e">
        <f>Данные!#REF!-Данные!#REF!</f>
        <v>#REF!</v>
      </c>
      <c r="E30" s="75" t="e">
        <f>Данные!#REF!-Данные!#REF!</f>
        <v>#REF!</v>
      </c>
    </row>
    <row r="31" spans="4:5" x14ac:dyDescent="0.3">
      <c r="D31" s="74" t="e">
        <f>Данные!#REF!-Данные!#REF!</f>
        <v>#REF!</v>
      </c>
      <c r="E31" s="75" t="e">
        <f>Данные!#REF!-Данные!#REF!</f>
        <v>#REF!</v>
      </c>
    </row>
    <row r="32" spans="4:5" x14ac:dyDescent="0.3">
      <c r="D32" s="74" t="e">
        <f>Данные!#REF!-Данные!#REF!</f>
        <v>#REF!</v>
      </c>
      <c r="E32" s="75" t="e">
        <f>Данные!#REF!-Данные!#REF!</f>
        <v>#REF!</v>
      </c>
    </row>
    <row r="33" spans="4:5" x14ac:dyDescent="0.3">
      <c r="D33" s="74" t="e">
        <f>Данные!#REF!-Данные!#REF!</f>
        <v>#REF!</v>
      </c>
      <c r="E33" s="75" t="e">
        <f>Данные!#REF!-Данные!#REF!</f>
        <v>#REF!</v>
      </c>
    </row>
    <row r="34" spans="4:5" x14ac:dyDescent="0.3">
      <c r="D34" s="74" t="e">
        <f>Данные!#REF!-Данные!#REF!</f>
        <v>#REF!</v>
      </c>
      <c r="E34" s="75" t="e">
        <f>Данные!#REF!-Данные!#REF!</f>
        <v>#REF!</v>
      </c>
    </row>
    <row r="35" spans="4:5" x14ac:dyDescent="0.3">
      <c r="D35" s="74" t="e">
        <f>Данные!#REF!-Данные!#REF!</f>
        <v>#REF!</v>
      </c>
      <c r="E35" s="75" t="e">
        <f>Данные!#REF!-Данные!#REF!</f>
        <v>#REF!</v>
      </c>
    </row>
    <row r="36" spans="4:5" x14ac:dyDescent="0.3">
      <c r="D36" s="74" t="e">
        <f>Данные!#REF!-Данные!#REF!</f>
        <v>#REF!</v>
      </c>
      <c r="E36" s="75" t="e">
        <f>Данные!#REF!-Данные!#REF!</f>
        <v>#REF!</v>
      </c>
    </row>
    <row r="37" spans="4:5" x14ac:dyDescent="0.3">
      <c r="D37" s="74" t="e">
        <f>Данные!#REF!-Данные!#REF!</f>
        <v>#REF!</v>
      </c>
      <c r="E37" s="75" t="e">
        <f>Данные!#REF!-Данные!#REF!</f>
        <v>#REF!</v>
      </c>
    </row>
    <row r="38" spans="4:5" x14ac:dyDescent="0.3">
      <c r="D38" s="74" t="e">
        <f>Данные!#REF!-Данные!#REF!</f>
        <v>#REF!</v>
      </c>
      <c r="E38" s="75" t="e">
        <f>Данные!#REF!-Данные!#REF!</f>
        <v>#REF!</v>
      </c>
    </row>
    <row r="39" spans="4:5" x14ac:dyDescent="0.3">
      <c r="D39" s="74" t="e">
        <f>Данные!#REF!-Данные!#REF!</f>
        <v>#REF!</v>
      </c>
      <c r="E39" s="75" t="e">
        <f>Данные!#REF!-Данные!#REF!</f>
        <v>#REF!</v>
      </c>
    </row>
    <row r="40" spans="4:5" x14ac:dyDescent="0.3">
      <c r="D40" s="74" t="e">
        <f>Данные!#REF!-Данные!#REF!</f>
        <v>#REF!</v>
      </c>
      <c r="E40" s="75" t="e">
        <f>Данные!#REF!-Данные!#REF!</f>
        <v>#REF!</v>
      </c>
    </row>
    <row r="41" spans="4:5" x14ac:dyDescent="0.3">
      <c r="D41" s="74" t="e">
        <f>Данные!#REF!-Данные!#REF!</f>
        <v>#REF!</v>
      </c>
      <c r="E41" s="75" t="e">
        <f>Данные!#REF!-Данные!#REF!</f>
        <v>#REF!</v>
      </c>
    </row>
    <row r="42" spans="4:5" x14ac:dyDescent="0.3">
      <c r="D42" s="74" t="e">
        <f>Данные!#REF!-Данные!#REF!</f>
        <v>#REF!</v>
      </c>
      <c r="E42" s="75" t="e">
        <f>Данные!#REF!-Данные!#REF!</f>
        <v>#REF!</v>
      </c>
    </row>
    <row r="43" spans="4:5" x14ac:dyDescent="0.3">
      <c r="D43" s="74" t="e">
        <f>Данные!#REF!-Данные!#REF!</f>
        <v>#REF!</v>
      </c>
      <c r="E43" s="75" t="e">
        <f>Данные!#REF!-Данные!#REF!</f>
        <v>#REF!</v>
      </c>
    </row>
    <row r="44" spans="4:5" x14ac:dyDescent="0.3">
      <c r="D44" s="74" t="e">
        <f>Данные!#REF!-Данные!#REF!</f>
        <v>#REF!</v>
      </c>
      <c r="E44" s="75" t="e">
        <f>Данные!#REF!-Данные!#REF!</f>
        <v>#REF!</v>
      </c>
    </row>
    <row r="45" spans="4:5" x14ac:dyDescent="0.3">
      <c r="D45" s="74" t="e">
        <f>Данные!#REF!-Данные!#REF!</f>
        <v>#REF!</v>
      </c>
      <c r="E45" s="75" t="e">
        <f>Данные!#REF!-Данные!#REF!</f>
        <v>#REF!</v>
      </c>
    </row>
    <row r="46" spans="4:5" x14ac:dyDescent="0.3">
      <c r="D46" s="74" t="e">
        <f>Данные!#REF!-Данные!#REF!</f>
        <v>#REF!</v>
      </c>
      <c r="E46" s="75" t="e">
        <f>Данные!#REF!-Данные!#REF!</f>
        <v>#REF!</v>
      </c>
    </row>
    <row r="47" spans="4:5" x14ac:dyDescent="0.3">
      <c r="D47" s="74" t="e">
        <f>Данные!#REF!-Данные!#REF!</f>
        <v>#REF!</v>
      </c>
      <c r="E47" s="75" t="e">
        <f>Данные!#REF!-Данные!#REF!</f>
        <v>#REF!</v>
      </c>
    </row>
    <row r="48" spans="4:5" x14ac:dyDescent="0.3">
      <c r="D48" s="74" t="e">
        <f>Данные!#REF!-Данные!#REF!</f>
        <v>#REF!</v>
      </c>
      <c r="E48" s="75" t="e">
        <f>Данные!#REF!-Данные!#REF!</f>
        <v>#REF!</v>
      </c>
    </row>
    <row r="49" spans="4:5" x14ac:dyDescent="0.3">
      <c r="D49" s="74" t="e">
        <f>Данные!#REF!-Данные!#REF!</f>
        <v>#REF!</v>
      </c>
      <c r="E49" s="75" t="e">
        <f>Данные!#REF!-Данные!#REF!</f>
        <v>#REF!</v>
      </c>
    </row>
    <row r="50" spans="4:5" x14ac:dyDescent="0.3">
      <c r="D50" s="74" t="e">
        <f>Данные!#REF!-Данные!#REF!</f>
        <v>#REF!</v>
      </c>
      <c r="E50" s="75" t="e">
        <f>Данные!#REF!-Данные!#REF!</f>
        <v>#REF!</v>
      </c>
    </row>
    <row r="51" spans="4:5" x14ac:dyDescent="0.3">
      <c r="D51" s="74" t="e">
        <f>Данные!#REF!-Данные!#REF!</f>
        <v>#REF!</v>
      </c>
      <c r="E51" s="75" t="e">
        <f>Данные!#REF!-Данные!#REF!</f>
        <v>#REF!</v>
      </c>
    </row>
    <row r="52" spans="4:5" x14ac:dyDescent="0.3">
      <c r="D52" s="74" t="e">
        <f>Данные!#REF!-Данные!#REF!</f>
        <v>#REF!</v>
      </c>
      <c r="E52" s="75" t="e">
        <f>Данные!#REF!-Данные!#REF!</f>
        <v>#REF!</v>
      </c>
    </row>
    <row r="53" spans="4:5" x14ac:dyDescent="0.3">
      <c r="D53" s="74" t="e">
        <f>Данные!#REF!-Данные!#REF!</f>
        <v>#REF!</v>
      </c>
      <c r="E53" s="75" t="e">
        <f>Данные!#REF!-Данные!#REF!</f>
        <v>#REF!</v>
      </c>
    </row>
    <row r="54" spans="4:5" x14ac:dyDescent="0.3">
      <c r="D54" s="74" t="e">
        <f>Данные!#REF!-Данные!#REF!</f>
        <v>#REF!</v>
      </c>
      <c r="E54" s="75" t="e">
        <f>Данные!#REF!-Данные!#REF!</f>
        <v>#REF!</v>
      </c>
    </row>
    <row r="55" spans="4:5" x14ac:dyDescent="0.3">
      <c r="D55" s="74" t="e">
        <f>Данные!#REF!-Данные!#REF!</f>
        <v>#REF!</v>
      </c>
      <c r="E55" s="75" t="e">
        <f>Данные!#REF!-Данные!#REF!</f>
        <v>#REF!</v>
      </c>
    </row>
    <row r="56" spans="4:5" x14ac:dyDescent="0.3">
      <c r="D56" s="74" t="e">
        <f>Данные!#REF!-Данные!#REF!</f>
        <v>#REF!</v>
      </c>
      <c r="E56" s="75" t="e">
        <f>Данные!#REF!-Данные!#REF!</f>
        <v>#REF!</v>
      </c>
    </row>
    <row r="57" spans="4:5" x14ac:dyDescent="0.3">
      <c r="D57" s="74" t="e">
        <f>Данные!#REF!-Данные!#REF!</f>
        <v>#REF!</v>
      </c>
      <c r="E57" s="75" t="e">
        <f>Данные!#REF!-Данные!#REF!</f>
        <v>#REF!</v>
      </c>
    </row>
    <row r="58" spans="4:5" x14ac:dyDescent="0.3">
      <c r="D58" s="74" t="e">
        <f>Данные!#REF!-Данные!#REF!</f>
        <v>#REF!</v>
      </c>
      <c r="E58" s="75" t="e">
        <f>Данные!#REF!-Данные!#REF!</f>
        <v>#REF!</v>
      </c>
    </row>
    <row r="59" spans="4:5" x14ac:dyDescent="0.3">
      <c r="D59" s="74" t="e">
        <f>Данные!#REF!-Данные!#REF!</f>
        <v>#REF!</v>
      </c>
      <c r="E59" s="75" t="e">
        <f>Данные!#REF!-Данные!#REF!</f>
        <v>#REF!</v>
      </c>
    </row>
    <row r="60" spans="4:5" x14ac:dyDescent="0.3">
      <c r="D60" s="74" t="e">
        <f>Данные!#REF!-Данные!#REF!</f>
        <v>#REF!</v>
      </c>
      <c r="E60" s="75" t="e">
        <f>Данные!#REF!-Данные!#REF!</f>
        <v>#REF!</v>
      </c>
    </row>
    <row r="61" spans="4:5" x14ac:dyDescent="0.3">
      <c r="D61" s="74" t="e">
        <f>Данные!#REF!-Данные!#REF!</f>
        <v>#REF!</v>
      </c>
      <c r="E61" s="75" t="e">
        <f>Данные!#REF!-Данные!#REF!</f>
        <v>#REF!</v>
      </c>
    </row>
    <row r="62" spans="4:5" x14ac:dyDescent="0.3">
      <c r="D62" s="74" t="e">
        <f>Данные!#REF!-Данные!#REF!</f>
        <v>#REF!</v>
      </c>
      <c r="E62" s="75" t="e">
        <f>Данные!#REF!-Данные!#REF!</f>
        <v>#REF!</v>
      </c>
    </row>
    <row r="63" spans="4:5" x14ac:dyDescent="0.3">
      <c r="D63" s="74" t="e">
        <f>Данные!#REF!-Данные!#REF!</f>
        <v>#REF!</v>
      </c>
      <c r="E63" s="75" t="e">
        <f>Данные!#REF!-Данные!#REF!</f>
        <v>#REF!</v>
      </c>
    </row>
    <row r="64" spans="4:5" x14ac:dyDescent="0.3">
      <c r="D64" s="74" t="e">
        <f>Данные!#REF!-Данные!#REF!</f>
        <v>#REF!</v>
      </c>
      <c r="E64" s="75" t="e">
        <f>Данные!#REF!-Данные!#REF!</f>
        <v>#REF!</v>
      </c>
    </row>
    <row r="65" spans="4:5" x14ac:dyDescent="0.3">
      <c r="D65" s="74" t="e">
        <f>Данные!#REF!-Данные!#REF!</f>
        <v>#REF!</v>
      </c>
      <c r="E65" s="75" t="e">
        <f>Данные!#REF!-Данные!#REF!</f>
        <v>#REF!</v>
      </c>
    </row>
    <row r="66" spans="4:5" x14ac:dyDescent="0.3">
      <c r="D66" s="74" t="e">
        <f>Данные!#REF!-Данные!#REF!</f>
        <v>#REF!</v>
      </c>
      <c r="E66" s="75" t="e">
        <f>Данные!#REF!-Данные!#REF!</f>
        <v>#REF!</v>
      </c>
    </row>
    <row r="67" spans="4:5" x14ac:dyDescent="0.3">
      <c r="D67" s="74" t="e">
        <f>Данные!#REF!-Данные!#REF!</f>
        <v>#REF!</v>
      </c>
      <c r="E67" s="75" t="e">
        <f>Данные!#REF!-Данные!#REF!</f>
        <v>#REF!</v>
      </c>
    </row>
    <row r="68" spans="4:5" x14ac:dyDescent="0.3">
      <c r="D68" s="74" t="e">
        <f>Данные!#REF!-Данные!#REF!</f>
        <v>#REF!</v>
      </c>
      <c r="E68" s="75" t="e">
        <f>Данные!#REF!-Данные!#REF!</f>
        <v>#REF!</v>
      </c>
    </row>
    <row r="69" spans="4:5" x14ac:dyDescent="0.3">
      <c r="D69" s="74" t="e">
        <f>Данные!#REF!-Данные!#REF!</f>
        <v>#REF!</v>
      </c>
      <c r="E69" s="75" t="e">
        <f>Данные!#REF!-Данные!#REF!</f>
        <v>#REF!</v>
      </c>
    </row>
    <row r="70" spans="4:5" x14ac:dyDescent="0.3">
      <c r="D70" s="74" t="e">
        <f>Данные!#REF!-Данные!#REF!</f>
        <v>#REF!</v>
      </c>
      <c r="E70" s="75" t="e">
        <f>Данные!#REF!-Данные!#REF!</f>
        <v>#REF!</v>
      </c>
    </row>
    <row r="71" spans="4:5" x14ac:dyDescent="0.3">
      <c r="D71" s="74" t="e">
        <f>Данные!#REF!-Данные!#REF!</f>
        <v>#REF!</v>
      </c>
      <c r="E71" s="75" t="e">
        <f>Данные!#REF!-Данные!#REF!</f>
        <v>#REF!</v>
      </c>
    </row>
    <row r="72" spans="4:5" x14ac:dyDescent="0.3">
      <c r="D72" s="74" t="e">
        <f>Данные!#REF!-Данные!#REF!</f>
        <v>#REF!</v>
      </c>
      <c r="E72" s="75" t="e">
        <f>Данные!#REF!-Данные!#REF!</f>
        <v>#REF!</v>
      </c>
    </row>
    <row r="73" spans="4:5" x14ac:dyDescent="0.3">
      <c r="D73" s="74" t="e">
        <f>Данные!#REF!-Данные!#REF!</f>
        <v>#REF!</v>
      </c>
      <c r="E73" s="75" t="e">
        <f>Данные!#REF!-Данные!#REF!</f>
        <v>#REF!</v>
      </c>
    </row>
    <row r="74" spans="4:5" x14ac:dyDescent="0.3">
      <c r="D74" s="74" t="e">
        <f>Данные!#REF!-Данные!#REF!</f>
        <v>#REF!</v>
      </c>
      <c r="E74" s="75" t="e">
        <f>Данные!#REF!-Данные!#REF!</f>
        <v>#REF!</v>
      </c>
    </row>
    <row r="75" spans="4:5" x14ac:dyDescent="0.3">
      <c r="D75" s="74" t="e">
        <f>Данные!#REF!-Данные!#REF!</f>
        <v>#REF!</v>
      </c>
      <c r="E75" s="75" t="e">
        <f>Данные!#REF!-Данные!#REF!</f>
        <v>#REF!</v>
      </c>
    </row>
    <row r="76" spans="4:5" x14ac:dyDescent="0.3">
      <c r="D76" s="74" t="e">
        <f>Данные!#REF!-Данные!#REF!</f>
        <v>#REF!</v>
      </c>
      <c r="E76" s="75" t="e">
        <f>Данные!#REF!-Данные!#REF!</f>
        <v>#REF!</v>
      </c>
    </row>
    <row r="77" spans="4:5" x14ac:dyDescent="0.3">
      <c r="D77" s="74" t="e">
        <f>Данные!#REF!-Данные!#REF!</f>
        <v>#REF!</v>
      </c>
      <c r="E77" s="75" t="e">
        <f>Данные!#REF!-Данные!#REF!</f>
        <v>#REF!</v>
      </c>
    </row>
    <row r="78" spans="4:5" x14ac:dyDescent="0.3">
      <c r="D78" s="74" t="e">
        <f>Данные!#REF!-Данные!#REF!</f>
        <v>#REF!</v>
      </c>
      <c r="E78" s="75" t="e">
        <f>Данные!#REF!-Данные!#REF!</f>
        <v>#REF!</v>
      </c>
    </row>
    <row r="79" spans="4:5" x14ac:dyDescent="0.3">
      <c r="D79" s="74" t="e">
        <f>Данные!#REF!-Данные!#REF!</f>
        <v>#REF!</v>
      </c>
      <c r="E79" s="75" t="e">
        <f>Данные!#REF!-Данные!#REF!</f>
        <v>#REF!</v>
      </c>
    </row>
    <row r="80" spans="4:5" x14ac:dyDescent="0.3">
      <c r="D80" s="74" t="e">
        <f>Данные!#REF!-Данные!#REF!</f>
        <v>#REF!</v>
      </c>
      <c r="E80" s="75" t="e">
        <f>Данные!#REF!-Данные!#REF!</f>
        <v>#REF!</v>
      </c>
    </row>
    <row r="81" spans="4:5" x14ac:dyDescent="0.3">
      <c r="D81" s="74" t="e">
        <f>Данные!#REF!-Данные!#REF!</f>
        <v>#REF!</v>
      </c>
      <c r="E81" s="75" t="e">
        <f>Данные!#REF!-Данные!#REF!</f>
        <v>#REF!</v>
      </c>
    </row>
    <row r="82" spans="4:5" x14ac:dyDescent="0.3">
      <c r="D82" s="74" t="e">
        <f>Данные!#REF!-Данные!#REF!</f>
        <v>#REF!</v>
      </c>
      <c r="E82" s="75" t="e">
        <f>Данные!#REF!-Данные!#REF!</f>
        <v>#REF!</v>
      </c>
    </row>
    <row r="83" spans="4:5" x14ac:dyDescent="0.3">
      <c r="D83" s="74" t="e">
        <f>Данные!#REF!-Данные!#REF!</f>
        <v>#REF!</v>
      </c>
      <c r="E83" s="75" t="e">
        <f>Данные!#REF!-Данные!#REF!</f>
        <v>#REF!</v>
      </c>
    </row>
    <row r="84" spans="4:5" x14ac:dyDescent="0.3">
      <c r="D84" s="74" t="e">
        <f>Данные!#REF!-Данные!#REF!</f>
        <v>#REF!</v>
      </c>
      <c r="E84" s="75" t="e">
        <f>Данные!#REF!-Данные!#REF!</f>
        <v>#REF!</v>
      </c>
    </row>
    <row r="85" spans="4:5" x14ac:dyDescent="0.3">
      <c r="D85" s="74" t="e">
        <f>Данные!#REF!-Данные!#REF!</f>
        <v>#REF!</v>
      </c>
      <c r="E85" s="75" t="e">
        <f>Данные!#REF!-Данные!#REF!</f>
        <v>#REF!</v>
      </c>
    </row>
    <row r="86" spans="4:5" x14ac:dyDescent="0.3">
      <c r="D86" s="74" t="e">
        <f>Данные!#REF!-Данные!#REF!</f>
        <v>#REF!</v>
      </c>
      <c r="E86" s="75" t="e">
        <f>Данные!#REF!-Данные!#REF!</f>
        <v>#REF!</v>
      </c>
    </row>
    <row r="87" spans="4:5" x14ac:dyDescent="0.3">
      <c r="D87" s="74" t="e">
        <f>Данные!#REF!-Данные!#REF!</f>
        <v>#REF!</v>
      </c>
      <c r="E87" s="75" t="e">
        <f>Данные!#REF!-Данные!#REF!</f>
        <v>#REF!</v>
      </c>
    </row>
    <row r="88" spans="4:5" x14ac:dyDescent="0.3">
      <c r="D88" s="74" t="e">
        <f>Данные!#REF!-Данные!#REF!</f>
        <v>#REF!</v>
      </c>
      <c r="E88" s="75" t="e">
        <f>Данные!#REF!-Данные!#REF!</f>
        <v>#REF!</v>
      </c>
    </row>
    <row r="89" spans="4:5" x14ac:dyDescent="0.3">
      <c r="D89" s="74" t="e">
        <f>Данные!#REF!-Данные!#REF!</f>
        <v>#REF!</v>
      </c>
      <c r="E89" s="75" t="e">
        <f>Данные!#REF!-Данные!#REF!</f>
        <v>#REF!</v>
      </c>
    </row>
    <row r="90" spans="4:5" x14ac:dyDescent="0.3">
      <c r="D90" s="74" t="e">
        <f>Данные!#REF!-Данные!#REF!</f>
        <v>#REF!</v>
      </c>
      <c r="E90" s="75" t="e">
        <f>Данные!#REF!-Данные!#REF!</f>
        <v>#REF!</v>
      </c>
    </row>
    <row r="91" spans="4:5" x14ac:dyDescent="0.3">
      <c r="D91" s="74" t="e">
        <f>Данные!#REF!-Данные!#REF!</f>
        <v>#REF!</v>
      </c>
      <c r="E91" s="75" t="e">
        <f>Данные!#REF!-Данные!#REF!</f>
        <v>#REF!</v>
      </c>
    </row>
    <row r="92" spans="4:5" x14ac:dyDescent="0.3">
      <c r="D92" s="74" t="e">
        <f>Данные!#REF!-Данные!#REF!</f>
        <v>#REF!</v>
      </c>
      <c r="E92" s="75" t="e">
        <f>Данные!#REF!-Данные!#REF!</f>
        <v>#REF!</v>
      </c>
    </row>
    <row r="93" spans="4:5" x14ac:dyDescent="0.3">
      <c r="D93" s="74" t="e">
        <f>Данные!#REF!-Данные!#REF!</f>
        <v>#REF!</v>
      </c>
      <c r="E93" s="75" t="e">
        <f>Данные!#REF!-Данные!#REF!</f>
        <v>#REF!</v>
      </c>
    </row>
    <row r="94" spans="4:5" x14ac:dyDescent="0.3">
      <c r="D94" s="74" t="e">
        <f>Данные!#REF!-Данные!#REF!</f>
        <v>#REF!</v>
      </c>
      <c r="E94" s="75" t="e">
        <f>Данные!#REF!-Данные!#REF!</f>
        <v>#REF!</v>
      </c>
    </row>
    <row r="95" spans="4:5" x14ac:dyDescent="0.3">
      <c r="D95" s="74" t="e">
        <f>Данные!#REF!-Данные!#REF!</f>
        <v>#REF!</v>
      </c>
      <c r="E95" s="75" t="e">
        <f>Данные!#REF!-Данные!#REF!</f>
        <v>#REF!</v>
      </c>
    </row>
    <row r="96" spans="4:5" x14ac:dyDescent="0.3">
      <c r="D96" s="74" t="e">
        <f>Данные!#REF!-Данные!#REF!</f>
        <v>#REF!</v>
      </c>
      <c r="E96" s="75" t="e">
        <f>Данные!#REF!-Данные!#REF!</f>
        <v>#REF!</v>
      </c>
    </row>
    <row r="97" spans="4:5" x14ac:dyDescent="0.3">
      <c r="D97" s="74" t="e">
        <f>Данные!#REF!-Данные!#REF!</f>
        <v>#REF!</v>
      </c>
      <c r="E97" s="75" t="e">
        <f>Данные!#REF!-Данные!#REF!</f>
        <v>#REF!</v>
      </c>
    </row>
    <row r="98" spans="4:5" x14ac:dyDescent="0.3">
      <c r="D98" s="74" t="e">
        <f>Данные!#REF!-Данные!#REF!</f>
        <v>#REF!</v>
      </c>
      <c r="E98" s="75" t="e">
        <f>Данные!#REF!-Данные!#REF!</f>
        <v>#REF!</v>
      </c>
    </row>
    <row r="99" spans="4:5" x14ac:dyDescent="0.3">
      <c r="D99" s="74" t="e">
        <f>Данные!#REF!-Данные!#REF!</f>
        <v>#REF!</v>
      </c>
      <c r="E99" s="75" t="e">
        <f>Данные!#REF!-Данные!#REF!</f>
        <v>#REF!</v>
      </c>
    </row>
    <row r="100" spans="4:5" x14ac:dyDescent="0.3">
      <c r="D100" s="74" t="e">
        <f>Данные!#REF!-Данные!#REF!</f>
        <v>#REF!</v>
      </c>
      <c r="E100" s="75" t="e">
        <f>Данные!#REF!-Данные!#REF!</f>
        <v>#REF!</v>
      </c>
    </row>
    <row r="101" spans="4:5" x14ac:dyDescent="0.3">
      <c r="D101" s="74" t="e">
        <f>Данные!#REF!-Данные!X25</f>
        <v>#REF!</v>
      </c>
      <c r="E101" s="75" t="e">
        <f>Данные!#REF!-Данные!Y25</f>
        <v>#REF!</v>
      </c>
    </row>
    <row r="102" spans="4:5" x14ac:dyDescent="0.3">
      <c r="D102" s="74">
        <f>Данные!X25-Данные!X26</f>
        <v>-1.5199999999999996</v>
      </c>
      <c r="E102" s="75">
        <f>Данные!Y25-Данные!Y26</f>
        <v>2.1099999999999852</v>
      </c>
    </row>
    <row r="103" spans="4:5" x14ac:dyDescent="0.3">
      <c r="D103" s="74">
        <f>Данные!X26-Данные!X27</f>
        <v>-1.3500000000000014</v>
      </c>
      <c r="E103" s="75">
        <f>Данные!Y26-Данные!Y27</f>
        <v>-0.84999999999999432</v>
      </c>
    </row>
    <row r="104" spans="4:5" x14ac:dyDescent="0.3">
      <c r="D104" s="74">
        <f>Данные!X27-Данные!X28</f>
        <v>-1.870000000000001</v>
      </c>
      <c r="E104" s="75">
        <f>Данные!Y27-Данные!Y28</f>
        <v>-0.46000000000000796</v>
      </c>
    </row>
    <row r="105" spans="4:5" x14ac:dyDescent="0.3">
      <c r="D105" s="74">
        <f>Данные!X28-Данные!X29</f>
        <v>-1.7799999999999976</v>
      </c>
      <c r="E105" s="75">
        <f>Данные!Y28-Данные!Y29</f>
        <v>0.53999999999999204</v>
      </c>
    </row>
    <row r="106" spans="4:5" x14ac:dyDescent="0.3">
      <c r="D106" s="74">
        <f>Данные!X29-Данные!X30</f>
        <v>-1.0600000000000023</v>
      </c>
      <c r="E106" s="75">
        <f>Данные!Y29-Данные!Y30</f>
        <v>2.7800000000000011</v>
      </c>
    </row>
    <row r="107" spans="4:5" x14ac:dyDescent="0.3">
      <c r="D107" s="74">
        <f>Данные!X30-Данные!X31</f>
        <v>-0.10999999999999943</v>
      </c>
      <c r="E107" s="75">
        <f>Данные!Y30-Данные!Y31</f>
        <v>-1.9199999999999875</v>
      </c>
    </row>
    <row r="108" spans="4:5" x14ac:dyDescent="0.3">
      <c r="D108" s="74">
        <f>Данные!X31-Данные!X32</f>
        <v>-1.4399999999999977</v>
      </c>
      <c r="E108" s="75">
        <f>Данные!Y31-Данные!Y32</f>
        <v>2.3100000000000023</v>
      </c>
    </row>
    <row r="109" spans="4:5" x14ac:dyDescent="0.3">
      <c r="D109" s="74">
        <f>Данные!X32-Данные!X33</f>
        <v>-2.8900000000000006</v>
      </c>
      <c r="E109" s="75">
        <f>Данные!Y32-Данные!Y33</f>
        <v>0.69999999999998863</v>
      </c>
    </row>
    <row r="110" spans="4:5" x14ac:dyDescent="0.3">
      <c r="D110" s="74">
        <f>Данные!X33-Данные!X34</f>
        <v>-2.3299999999999983</v>
      </c>
      <c r="E110" s="75">
        <f>Данные!Y33-Данные!Y34</f>
        <v>-0.4299999999999784</v>
      </c>
    </row>
    <row r="111" spans="4:5" x14ac:dyDescent="0.3">
      <c r="D111" s="74">
        <f>Данные!X34-Данные!X35</f>
        <v>-1.3200000000000003</v>
      </c>
      <c r="E111" s="75">
        <f>Данные!Y34-Данные!Y35</f>
        <v>8.9999999999974989E-2</v>
      </c>
    </row>
    <row r="112" spans="4:5" x14ac:dyDescent="0.3">
      <c r="D112" s="74">
        <f>Данные!X35-Данные!X36</f>
        <v>-0.46000000000000085</v>
      </c>
      <c r="E112" s="75">
        <f>Данные!Y35-Данные!Y36</f>
        <v>-4.6499999999999773</v>
      </c>
    </row>
    <row r="113" spans="4:5" x14ac:dyDescent="0.3">
      <c r="D113" s="74">
        <f>Данные!X36-Данные!X37</f>
        <v>-0.87000000000000455</v>
      </c>
      <c r="E113" s="75">
        <f>Данные!Y36-Данные!Y37</f>
        <v>1.0699999999999932</v>
      </c>
    </row>
    <row r="114" spans="4:5" x14ac:dyDescent="0.3">
      <c r="D114" s="74">
        <f>Данные!X37-Данные!X38</f>
        <v>-1.6499999999999986</v>
      </c>
      <c r="E114" s="75">
        <f>Данные!Y37-Данные!Y38</f>
        <v>1.5900000000000034</v>
      </c>
    </row>
    <row r="115" spans="4:5" x14ac:dyDescent="0.3">
      <c r="D115" s="74">
        <f>Данные!X38-Данные!X39</f>
        <v>2.6000000000000014</v>
      </c>
      <c r="E115" s="75">
        <f>Данные!Y38-Данные!Y39</f>
        <v>-0.62000000000000455</v>
      </c>
    </row>
    <row r="116" spans="4:5" x14ac:dyDescent="0.3">
      <c r="D116" s="74">
        <f>Данные!X39-Данные!X40</f>
        <v>0.38000000000000256</v>
      </c>
      <c r="E116" s="75">
        <f>Данные!Y39-Данные!Y40</f>
        <v>1.2599999999999909</v>
      </c>
    </row>
    <row r="117" spans="4:5" x14ac:dyDescent="0.3">
      <c r="D117" s="74">
        <f>Данные!X40-Данные!X41</f>
        <v>0.34999999999999432</v>
      </c>
      <c r="E117" s="75">
        <f>Данные!Y40-Данные!Y41</f>
        <v>1.4900000000000091</v>
      </c>
    </row>
    <row r="118" spans="4:5" x14ac:dyDescent="0.3">
      <c r="D118" s="74">
        <f>Данные!X41-Данные!X42</f>
        <v>-1.7999999999999972</v>
      </c>
      <c r="E118" s="75">
        <f>Данные!Y41-Данные!Y42</f>
        <v>2.4499999999999886</v>
      </c>
    </row>
    <row r="119" spans="4:5" x14ac:dyDescent="0.3">
      <c r="D119" s="74">
        <f>Данные!X42-Данные!X43</f>
        <v>-0.57000000000000028</v>
      </c>
      <c r="E119" s="75">
        <f>Данные!Y42-Данные!Y43</f>
        <v>-0.84999999999999432</v>
      </c>
    </row>
    <row r="120" spans="4:5" x14ac:dyDescent="0.3">
      <c r="D120" s="74">
        <f>Данные!X43-Данные!X44</f>
        <v>0.78999999999999915</v>
      </c>
      <c r="E120" s="75">
        <f>Данные!Y43-Данные!Y44</f>
        <v>0.97999999999998977</v>
      </c>
    </row>
    <row r="121" spans="4:5" x14ac:dyDescent="0.3">
      <c r="D121" s="74">
        <f>Данные!X44-Данные!X45</f>
        <v>-0.60000000000000142</v>
      </c>
      <c r="E121" s="75">
        <f>Данные!Y44-Данные!Y45</f>
        <v>-2.3499999999999943</v>
      </c>
    </row>
    <row r="122" spans="4:5" x14ac:dyDescent="0.3">
      <c r="D122" s="74">
        <f>Данные!X45-Данные!X46</f>
        <v>0.54000000000000625</v>
      </c>
      <c r="E122" s="75">
        <f>Данные!Y45-Данные!Y46</f>
        <v>-0.25</v>
      </c>
    </row>
    <row r="123" spans="4:5" x14ac:dyDescent="0.3">
      <c r="D123" s="74">
        <f>Данные!X46-Данные!X47</f>
        <v>-1.3000000000000043</v>
      </c>
      <c r="E123" s="75">
        <f>Данные!Y46-Данные!Y47</f>
        <v>-0.75</v>
      </c>
    </row>
    <row r="124" spans="4:5" x14ac:dyDescent="0.3">
      <c r="D124" s="74">
        <f>Данные!X47-Данные!X48</f>
        <v>6.0000000000002274E-2</v>
      </c>
      <c r="E124" s="75">
        <f>Данные!Y47-Данные!Y48</f>
        <v>-1.6800000000000068</v>
      </c>
    </row>
    <row r="125" spans="4:5" x14ac:dyDescent="0.3">
      <c r="D125" s="74">
        <f>Данные!X48-Данные!X49</f>
        <v>-0.17000000000000171</v>
      </c>
      <c r="E125" s="75">
        <f>Данные!Y48-Данные!Y49</f>
        <v>0.74000000000000909</v>
      </c>
    </row>
    <row r="126" spans="4:5" x14ac:dyDescent="0.3">
      <c r="D126" s="74">
        <f>Данные!X49-Данные!X65</f>
        <v>-6.0000000000002274E-2</v>
      </c>
      <c r="E126" s="75">
        <f>Данные!Y49-Данные!Y65</f>
        <v>-1.8400000000000034</v>
      </c>
    </row>
    <row r="127" spans="4:5" x14ac:dyDescent="0.3">
      <c r="D127" s="74">
        <f>Данные!X65-Данные!X66</f>
        <v>0.78000000000000114</v>
      </c>
      <c r="E127" s="75">
        <f>Данные!Y65-Данные!Y66</f>
        <v>-4.8599999999999852</v>
      </c>
    </row>
    <row r="128" spans="4:5" x14ac:dyDescent="0.3">
      <c r="D128" s="74">
        <f>Данные!X66-Данные!X67</f>
        <v>-0.64000000000000057</v>
      </c>
      <c r="E128" s="75">
        <f>Данные!Y66-Данные!Y67</f>
        <v>0.74500000000000455</v>
      </c>
    </row>
    <row r="129" spans="4:5" x14ac:dyDescent="0.3">
      <c r="D129" s="74">
        <f>Данные!X67-Данные!X68</f>
        <v>-0.82000000000000028</v>
      </c>
      <c r="E129" s="75">
        <f>Данные!Y67-Данные!Y68</f>
        <v>1.464999999999975</v>
      </c>
    </row>
    <row r="130" spans="4:5" x14ac:dyDescent="0.3">
      <c r="D130" s="74">
        <f>Данные!X68-Данные!X69</f>
        <v>2.0600000000000023</v>
      </c>
      <c r="E130" s="75">
        <f>Данные!Y68-Данные!Y69</f>
        <v>-1.1849999999999739</v>
      </c>
    </row>
    <row r="131" spans="4:5" x14ac:dyDescent="0.3">
      <c r="D131" s="74">
        <f>Данные!X69-Данные!X70</f>
        <v>-0.15999999999999659</v>
      </c>
      <c r="E131" s="75">
        <f>Данные!Y69-Данные!Y70</f>
        <v>0.77400000000000091</v>
      </c>
    </row>
    <row r="132" spans="4:5" x14ac:dyDescent="0.3">
      <c r="D132" s="74">
        <f>Данные!X70-Данные!X71</f>
        <v>-2.4500000000000028</v>
      </c>
      <c r="E132" s="75">
        <f>Данные!Y70-Данные!Y71</f>
        <v>1.4159999999999968</v>
      </c>
    </row>
    <row r="133" spans="4:5" x14ac:dyDescent="0.3">
      <c r="D133" s="74">
        <f>Данные!X71-Данные!X72</f>
        <v>2.0200000000000031</v>
      </c>
      <c r="E133" s="75">
        <f>Данные!Y71-Данные!Y72</f>
        <v>0.41199999999997772</v>
      </c>
    </row>
    <row r="134" spans="4:5" x14ac:dyDescent="0.3">
      <c r="D134" s="74">
        <f>Данные!X72-Данные!X73</f>
        <v>-0.57000000000000028</v>
      </c>
      <c r="E134" s="75">
        <f>Данные!Y72-Данные!Y73</f>
        <v>1.0900000000000034</v>
      </c>
    </row>
    <row r="135" spans="4:5" x14ac:dyDescent="0.3">
      <c r="D135" s="74">
        <f>Данные!X73-Данные!X74</f>
        <v>1.3399999999999963</v>
      </c>
      <c r="E135" s="75">
        <f>Данные!Y73-Данные!Y74</f>
        <v>3</v>
      </c>
    </row>
    <row r="136" spans="4:5" x14ac:dyDescent="0.3">
      <c r="D136" s="74">
        <f>Данные!X74-Данные!X75</f>
        <v>-0.85000000000000142</v>
      </c>
      <c r="E136" s="75">
        <f>Данные!Y74-Данные!Y75</f>
        <v>2.4140000000000157</v>
      </c>
    </row>
    <row r="137" spans="4:5" x14ac:dyDescent="0.3">
      <c r="D137" s="74">
        <f>Данные!X75-Данные!X76</f>
        <v>-1.9799999999999969</v>
      </c>
      <c r="E137" s="75">
        <f>Данные!Y75-Данные!Y76</f>
        <v>1.1370000000000005</v>
      </c>
    </row>
    <row r="138" spans="4:5" x14ac:dyDescent="0.3">
      <c r="D138" s="74">
        <f>Данные!X76-Данные!X77</f>
        <v>0.97999999999999687</v>
      </c>
      <c r="E138" s="75">
        <f>Данные!Y76-Данные!Y77</f>
        <v>6.6000000000002501E-2</v>
      </c>
    </row>
    <row r="139" spans="4:5" x14ac:dyDescent="0.3">
      <c r="D139" s="74">
        <f>Данные!X77-Данные!X78</f>
        <v>2.3800000000000026</v>
      </c>
      <c r="E139" s="75">
        <f>Данные!Y77-Данные!Y78</f>
        <v>-2.4020000000000152</v>
      </c>
    </row>
    <row r="140" spans="4:5" x14ac:dyDescent="0.3">
      <c r="D140" s="74">
        <f>Данные!X78-Данные!X79</f>
        <v>-0.53999999999999915</v>
      </c>
      <c r="E140" s="75">
        <f>Данные!Y78-Данные!Y79</f>
        <v>0.39500000000001023</v>
      </c>
    </row>
    <row r="141" spans="4:5" x14ac:dyDescent="0.3">
      <c r="D141" s="74">
        <f>Данные!X79-Данные!X80</f>
        <v>1.7899999999999991</v>
      </c>
      <c r="E141" s="75">
        <f>Данные!Y79-Данные!Y80</f>
        <v>-2.5169999999999959</v>
      </c>
    </row>
    <row r="142" spans="4:5" x14ac:dyDescent="0.3">
      <c r="D142" s="74">
        <f>Данные!X80-Данные!X81</f>
        <v>-1.4200000000000017</v>
      </c>
      <c r="E142" s="75">
        <f>Данные!Y80-Данные!Y81</f>
        <v>-0.14700000000001978</v>
      </c>
    </row>
    <row r="143" spans="4:5" x14ac:dyDescent="0.3">
      <c r="D143" s="74">
        <f>Данные!X81-Данные!X82</f>
        <v>-1.8699999999999974</v>
      </c>
      <c r="E143" s="75">
        <f>Данные!Y81-Данные!Y82</f>
        <v>2.3400000000000034</v>
      </c>
    </row>
    <row r="144" spans="4:5" x14ac:dyDescent="0.3">
      <c r="D144" s="74">
        <f>Данные!X82-Данные!X83</f>
        <v>-1.4500000000000028</v>
      </c>
      <c r="E144" s="75">
        <f>Данные!Y82-Данные!Y83</f>
        <v>1.5529999999999973</v>
      </c>
    </row>
    <row r="145" spans="4:5" x14ac:dyDescent="0.3">
      <c r="D145" s="74">
        <f>Данные!X83-Данные!X84</f>
        <v>1.9699999999999989</v>
      </c>
      <c r="E145" s="75">
        <f>Данные!Y83-Данные!Y84</f>
        <v>-4.0489999999999782</v>
      </c>
    </row>
    <row r="146" spans="4:5" x14ac:dyDescent="0.3">
      <c r="D146" s="74">
        <f>Данные!X84-Данные!X85</f>
        <v>2.6799999999999997</v>
      </c>
      <c r="E146" s="75">
        <f>Данные!Y84-Данные!Y85</f>
        <v>-4.335000000000008</v>
      </c>
    </row>
    <row r="147" spans="4:5" x14ac:dyDescent="0.3">
      <c r="D147" s="74">
        <f>Данные!X85-Данные!X86</f>
        <v>0.59000000000000341</v>
      </c>
      <c r="E147" s="75">
        <f>Данные!Y85-Данные!Y86</f>
        <v>-0.6910000000000025</v>
      </c>
    </row>
    <row r="148" spans="4:5" x14ac:dyDescent="0.3">
      <c r="D148" s="74">
        <f>Данные!X86-Данные!X87</f>
        <v>1.3900000000000006</v>
      </c>
      <c r="E148" s="75">
        <f>Данные!Y86-Данные!Y87</f>
        <v>0.53800000000001091</v>
      </c>
    </row>
    <row r="149" spans="4:5" x14ac:dyDescent="0.3">
      <c r="D149" s="74">
        <f>Данные!X87-Данные!X88</f>
        <v>-1.0399999999999991</v>
      </c>
      <c r="E149" s="75">
        <f>Данные!Y87-Данные!Y88</f>
        <v>1.2839999999999918</v>
      </c>
    </row>
    <row r="150" spans="4:5" x14ac:dyDescent="0.3">
      <c r="D150" s="74">
        <f>Данные!X88-Данные!X89</f>
        <v>-3.1200000000000045</v>
      </c>
      <c r="E150" s="75">
        <f>Данные!Y88-Данные!Y89</f>
        <v>-0.32500000000001705</v>
      </c>
    </row>
    <row r="151" spans="4:5" x14ac:dyDescent="0.3">
      <c r="D151" s="74">
        <f>Данные!X89-Данные!X90</f>
        <v>-4.0399999999999991</v>
      </c>
      <c r="E151" s="75">
        <f>Данные!Y89-Данные!Y90</f>
        <v>3.3150000000000261</v>
      </c>
    </row>
    <row r="152" spans="4:5" x14ac:dyDescent="0.3">
      <c r="D152" s="74">
        <f>Данные!X90-Данные!X91</f>
        <v>1.3500000000000014</v>
      </c>
      <c r="E152" s="75">
        <f>Данные!Y90-Данные!Y91</f>
        <v>0.74799999999999045</v>
      </c>
    </row>
    <row r="153" spans="4:5" x14ac:dyDescent="0.3">
      <c r="D153" s="74">
        <f>Данные!X91-Данные!X92</f>
        <v>0.64999999999999858</v>
      </c>
      <c r="E153" s="75">
        <f>Данные!Y91-Данные!Y92</f>
        <v>0.39900000000000091</v>
      </c>
    </row>
    <row r="154" spans="4:5" x14ac:dyDescent="0.3">
      <c r="D154" s="74">
        <f>Данные!X92-Данные!X93</f>
        <v>-1.4899999999999949</v>
      </c>
      <c r="E154" s="75">
        <f>Данные!Y92-Данные!Y93</f>
        <v>0.86299999999999955</v>
      </c>
    </row>
    <row r="155" spans="4:5" x14ac:dyDescent="0.3">
      <c r="D155" s="74">
        <f>Данные!X93-Данные!X94</f>
        <v>2.6799999999999997</v>
      </c>
      <c r="E155" s="75">
        <f>Данные!Y93-Данные!Y94</f>
        <v>-1.0380000000000109</v>
      </c>
    </row>
    <row r="156" spans="4:5" x14ac:dyDescent="0.3">
      <c r="D156" s="74">
        <f>Данные!X94-Данные!X95</f>
        <v>-1.1600000000000037</v>
      </c>
      <c r="E156" s="75">
        <f>Данные!Y94-Данные!Y95</f>
        <v>0.37800000000001432</v>
      </c>
    </row>
    <row r="157" spans="4:5" x14ac:dyDescent="0.3">
      <c r="D157" s="74">
        <f>Данные!X95-Данные!X96</f>
        <v>-0.15999999999999659</v>
      </c>
      <c r="E157" s="75">
        <f>Данные!Y95-Данные!Y96</f>
        <v>0.57200000000000273</v>
      </c>
    </row>
    <row r="158" spans="4:5" x14ac:dyDescent="0.3">
      <c r="D158" s="74">
        <f>Данные!X96-Данные!X97</f>
        <v>-0.35000000000000142</v>
      </c>
      <c r="E158" s="75">
        <f>Данные!Y96-Данные!Y97</f>
        <v>1.8199999999999932</v>
      </c>
    </row>
    <row r="159" spans="4:5" x14ac:dyDescent="0.3">
      <c r="D159" s="74">
        <f>Данные!X97-Данные!X98</f>
        <v>1.0700000000000003</v>
      </c>
      <c r="E159" s="75">
        <f>Данные!Y97-Данные!Y98</f>
        <v>-2.7160000000000082</v>
      </c>
    </row>
    <row r="160" spans="4:5" x14ac:dyDescent="0.3">
      <c r="D160" s="74">
        <f>Данные!X98-Данные!X99</f>
        <v>1.9099999999999966</v>
      </c>
      <c r="E160" s="75">
        <f>Данные!Y98-Данные!Y99</f>
        <v>-3.1459999999999866</v>
      </c>
    </row>
    <row r="161" spans="4:5" x14ac:dyDescent="0.3">
      <c r="D161" s="74">
        <f>Данные!X99-Данные!X100</f>
        <v>1.6900000000000048</v>
      </c>
      <c r="E161" s="75">
        <f>Данные!Y99-Данные!Y100</f>
        <v>0.17799999999999727</v>
      </c>
    </row>
    <row r="162" spans="4:5" x14ac:dyDescent="0.3">
      <c r="D162" s="74">
        <f>Данные!X100-Данные!X101</f>
        <v>-2.6000000000000014</v>
      </c>
      <c r="E162" s="75">
        <f>Данные!Y100-Данные!Y101</f>
        <v>1.3389999999999986</v>
      </c>
    </row>
    <row r="163" spans="4:5" x14ac:dyDescent="0.3">
      <c r="D163" s="74">
        <f>Данные!X101-Данные!X102</f>
        <v>-5.0399999999999991</v>
      </c>
      <c r="E163" s="75">
        <f>Данные!Y101-Данные!Y102</f>
        <v>-0.94599999999999795</v>
      </c>
    </row>
    <row r="164" spans="4:5" x14ac:dyDescent="0.3">
      <c r="D164" s="74">
        <f>Данные!X102-Данные!X103</f>
        <v>-4.75</v>
      </c>
      <c r="E164" s="75">
        <f>Данные!Y102-Данные!Y103</f>
        <v>-1.4579999999999984</v>
      </c>
    </row>
    <row r="165" spans="4:5" x14ac:dyDescent="0.3">
      <c r="D165" s="74">
        <f>Данные!X103-Данные!X104</f>
        <v>-3.4500000000000028</v>
      </c>
      <c r="E165" s="75">
        <f>Данные!Y103-Данные!Y104</f>
        <v>-2.2999999999996135E-2</v>
      </c>
    </row>
    <row r="166" spans="4:5" x14ac:dyDescent="0.3">
      <c r="D166" s="74">
        <f>Данные!X104-Данные!X105</f>
        <v>-4.6000000000000014</v>
      </c>
      <c r="E166" s="75">
        <f>Данные!Y104-Данные!Y105</f>
        <v>1.768999999999977</v>
      </c>
    </row>
    <row r="167" spans="4:5" x14ac:dyDescent="0.3">
      <c r="D167" s="74">
        <f>Данные!X105-Данные!X106</f>
        <v>0.13000000000000256</v>
      </c>
      <c r="E167" s="75">
        <f>Данные!Y105-Данные!Y106</f>
        <v>1.4420000000000073</v>
      </c>
    </row>
    <row r="168" spans="4:5" x14ac:dyDescent="0.3">
      <c r="D168" s="74">
        <f>Данные!X106-Данные!X107</f>
        <v>1.9999999999996021E-2</v>
      </c>
      <c r="E168" s="75">
        <f>Данные!Y106-Данные!Y107</f>
        <v>0.43600000000000705</v>
      </c>
    </row>
    <row r="169" spans="4:5" x14ac:dyDescent="0.3">
      <c r="D169" s="74">
        <f>Данные!X107-Данные!X108</f>
        <v>6.0000000000002274E-2</v>
      </c>
      <c r="E169" s="75">
        <f>Данные!Y107-Данные!Y108</f>
        <v>0.80099999999998772</v>
      </c>
    </row>
    <row r="170" spans="4:5" x14ac:dyDescent="0.3">
      <c r="D170" s="74">
        <f>Данные!X108-Данные!X109</f>
        <v>0.32999999999999829</v>
      </c>
      <c r="E170" s="75">
        <f>Данные!Y108-Данные!Y109</f>
        <v>1.0169999999999959</v>
      </c>
    </row>
    <row r="171" spans="4:5" x14ac:dyDescent="0.3">
      <c r="D171" s="74">
        <f>Данные!X109-Данные!X110</f>
        <v>0.12000000000000455</v>
      </c>
      <c r="E171" s="75">
        <f>Данные!Y109-Данные!Y110</f>
        <v>-0.31299999999998818</v>
      </c>
    </row>
    <row r="172" spans="4:5" x14ac:dyDescent="0.3">
      <c r="D172" s="74">
        <f>Данные!X110-Данные!X111</f>
        <v>0.32000000000000028</v>
      </c>
      <c r="E172" s="75">
        <f>Данные!Y110-Данные!Y111</f>
        <v>0.25800000000000978</v>
      </c>
    </row>
    <row r="173" spans="4:5" x14ac:dyDescent="0.3">
      <c r="D173" s="74">
        <f>Данные!X111-Данные!X112</f>
        <v>1.5700000000000003</v>
      </c>
      <c r="E173" s="75">
        <f>Данные!Y111-Данные!Y112</f>
        <v>-0.65399999999999636</v>
      </c>
    </row>
    <row r="174" spans="4:5" x14ac:dyDescent="0.3">
      <c r="D174" s="74">
        <f>Данные!X112-Данные!X113</f>
        <v>0.23999999999999488</v>
      </c>
      <c r="E174" s="75">
        <f>Данные!Y112-Данные!Y113</f>
        <v>-1.5230000000000246</v>
      </c>
    </row>
    <row r="175" spans="4:5" x14ac:dyDescent="0.3">
      <c r="D175" s="74">
        <f>Данные!X113-Данные!X114</f>
        <v>-4.43</v>
      </c>
      <c r="E175" s="75">
        <f>Данные!Y113-Данные!Y114</f>
        <v>-3.1089999999999804</v>
      </c>
    </row>
    <row r="176" spans="4:5" x14ac:dyDescent="0.3">
      <c r="D176" s="74">
        <f>Данные!X114-Данные!X115</f>
        <v>-2.7899999999999991</v>
      </c>
      <c r="E176" s="75">
        <f>Данные!Y114-Данные!Y115</f>
        <v>-0.8790000000000191</v>
      </c>
    </row>
    <row r="177" spans="4:5" x14ac:dyDescent="0.3">
      <c r="D177" s="74">
        <f>Данные!X115-Данные!X116</f>
        <v>-4.0499999999999972</v>
      </c>
      <c r="E177" s="75">
        <f>Данные!Y115-Данные!Y116</f>
        <v>-1.839999999999975</v>
      </c>
    </row>
    <row r="178" spans="4:5" x14ac:dyDescent="0.3">
      <c r="D178" s="74">
        <f>Данные!X116-Данные!X117</f>
        <v>-4.6999999999999957</v>
      </c>
      <c r="E178" s="75">
        <f>Данные!Y116-Данные!Y117</f>
        <v>-0.84700000000000841</v>
      </c>
    </row>
    <row r="179" spans="4:5" x14ac:dyDescent="0.3">
      <c r="D179" s="74">
        <f>Данные!X117-Данные!X118</f>
        <v>-4.0300000000000011</v>
      </c>
      <c r="E179" s="75">
        <f>Данные!Y117-Данные!Y118</f>
        <v>-0.79599999999999227</v>
      </c>
    </row>
    <row r="180" spans="4:5" x14ac:dyDescent="0.3">
      <c r="D180" s="74">
        <f>Данные!X118-Данные!X119</f>
        <v>-1.4699999999999989</v>
      </c>
      <c r="E180" s="75">
        <f>Данные!Y118-Данные!Y119</f>
        <v>0.2529999999999859</v>
      </c>
    </row>
    <row r="181" spans="4:5" x14ac:dyDescent="0.3">
      <c r="D181" s="74">
        <f>Данные!X119-Данные!X120</f>
        <v>-1.2900000000000063</v>
      </c>
      <c r="E181" s="75">
        <f>Данные!Y119-Данные!Y120</f>
        <v>-1.1189999999999998</v>
      </c>
    </row>
    <row r="182" spans="4:5" x14ac:dyDescent="0.3">
      <c r="D182" s="74">
        <f>Данные!X120-Данные!X121</f>
        <v>-1.5900000000000034</v>
      </c>
      <c r="E182" s="75">
        <f>Данные!Y120-Данные!Y121</f>
        <v>0.13499999999999091</v>
      </c>
    </row>
    <row r="183" spans="4:5" x14ac:dyDescent="0.3">
      <c r="D183" s="74">
        <f>Данные!X121-Данные!X122</f>
        <v>-2.8599999999999994</v>
      </c>
      <c r="E183" s="75">
        <f>Данные!Y121-Данные!Y122</f>
        <v>-1.3049999999999784</v>
      </c>
    </row>
    <row r="184" spans="4:5" x14ac:dyDescent="0.3">
      <c r="D184" s="74">
        <f>Данные!X122-Данные!X123</f>
        <v>-1.7000000000000028</v>
      </c>
      <c r="E184" s="75">
        <f>Данные!Y122-Данные!Y123</f>
        <v>-0.97599999999999909</v>
      </c>
    </row>
    <row r="185" spans="4:5" x14ac:dyDescent="0.3">
      <c r="D185" s="74">
        <f>Данные!X123-Данные!X124</f>
        <v>-0.35999999999999943</v>
      </c>
      <c r="E185" s="75">
        <f>Данные!Y123-Данные!Y124</f>
        <v>0.21599999999997976</v>
      </c>
    </row>
    <row r="186" spans="4:5" x14ac:dyDescent="0.3">
      <c r="D186" s="74">
        <f>Данные!X124-Данные!X125</f>
        <v>-1.5499999999999972</v>
      </c>
      <c r="E186" s="75">
        <f>Данные!Y124-Данные!Y125</f>
        <v>0.28200000000001069</v>
      </c>
    </row>
    <row r="187" spans="4:5" x14ac:dyDescent="0.3">
      <c r="D187" s="74">
        <f>Данные!X125-Данные!X126</f>
        <v>-1.9599999999999937</v>
      </c>
      <c r="E187" s="75">
        <f>Данные!Y125-Данные!Y126</f>
        <v>-0.73300000000000409</v>
      </c>
    </row>
    <row r="188" spans="4:5" x14ac:dyDescent="0.3">
      <c r="D188" s="74">
        <f>Данные!X126-Данные!X127</f>
        <v>-3.7670000000000101</v>
      </c>
      <c r="E188" s="75">
        <f>Данные!Y126-Данные!Y127</f>
        <v>-0.32400000000001228</v>
      </c>
    </row>
    <row r="189" spans="4:5" x14ac:dyDescent="0.3">
      <c r="D189" s="74">
        <f>Данные!X127-Данные!X128</f>
        <v>1.2900000000000063</v>
      </c>
      <c r="E189" s="75">
        <f>Данные!Y127-Данные!Y128</f>
        <v>-0.59999999999999432</v>
      </c>
    </row>
    <row r="190" spans="4:5" x14ac:dyDescent="0.3">
      <c r="D190" s="74">
        <f>Данные!X128-Данные!X129</f>
        <v>-1.7219999999999942</v>
      </c>
      <c r="E190" s="75">
        <f>Данные!Y128-Данные!Y129</f>
        <v>-0.47599999999999909</v>
      </c>
    </row>
    <row r="191" spans="4:5" x14ac:dyDescent="0.3">
      <c r="D191" s="74">
        <f>Данные!X129-Данные!X130</f>
        <v>-1.6580000000000013</v>
      </c>
      <c r="E191" s="75">
        <f>Данные!Y129-Данные!Y130</f>
        <v>-0.64400000000000546</v>
      </c>
    </row>
    <row r="192" spans="4:5" x14ac:dyDescent="0.3">
      <c r="D192" s="74">
        <f>Данные!X130-Данные!X131</f>
        <v>-0.54999999999999716</v>
      </c>
      <c r="E192" s="75">
        <f>Данные!Y130-Данные!Y131</f>
        <v>-6.5999999999974079E-2</v>
      </c>
    </row>
    <row r="193" spans="4:5" x14ac:dyDescent="0.3">
      <c r="D193" s="74">
        <f>Данные!X131-Данные!X132</f>
        <v>0.79999999999999716</v>
      </c>
      <c r="E193" s="75">
        <f>Данные!Y131-Данные!Y132</f>
        <v>1.6569999999999823</v>
      </c>
    </row>
    <row r="194" spans="4:5" x14ac:dyDescent="0.3">
      <c r="D194" s="74">
        <f>Данные!X132-Данные!X133</f>
        <v>-6.1000000000007049E-2</v>
      </c>
      <c r="E194" s="75">
        <f>Данные!Y132-Данные!Y133</f>
        <v>2.7249999999999943</v>
      </c>
    </row>
    <row r="195" spans="4:5" x14ac:dyDescent="0.3">
      <c r="D195" s="74">
        <f>Данные!X133-Данные!X134</f>
        <v>0.29900000000000659</v>
      </c>
      <c r="E195" s="75">
        <f>Данные!Y133-Данные!Y134</f>
        <v>-1.0069999999999766</v>
      </c>
    </row>
    <row r="196" spans="4:5" x14ac:dyDescent="0.3">
      <c r="D196" s="74">
        <f>Данные!X134-Данные!X135</f>
        <v>-0.66800000000000637</v>
      </c>
      <c r="E196" s="75">
        <f>Данные!Y134-Данные!Y135</f>
        <v>0.32699999999999818</v>
      </c>
    </row>
    <row r="197" spans="4:5" x14ac:dyDescent="0.3">
      <c r="D197" s="74">
        <f>Данные!X135-Данные!X136</f>
        <v>0.79999999999999716</v>
      </c>
      <c r="E197" s="75">
        <f>Данные!Y135-Данные!Y136</f>
        <v>-1.1490000000000009</v>
      </c>
    </row>
    <row r="198" spans="4:5" x14ac:dyDescent="0.3">
      <c r="D198" s="74">
        <f>Данные!X136-Данные!X137</f>
        <v>-5.9999999999988063E-2</v>
      </c>
      <c r="E198" s="75">
        <f>Данные!Y136-Данные!Y137</f>
        <v>-1.1510000000000105</v>
      </c>
    </row>
    <row r="199" spans="4:5" x14ac:dyDescent="0.3">
      <c r="D199" s="74">
        <f>Данные!X137-Данные!X138</f>
        <v>0.42999999999999261</v>
      </c>
      <c r="E199" s="75">
        <f>Данные!Y137-Данные!Y138</f>
        <v>-1.532999999999987</v>
      </c>
    </row>
    <row r="200" spans="4:5" x14ac:dyDescent="0.3">
      <c r="D200" s="74">
        <f>Данные!X138-Данные!X139</f>
        <v>-0.67999999999999261</v>
      </c>
      <c r="E200" s="75">
        <f>Данные!Y138-Данные!Y139</f>
        <v>-0.41000000000002501</v>
      </c>
    </row>
    <row r="201" spans="4:5" x14ac:dyDescent="0.3">
      <c r="D201" s="74">
        <f>Данные!X139-Данные!X140</f>
        <v>0.79999999999999716</v>
      </c>
      <c r="E201" s="75">
        <f>Данные!Y139-Данные!Y140</f>
        <v>1.0330000000000155</v>
      </c>
    </row>
    <row r="202" spans="4:5" x14ac:dyDescent="0.3">
      <c r="D202" s="74">
        <f>Данные!X140-Данные!X141</f>
        <v>-0.54999999999999716</v>
      </c>
      <c r="E202" s="75">
        <f>Данные!Y140-Данные!Y141</f>
        <v>0.58400000000000318</v>
      </c>
    </row>
    <row r="203" spans="4:5" x14ac:dyDescent="0.3">
      <c r="D203" s="74">
        <f>Данные!X141-Данные!X142</f>
        <v>-0.68000000000000682</v>
      </c>
      <c r="E203" s="75">
        <f>Данные!Y141-Данные!Y142</f>
        <v>1.0840000000000032</v>
      </c>
    </row>
    <row r="204" spans="4:5" x14ac:dyDescent="0.3">
      <c r="D204" s="74">
        <f>Данные!X142-Данные!X143</f>
        <v>0.48799999999999955</v>
      </c>
      <c r="E204" s="75">
        <f>Данные!Y142-Данные!Y143</f>
        <v>2.6269999999999811</v>
      </c>
    </row>
    <row r="205" spans="4:5" x14ac:dyDescent="0.3">
      <c r="D205" s="74">
        <f>Данные!X143-Данные!X144</f>
        <v>-1.0370000000000061</v>
      </c>
      <c r="E205" s="75">
        <f>Данные!Y143-Данные!Y144</f>
        <v>-1.7729999999999961</v>
      </c>
    </row>
    <row r="206" spans="4:5" x14ac:dyDescent="0.3">
      <c r="D206" s="74">
        <f>Данные!X144-Данные!X145</f>
        <v>1.1620000000000061</v>
      </c>
      <c r="E206" s="75">
        <f>Данные!Y144-Данные!Y145</f>
        <v>0.67199999999999704</v>
      </c>
    </row>
    <row r="207" spans="4:5" x14ac:dyDescent="0.3">
      <c r="D207" s="74">
        <f>Данные!X145-Данные!X146</f>
        <v>-6.0000000000002274E-2</v>
      </c>
      <c r="E207" s="75">
        <f>Данные!Y145-Данные!Y146</f>
        <v>-0.97299999999998477</v>
      </c>
    </row>
    <row r="208" spans="4:5" x14ac:dyDescent="0.3">
      <c r="D208" s="74" t="e">
        <f>Данные!X146-Данные!#REF!</f>
        <v>#REF!</v>
      </c>
      <c r="E208" s="75" t="e">
        <f>Данные!Y146-Данные!#REF!</f>
        <v>#REF!</v>
      </c>
    </row>
    <row r="209" spans="4:5" x14ac:dyDescent="0.3">
      <c r="D209" s="74" t="e">
        <f>Данные!#REF!-Данные!#REF!</f>
        <v>#REF!</v>
      </c>
      <c r="E209" s="75" t="e">
        <f>Данные!#REF!-Данные!#REF!</f>
        <v>#REF!</v>
      </c>
    </row>
    <row r="210" spans="4:5" x14ac:dyDescent="0.3">
      <c r="D210" s="74" t="e">
        <f>Данные!#REF!-Данные!#REF!</f>
        <v>#REF!</v>
      </c>
      <c r="E210" s="75" t="e">
        <f>Данные!#REF!-Данные!#REF!</f>
        <v>#REF!</v>
      </c>
    </row>
    <row r="211" spans="4:5" x14ac:dyDescent="0.3">
      <c r="D211" s="74" t="e">
        <f>Данные!#REF!-Данные!#REF!</f>
        <v>#REF!</v>
      </c>
      <c r="E211" s="75" t="e">
        <f>Данные!#REF!-Данные!#REF!</f>
        <v>#REF!</v>
      </c>
    </row>
    <row r="212" spans="4:5" x14ac:dyDescent="0.3">
      <c r="D212" s="74" t="e">
        <f>Данные!#REF!-Данные!#REF!</f>
        <v>#REF!</v>
      </c>
      <c r="E212" s="75" t="e">
        <f>Данные!#REF!-Данные!#REF!</f>
        <v>#REF!</v>
      </c>
    </row>
    <row r="213" spans="4:5" x14ac:dyDescent="0.3">
      <c r="D213" s="74" t="e">
        <f>Данные!#REF!-Данные!#REF!</f>
        <v>#REF!</v>
      </c>
      <c r="E213" s="75" t="e">
        <f>Данные!#REF!-Данные!#REF!</f>
        <v>#REF!</v>
      </c>
    </row>
    <row r="214" spans="4:5" x14ac:dyDescent="0.3">
      <c r="D214" s="74" t="e">
        <f>Данные!#REF!-Данные!#REF!</f>
        <v>#REF!</v>
      </c>
      <c r="E214" s="75" t="e">
        <f>Данные!#REF!-Данные!#REF!</f>
        <v>#REF!</v>
      </c>
    </row>
    <row r="215" spans="4:5" x14ac:dyDescent="0.3">
      <c r="D215" s="74" t="e">
        <f>Данные!#REF!-Данные!#REF!</f>
        <v>#REF!</v>
      </c>
      <c r="E215" s="75" t="e">
        <f>Данные!#REF!-Данные!#REF!</f>
        <v>#REF!</v>
      </c>
    </row>
    <row r="216" spans="4:5" x14ac:dyDescent="0.3">
      <c r="D216" s="74" t="e">
        <f>Данные!#REF!-Данные!#REF!</f>
        <v>#REF!</v>
      </c>
      <c r="E216" s="75" t="e">
        <f>Данные!#REF!-Данные!#REF!</f>
        <v>#REF!</v>
      </c>
    </row>
    <row r="217" spans="4:5" x14ac:dyDescent="0.3">
      <c r="D217" s="74" t="e">
        <f>Данные!#REF!-Данные!#REF!</f>
        <v>#REF!</v>
      </c>
      <c r="E217" s="75" t="e">
        <f>Данные!#REF!-Данные!#REF!</f>
        <v>#REF!</v>
      </c>
    </row>
    <row r="218" spans="4:5" x14ac:dyDescent="0.3">
      <c r="D218" s="74" t="e">
        <f>Данные!#REF!-Данные!#REF!</f>
        <v>#REF!</v>
      </c>
      <c r="E218" s="75" t="e">
        <f>Данные!#REF!-Данные!#REF!</f>
        <v>#REF!</v>
      </c>
    </row>
    <row r="219" spans="4:5" x14ac:dyDescent="0.3">
      <c r="D219" s="74" t="e">
        <f>Данные!#REF!-Данные!#REF!</f>
        <v>#REF!</v>
      </c>
      <c r="E219" s="75" t="e">
        <f>Данные!#REF!-Данные!#REF!</f>
        <v>#REF!</v>
      </c>
    </row>
    <row r="220" spans="4:5" x14ac:dyDescent="0.3">
      <c r="D220" s="74" t="e">
        <f>Данные!#REF!-Данные!#REF!</f>
        <v>#REF!</v>
      </c>
      <c r="E220" s="75" t="e">
        <f>Данные!#REF!-Данные!#REF!</f>
        <v>#REF!</v>
      </c>
    </row>
    <row r="221" spans="4:5" x14ac:dyDescent="0.3">
      <c r="D221" s="74" t="e">
        <f>Данные!#REF!-Данные!X147</f>
        <v>#REF!</v>
      </c>
      <c r="E221" s="75" t="e">
        <f>Данные!#REF!-Данные!Y147</f>
        <v>#REF!</v>
      </c>
    </row>
    <row r="222" spans="4:5" x14ac:dyDescent="0.3">
      <c r="D222" s="74">
        <f>Данные!X147-Данные!X148</f>
        <v>2.0000000000095497E-3</v>
      </c>
      <c r="E222" s="75">
        <f>Данные!Y147-Данные!Y148</f>
        <v>-1.679000000000002</v>
      </c>
    </row>
    <row r="223" spans="4:5" x14ac:dyDescent="0.3">
      <c r="D223" s="74">
        <f>Данные!X148-Данные!X149</f>
        <v>-1.0000000000047748E-3</v>
      </c>
      <c r="E223" s="75">
        <f>Данные!Y148-Данные!Y149</f>
        <v>-0.23999999999998067</v>
      </c>
    </row>
    <row r="224" spans="4:5" x14ac:dyDescent="0.3">
      <c r="D224" s="74">
        <f>Данные!X149-Данные!X150</f>
        <v>-5.8999999999997499E-2</v>
      </c>
      <c r="E224" s="75">
        <f>Данные!Y149-Данные!Y150</f>
        <v>-0.15300000000002001</v>
      </c>
    </row>
    <row r="225" spans="4:5" x14ac:dyDescent="0.3">
      <c r="D225" s="74">
        <f>Данные!X150-Данные!X151</f>
        <v>0.42999999999999261</v>
      </c>
      <c r="E225" s="75">
        <f>Данные!Y150-Данные!Y151</f>
        <v>2.0730000000000075</v>
      </c>
    </row>
    <row r="226" spans="4:5" x14ac:dyDescent="0.3">
      <c r="D226" s="74">
        <f>Данные!X151-Данные!X152</f>
        <v>6.0000000000002274E-2</v>
      </c>
      <c r="E226" s="75">
        <f>Данные!Y151-Данные!Y152</f>
        <v>1.4830000000000041</v>
      </c>
    </row>
    <row r="227" spans="4:5" x14ac:dyDescent="0.3">
      <c r="D227" s="74">
        <f>Данные!X152-Данные!X153</f>
        <v>0.74000000000000909</v>
      </c>
      <c r="E227" s="75">
        <f>Данные!Y152-Данные!Y153</f>
        <v>0.78800000000001091</v>
      </c>
    </row>
    <row r="228" spans="4:5" x14ac:dyDescent="0.3">
      <c r="D228" s="74">
        <f>Данные!X153-Данные!X154</f>
        <v>0.60999999999999943</v>
      </c>
      <c r="E228" s="75">
        <f>Данные!Y153-Данные!Y154</f>
        <v>-0.90900000000002024</v>
      </c>
    </row>
    <row r="229" spans="4:5" x14ac:dyDescent="0.3">
      <c r="D229" s="74">
        <f>Данные!X154-Данные!X155</f>
        <v>-1.0000000000047748E-3</v>
      </c>
      <c r="E229" s="75">
        <f>Данные!Y154-Данные!Y155</f>
        <v>-1.3689999999999998</v>
      </c>
    </row>
    <row r="230" spans="4:5" x14ac:dyDescent="0.3">
      <c r="D230" s="74">
        <f>Данные!X155-Данные!X156</f>
        <v>-0.74099999999999966</v>
      </c>
      <c r="E230" s="75">
        <f>Данные!Y155-Данные!Y156</f>
        <v>-2.0039999999999907</v>
      </c>
    </row>
    <row r="231" spans="4:5" x14ac:dyDescent="0.3">
      <c r="D231" s="74">
        <f>Данные!X156-Данные!X157</f>
        <v>-0.48900000000000432</v>
      </c>
      <c r="E231" s="75">
        <f>Данные!Y156-Данные!Y157</f>
        <v>1.0339999999999918</v>
      </c>
    </row>
    <row r="232" spans="4:5" x14ac:dyDescent="0.3">
      <c r="D232" s="74">
        <f>Данные!X157-Данные!X158</f>
        <v>-0.36899999999999977</v>
      </c>
      <c r="E232" s="75">
        <f>Данные!Y157-Данные!Y158</f>
        <v>-2.3899999999999864</v>
      </c>
    </row>
    <row r="233" spans="4:5" x14ac:dyDescent="0.3">
      <c r="D233" s="74">
        <f>Данные!X158-Данные!X160</f>
        <v>0.42900000000000205</v>
      </c>
      <c r="E233" s="75">
        <f>Данные!Y158-Данные!Y160</f>
        <v>1.7379999999999995</v>
      </c>
    </row>
    <row r="234" spans="4:5" x14ac:dyDescent="0.3">
      <c r="D234" s="74">
        <f>Данные!X160-Данные!X161</f>
        <v>-0.54899999999999238</v>
      </c>
      <c r="E234" s="75">
        <f>Данные!Y160-Данные!Y161</f>
        <v>1.1219999999999857</v>
      </c>
    </row>
    <row r="235" spans="4:5" x14ac:dyDescent="0.3">
      <c r="D235" s="74">
        <f>Данные!X161-Данные!X162</f>
        <v>-0.62100000000000932</v>
      </c>
      <c r="E235" s="75">
        <f>Данные!Y161-Данные!Y162</f>
        <v>2.6189999999999998</v>
      </c>
    </row>
    <row r="236" spans="4:5" x14ac:dyDescent="0.3">
      <c r="D236" s="74">
        <f>Данные!X162-Данные!X163</f>
        <v>0.12900000000000489</v>
      </c>
      <c r="E236" s="75">
        <f>Данные!Y162-Данные!Y163</f>
        <v>-0.617999999999995</v>
      </c>
    </row>
    <row r="237" spans="4:5" x14ac:dyDescent="0.3">
      <c r="D237" s="74">
        <f>Данные!X163-Данные!X164</f>
        <v>0.37000000000000455</v>
      </c>
      <c r="E237" s="75">
        <f>Данные!Y163-Данные!Y164</f>
        <v>0.21700000000001296</v>
      </c>
    </row>
    <row r="238" spans="4:5" x14ac:dyDescent="0.3">
      <c r="D238" s="74">
        <f>Данные!X164-Данные!X165</f>
        <v>90.075999999999993</v>
      </c>
      <c r="E238" s="75">
        <f>Данные!Y164-Данные!Y165</f>
        <v>205.40899999999999</v>
      </c>
    </row>
    <row r="239" spans="4:5" x14ac:dyDescent="0.3">
      <c r="D239" s="74">
        <f>Данные!X165-Данные!X166</f>
        <v>0</v>
      </c>
      <c r="E239" s="75">
        <f>Данные!Y165-Данные!Y166</f>
        <v>0</v>
      </c>
    </row>
    <row r="240" spans="4:5" x14ac:dyDescent="0.3">
      <c r="D240" s="74">
        <f>Данные!X166-Данные!X167</f>
        <v>0</v>
      </c>
      <c r="E240" s="75">
        <f>Данные!Y166-Данные!Y167</f>
        <v>0</v>
      </c>
    </row>
    <row r="241" spans="4:5" x14ac:dyDescent="0.3">
      <c r="D241" s="74">
        <f>Данные!X167-Данные!X168</f>
        <v>0</v>
      </c>
      <c r="E241" s="75">
        <f>Данные!Y167-Данные!Y168</f>
        <v>0</v>
      </c>
    </row>
    <row r="242" spans="4:5" x14ac:dyDescent="0.3">
      <c r="D242" s="74">
        <f>Данные!X168-Данные!X169</f>
        <v>0</v>
      </c>
      <c r="E242" s="75">
        <f>Данные!Y168-Данные!Y169</f>
        <v>0</v>
      </c>
    </row>
    <row r="243" spans="4:5" x14ac:dyDescent="0.3">
      <c r="D243" s="74">
        <f>Данные!X169-Данные!X170</f>
        <v>0</v>
      </c>
      <c r="E243" s="75">
        <f>Данные!Y169-Данные!Y170</f>
        <v>0</v>
      </c>
    </row>
    <row r="244" spans="4:5" x14ac:dyDescent="0.3">
      <c r="D244" s="74">
        <f>Данные!X170-Данные!X171</f>
        <v>0</v>
      </c>
      <c r="E244" s="75">
        <f>Данные!Y170-Данные!Y171</f>
        <v>0</v>
      </c>
    </row>
    <row r="245" spans="4:5" x14ac:dyDescent="0.3">
      <c r="D245" s="74">
        <f>Данные!X171-Данные!X172</f>
        <v>0</v>
      </c>
      <c r="E245" s="75">
        <f>Данные!Y171-Данные!Y172</f>
        <v>0</v>
      </c>
    </row>
    <row r="246" spans="4:5" x14ac:dyDescent="0.3">
      <c r="D246" s="74">
        <f>Данные!X172-Данные!X173</f>
        <v>0</v>
      </c>
      <c r="E246" s="75">
        <f>Данные!Y172-Данные!Y173</f>
        <v>0</v>
      </c>
    </row>
    <row r="247" spans="4:5" x14ac:dyDescent="0.3">
      <c r="D247" s="74">
        <f>Данные!X173-Данные!X174</f>
        <v>0</v>
      </c>
      <c r="E247" s="75">
        <f>Данные!Y173-Данные!Y174</f>
        <v>0</v>
      </c>
    </row>
    <row r="248" spans="4:5" x14ac:dyDescent="0.3">
      <c r="D248" s="74">
        <f>Данные!X174-Данные!X175</f>
        <v>0</v>
      </c>
      <c r="E248" s="75">
        <f>Данные!Y174-Данные!Y175</f>
        <v>0</v>
      </c>
    </row>
    <row r="249" spans="4:5" x14ac:dyDescent="0.3">
      <c r="D249" s="74">
        <f>Данные!X175-Данные!X176</f>
        <v>0</v>
      </c>
      <c r="E249" s="75">
        <f>Данные!Y175-Данные!Y176</f>
        <v>0</v>
      </c>
    </row>
    <row r="250" spans="4:5" x14ac:dyDescent="0.3">
      <c r="D250" s="74">
        <f>Данные!X176-Данные!X177</f>
        <v>0</v>
      </c>
      <c r="E250" s="75">
        <f>Данные!Y176-Данные!Y177</f>
        <v>0</v>
      </c>
    </row>
    <row r="251" spans="4:5" x14ac:dyDescent="0.3">
      <c r="D251" s="74">
        <f>Данные!X177-Данные!X178</f>
        <v>0</v>
      </c>
      <c r="E251" s="75">
        <f>Данные!Y177-Данные!Y178</f>
        <v>0</v>
      </c>
    </row>
    <row r="252" spans="4:5" x14ac:dyDescent="0.3">
      <c r="D252" s="74">
        <f>Данные!X178-Данные!X179</f>
        <v>0</v>
      </c>
      <c r="E252" s="75">
        <f>Данные!Y178-Данные!Y179</f>
        <v>0</v>
      </c>
    </row>
    <row r="253" spans="4:5" x14ac:dyDescent="0.3">
      <c r="D253" s="74">
        <f>Данные!X179-Данные!X180</f>
        <v>0</v>
      </c>
      <c r="E253" s="75">
        <f>Данные!Y179-Данные!Y180</f>
        <v>0</v>
      </c>
    </row>
    <row r="254" spans="4:5" x14ac:dyDescent="0.3">
      <c r="D254" s="74">
        <f>Данные!X180-Данные!X181</f>
        <v>0</v>
      </c>
      <c r="E254" s="75">
        <f>Данные!Y180-Данные!Y181</f>
        <v>0</v>
      </c>
    </row>
    <row r="255" spans="4:5" x14ac:dyDescent="0.3">
      <c r="D255" s="74">
        <f>Данные!X181-Данные!X182</f>
        <v>0</v>
      </c>
      <c r="E255" s="75">
        <f>Данные!Y181-Данные!Y182</f>
        <v>0</v>
      </c>
    </row>
    <row r="256" spans="4:5" x14ac:dyDescent="0.3">
      <c r="D256" s="74">
        <f>Данные!X182-Данные!X183</f>
        <v>0</v>
      </c>
      <c r="E256" s="75">
        <f>Данные!Y182-Данные!Y183</f>
        <v>0</v>
      </c>
    </row>
    <row r="257" spans="4:5" x14ac:dyDescent="0.3">
      <c r="D257" s="74">
        <f>Данные!X183-Данные!X184</f>
        <v>0</v>
      </c>
      <c r="E257" s="75">
        <f>Данные!Y183-Данные!Y184</f>
        <v>0</v>
      </c>
    </row>
    <row r="258" spans="4:5" x14ac:dyDescent="0.3">
      <c r="D258" s="74">
        <f>Данные!X184-Данные!X185</f>
        <v>0</v>
      </c>
      <c r="E258" s="75">
        <f>Данные!Y184-Данные!Y185</f>
        <v>0</v>
      </c>
    </row>
    <row r="259" spans="4:5" x14ac:dyDescent="0.3">
      <c r="D259" s="74">
        <f>Данные!X185-Данные!X186</f>
        <v>0</v>
      </c>
      <c r="E259" s="75">
        <f>Данные!Y185-Данные!Y186</f>
        <v>0</v>
      </c>
    </row>
    <row r="260" spans="4:5" x14ac:dyDescent="0.3">
      <c r="D260" s="74">
        <f>Данные!X186-Данные!X187</f>
        <v>0</v>
      </c>
      <c r="E260" s="75">
        <f>Данные!Y186-Данные!Y187</f>
        <v>0</v>
      </c>
    </row>
    <row r="261" spans="4:5" x14ac:dyDescent="0.3">
      <c r="D261" s="74">
        <f>Данные!X187-Данные!X188</f>
        <v>0</v>
      </c>
      <c r="E261" s="75">
        <f>Данные!Y187-Данные!Y188</f>
        <v>0</v>
      </c>
    </row>
    <row r="262" spans="4:5" x14ac:dyDescent="0.3">
      <c r="D262" s="74">
        <f>Данные!X188-Данные!X189</f>
        <v>0</v>
      </c>
      <c r="E262" s="75">
        <f>Данные!Y188-Данные!Y189</f>
        <v>0</v>
      </c>
    </row>
    <row r="263" spans="4:5" x14ac:dyDescent="0.3">
      <c r="D263" s="74">
        <f>Данные!X189-Данные!X190</f>
        <v>0</v>
      </c>
      <c r="E263" s="75">
        <f>Данные!Y189-Данные!Y190</f>
        <v>0</v>
      </c>
    </row>
    <row r="264" spans="4:5" x14ac:dyDescent="0.3">
      <c r="D264" s="74">
        <f>Данные!X190-Данные!X191</f>
        <v>0</v>
      </c>
      <c r="E264" s="75">
        <f>Данные!Y190-Данные!Y191</f>
        <v>0</v>
      </c>
    </row>
    <row r="265" spans="4:5" x14ac:dyDescent="0.3">
      <c r="D265" s="74">
        <f>Данные!X191-Данные!X192</f>
        <v>0</v>
      </c>
      <c r="E265" s="75">
        <f>Данные!Y191-Данные!Y192</f>
        <v>0</v>
      </c>
    </row>
    <row r="266" spans="4:5" x14ac:dyDescent="0.3">
      <c r="D266" s="74">
        <f>Данные!X192-Данные!X193</f>
        <v>0</v>
      </c>
      <c r="E266" s="75">
        <f>Данные!Y192-Данные!Y193</f>
        <v>0</v>
      </c>
    </row>
    <row r="267" spans="4:5" x14ac:dyDescent="0.3">
      <c r="D267" s="74">
        <f>Данные!X193-Данные!X194</f>
        <v>0</v>
      </c>
      <c r="E267" s="75">
        <f>Данные!Y193-Данные!Y194</f>
        <v>0</v>
      </c>
    </row>
    <row r="268" spans="4:5" x14ac:dyDescent="0.3">
      <c r="D268" s="74">
        <f>Данные!X194-Данные!X195</f>
        <v>0</v>
      </c>
      <c r="E268" s="75">
        <f>Данные!Y194-Данные!Y195</f>
        <v>0</v>
      </c>
    </row>
    <row r="269" spans="4:5" x14ac:dyDescent="0.3">
      <c r="D269" s="74">
        <f>Данные!X195-Данные!X196</f>
        <v>0</v>
      </c>
      <c r="E269" s="75">
        <f>Данные!Y195-Данные!Y196</f>
        <v>0</v>
      </c>
    </row>
    <row r="270" spans="4:5" x14ac:dyDescent="0.3">
      <c r="D270" s="74">
        <f>Данные!X196-Данные!X197</f>
        <v>0</v>
      </c>
      <c r="E270" s="75">
        <f>Данные!Y196-Данные!Y197</f>
        <v>0</v>
      </c>
    </row>
    <row r="271" spans="4:5" x14ac:dyDescent="0.3">
      <c r="D271" s="74">
        <f>Данные!X197-Данные!X198</f>
        <v>0</v>
      </c>
      <c r="E271" s="75">
        <f>Данные!Y197-Данные!Y198</f>
        <v>0</v>
      </c>
    </row>
    <row r="272" spans="4:5" x14ac:dyDescent="0.3">
      <c r="D272" s="74">
        <f>Данные!X198-Данные!X199</f>
        <v>0</v>
      </c>
      <c r="E272" s="75">
        <f>Данные!Y198-Данные!Y199</f>
        <v>0</v>
      </c>
    </row>
    <row r="273" spans="4:5" x14ac:dyDescent="0.3">
      <c r="D273" s="74">
        <f>Данные!X199-Данные!X200</f>
        <v>0</v>
      </c>
      <c r="E273" s="75">
        <f>Данные!Y199-Данные!Y200</f>
        <v>0</v>
      </c>
    </row>
    <row r="274" spans="4:5" x14ac:dyDescent="0.3">
      <c r="D274" s="74">
        <f>Данные!X200-Данные!X201</f>
        <v>0</v>
      </c>
      <c r="E274" s="75">
        <f>Данные!Y200-Данные!Y201</f>
        <v>0</v>
      </c>
    </row>
    <row r="275" spans="4:5" x14ac:dyDescent="0.3">
      <c r="D275" s="74">
        <f>Данные!X201-Данные!X202</f>
        <v>0</v>
      </c>
      <c r="E275" s="75">
        <f>Данные!Y201-Данные!Y202</f>
        <v>0</v>
      </c>
    </row>
    <row r="276" spans="4:5" x14ac:dyDescent="0.3">
      <c r="D276" s="74">
        <f>Данные!X202-Данные!X203</f>
        <v>0</v>
      </c>
      <c r="E276" s="75">
        <f>Данные!Y202-Данные!Y203</f>
        <v>0</v>
      </c>
    </row>
    <row r="277" spans="4:5" x14ac:dyDescent="0.3">
      <c r="D277" s="74">
        <f>Данные!X203-Данные!X204</f>
        <v>0</v>
      </c>
      <c r="E277" s="75">
        <f>Данные!Y203-Данные!Y204</f>
        <v>0</v>
      </c>
    </row>
    <row r="278" spans="4:5" x14ac:dyDescent="0.3">
      <c r="D278" s="74">
        <f>Данные!X204-Данные!X205</f>
        <v>0</v>
      </c>
      <c r="E278" s="75">
        <f>Данные!Y204-Данные!Y205</f>
        <v>0</v>
      </c>
    </row>
    <row r="279" spans="4:5" x14ac:dyDescent="0.3">
      <c r="D279" s="74">
        <f>Данные!X205-Данные!X206</f>
        <v>0</v>
      </c>
      <c r="E279" s="75">
        <f>Данные!Y205-Данные!Y206</f>
        <v>0</v>
      </c>
    </row>
    <row r="280" spans="4:5" x14ac:dyDescent="0.3">
      <c r="D280" s="74">
        <f>Данные!X206-Данные!X207</f>
        <v>0</v>
      </c>
      <c r="E280" s="75">
        <f>Данные!Y206-Данные!Y207</f>
        <v>0</v>
      </c>
    </row>
    <row r="281" spans="4:5" x14ac:dyDescent="0.3">
      <c r="D281" s="74">
        <f>Данные!X207-Данные!X208</f>
        <v>0</v>
      </c>
      <c r="E281" s="75">
        <f>Данные!Y207-Данные!Y208</f>
        <v>0</v>
      </c>
    </row>
    <row r="282" spans="4:5" x14ac:dyDescent="0.3">
      <c r="D282" s="74">
        <f>Данные!X208-Данные!X209</f>
        <v>0</v>
      </c>
      <c r="E282" s="75">
        <f>Данные!Y208-Данные!Y209</f>
        <v>0</v>
      </c>
    </row>
    <row r="283" spans="4:5" x14ac:dyDescent="0.3">
      <c r="D283" s="74">
        <f>Данные!X209-Данные!X210</f>
        <v>0</v>
      </c>
      <c r="E283" s="75">
        <f>Данные!Y209-Данные!Y210</f>
        <v>0</v>
      </c>
    </row>
    <row r="284" spans="4:5" x14ac:dyDescent="0.3">
      <c r="D284" s="74">
        <f>Данные!X210-Данные!X211</f>
        <v>0</v>
      </c>
      <c r="E284" s="75">
        <f>Данные!Y210-Данные!Y211</f>
        <v>0</v>
      </c>
    </row>
    <row r="285" spans="4:5" x14ac:dyDescent="0.3">
      <c r="D285" s="74">
        <f>Данные!X211-Данные!X212</f>
        <v>0</v>
      </c>
      <c r="E285" s="75">
        <f>Данные!Y211-Данные!Y212</f>
        <v>0</v>
      </c>
    </row>
    <row r="286" spans="4:5" x14ac:dyDescent="0.3">
      <c r="D286" s="74">
        <f>Данные!X212-Данные!X213</f>
        <v>0</v>
      </c>
      <c r="E286" s="75">
        <f>Данные!Y212-Данные!Y213</f>
        <v>0</v>
      </c>
    </row>
    <row r="287" spans="4:5" x14ac:dyDescent="0.3">
      <c r="D287" s="74">
        <f>Данные!X213-Данные!X214</f>
        <v>0</v>
      </c>
      <c r="E287" s="75">
        <f>Данные!Y213-Данные!Y214</f>
        <v>0</v>
      </c>
    </row>
    <row r="288" spans="4:5" x14ac:dyDescent="0.3">
      <c r="D288" s="74">
        <f>Данные!X214-Данные!X215</f>
        <v>0</v>
      </c>
      <c r="E288" s="75">
        <f>Данные!Y214-Данные!Y215</f>
        <v>0</v>
      </c>
    </row>
    <row r="289" spans="4:5" x14ac:dyDescent="0.3">
      <c r="D289" s="74">
        <f>Данные!X215-Данные!X216</f>
        <v>0</v>
      </c>
      <c r="E289" s="75">
        <f>Данные!Y215-Данные!Y216</f>
        <v>0</v>
      </c>
    </row>
    <row r="290" spans="4:5" x14ac:dyDescent="0.3">
      <c r="D290" s="74">
        <f>Данные!X216-Данные!X217</f>
        <v>0</v>
      </c>
      <c r="E290" s="75">
        <f>Данные!Y216-Данные!Y217</f>
        <v>0</v>
      </c>
    </row>
    <row r="291" spans="4:5" x14ac:dyDescent="0.3">
      <c r="D291" s="74">
        <f>Данные!X217-Данные!X218</f>
        <v>0</v>
      </c>
      <c r="E291" s="75">
        <f>Данные!Y217-Данные!Y218</f>
        <v>0</v>
      </c>
    </row>
    <row r="292" spans="4:5" x14ac:dyDescent="0.3">
      <c r="D292" s="74">
        <f>Данные!X218-Данные!X219</f>
        <v>0</v>
      </c>
      <c r="E292" s="75">
        <f>Данные!Y218-Данные!Y219</f>
        <v>0</v>
      </c>
    </row>
    <row r="293" spans="4:5" x14ac:dyDescent="0.3">
      <c r="D293" s="74">
        <f>Данные!X219-Данные!X220</f>
        <v>0</v>
      </c>
      <c r="E293" s="75">
        <f>Данные!Y219-Данные!Y220</f>
        <v>0</v>
      </c>
    </row>
    <row r="294" spans="4:5" x14ac:dyDescent="0.3">
      <c r="D294" s="74">
        <f>Данные!X220-Данные!X221</f>
        <v>0</v>
      </c>
      <c r="E294" s="75">
        <f>Данные!Y220-Данные!Y221</f>
        <v>0</v>
      </c>
    </row>
    <row r="295" spans="4:5" x14ac:dyDescent="0.3">
      <c r="D295" s="74">
        <f>Данные!X221-Данные!X222</f>
        <v>0</v>
      </c>
      <c r="E295" s="75">
        <f>Данные!Y221-Данные!Y222</f>
        <v>0</v>
      </c>
    </row>
    <row r="296" spans="4:5" x14ac:dyDescent="0.3">
      <c r="D296" s="74">
        <f>Данные!X222-Данные!X223</f>
        <v>0</v>
      </c>
      <c r="E296" s="75">
        <f>Данные!Y222-Данные!Y223</f>
        <v>0</v>
      </c>
    </row>
    <row r="297" spans="4:5" x14ac:dyDescent="0.3">
      <c r="D297" s="74">
        <f>Данные!X223-Данные!X224</f>
        <v>0</v>
      </c>
      <c r="E297" s="75">
        <f>Данные!Y223-Данные!Y224</f>
        <v>0</v>
      </c>
    </row>
    <row r="298" spans="4:5" x14ac:dyDescent="0.3">
      <c r="D298" s="74">
        <f>Данные!X224-Данные!X225</f>
        <v>0</v>
      </c>
      <c r="E298" s="75">
        <f>Данные!Y224-Данные!Y225</f>
        <v>0</v>
      </c>
    </row>
    <row r="299" spans="4:5" x14ac:dyDescent="0.3">
      <c r="D299" s="74">
        <f>Данные!X225-Данные!X226</f>
        <v>0</v>
      </c>
      <c r="E299" s="75">
        <f>Данные!Y225-Данные!Y226</f>
        <v>0</v>
      </c>
    </row>
    <row r="300" spans="4:5" x14ac:dyDescent="0.3">
      <c r="D300" s="74">
        <f>Данные!X226-Данные!X227</f>
        <v>0</v>
      </c>
      <c r="E300" s="75">
        <f>Данные!Y226-Данные!Y227</f>
        <v>0</v>
      </c>
    </row>
    <row r="301" spans="4:5" x14ac:dyDescent="0.3">
      <c r="D301" s="74">
        <f>Данные!X227-Данные!X228</f>
        <v>0</v>
      </c>
      <c r="E301" s="75">
        <f>Данные!Y227-Данные!Y228</f>
        <v>0</v>
      </c>
    </row>
    <row r="302" spans="4:5" x14ac:dyDescent="0.3">
      <c r="D302" s="74">
        <f>Данные!X228-Данные!X229</f>
        <v>0</v>
      </c>
      <c r="E302" s="75">
        <f>Данные!Y228-Данные!Y229</f>
        <v>0</v>
      </c>
    </row>
    <row r="303" spans="4:5" x14ac:dyDescent="0.3">
      <c r="D303" s="74">
        <f>Данные!X229-Данные!X230</f>
        <v>0</v>
      </c>
      <c r="E303" s="75">
        <f>Данные!Y229-Данные!Y230</f>
        <v>0</v>
      </c>
    </row>
    <row r="304" spans="4:5" x14ac:dyDescent="0.3">
      <c r="D304" s="74">
        <f>Данные!X230-Данные!X231</f>
        <v>0</v>
      </c>
      <c r="E304" s="75">
        <f>Данные!Y230-Данные!Y231</f>
        <v>0</v>
      </c>
    </row>
    <row r="305" spans="4:5" x14ac:dyDescent="0.3">
      <c r="D305" s="74">
        <f>Данные!X231-Данные!X232</f>
        <v>0</v>
      </c>
      <c r="E305" s="75">
        <f>Данные!Y231-Данные!Y232</f>
        <v>0</v>
      </c>
    </row>
    <row r="306" spans="4:5" x14ac:dyDescent="0.3">
      <c r="D306" s="74">
        <f>Данные!X232-Данные!X233</f>
        <v>0</v>
      </c>
      <c r="E306" s="75">
        <f>Данные!Y232-Данные!Y233</f>
        <v>0</v>
      </c>
    </row>
    <row r="307" spans="4:5" x14ac:dyDescent="0.3">
      <c r="D307" s="74">
        <f>Данные!X233-Данные!X234</f>
        <v>0</v>
      </c>
      <c r="E307" s="75">
        <f>Данные!Y233-Данные!Y234</f>
        <v>0</v>
      </c>
    </row>
    <row r="308" spans="4:5" x14ac:dyDescent="0.3">
      <c r="D308" s="74">
        <f>Данные!X234-Данные!X235</f>
        <v>0</v>
      </c>
      <c r="E308" s="75">
        <f>Данные!Y234-Данные!Y235</f>
        <v>0</v>
      </c>
    </row>
    <row r="309" spans="4:5" x14ac:dyDescent="0.3">
      <c r="D309" s="74">
        <f>Данные!X235-Данные!X236</f>
        <v>0</v>
      </c>
      <c r="E309" s="75">
        <f>Данные!Y235-Данные!Y236</f>
        <v>0</v>
      </c>
    </row>
    <row r="310" spans="4:5" x14ac:dyDescent="0.3">
      <c r="D310" s="74">
        <f>Данные!X236-Данные!X237</f>
        <v>0</v>
      </c>
      <c r="E310" s="75">
        <f>Данные!Y236-Данные!Y237</f>
        <v>0</v>
      </c>
    </row>
    <row r="311" spans="4:5" x14ac:dyDescent="0.3">
      <c r="D311" s="74">
        <f>Данные!X237-Данные!X238</f>
        <v>0</v>
      </c>
      <c r="E311" s="75">
        <f>Данные!Y237-Данные!Y238</f>
        <v>0</v>
      </c>
    </row>
    <row r="312" spans="4:5" x14ac:dyDescent="0.3">
      <c r="D312" s="74">
        <f>Данные!X238-Данные!X239</f>
        <v>0</v>
      </c>
      <c r="E312" s="75">
        <f>Данные!Y238-Данные!Y239</f>
        <v>0</v>
      </c>
    </row>
    <row r="313" spans="4:5" x14ac:dyDescent="0.3">
      <c r="D313" s="74">
        <f>Данные!X239-Данные!X240</f>
        <v>0</v>
      </c>
      <c r="E313" s="75">
        <f>Данные!Y239-Данные!Y240</f>
        <v>0</v>
      </c>
    </row>
    <row r="314" spans="4:5" x14ac:dyDescent="0.3">
      <c r="D314" s="74">
        <f>Данные!X240-Данные!X241</f>
        <v>0</v>
      </c>
      <c r="E314" s="75">
        <f>Данные!Y240-Данные!Y241</f>
        <v>0</v>
      </c>
    </row>
    <row r="315" spans="4:5" x14ac:dyDescent="0.3">
      <c r="D315" s="74">
        <f>Данные!X241-Данные!X242</f>
        <v>0</v>
      </c>
      <c r="E315" s="75">
        <f>Данные!Y241-Данные!Y242</f>
        <v>0</v>
      </c>
    </row>
    <row r="316" spans="4:5" x14ac:dyDescent="0.3">
      <c r="D316" s="74">
        <f>Данные!X242-Данные!X243</f>
        <v>0</v>
      </c>
      <c r="E316" s="75">
        <f>Данные!Y242-Данные!Y243</f>
        <v>0</v>
      </c>
    </row>
    <row r="317" spans="4:5" x14ac:dyDescent="0.3">
      <c r="D317" s="74">
        <f>Данные!X243-Данные!X244</f>
        <v>0</v>
      </c>
      <c r="E317" s="75">
        <f>Данные!Y243-Данные!Y244</f>
        <v>0</v>
      </c>
    </row>
    <row r="318" spans="4:5" x14ac:dyDescent="0.3">
      <c r="D318" s="74">
        <f>Данные!X244-Данные!X245</f>
        <v>0</v>
      </c>
      <c r="E318" s="75">
        <f>Данные!Y244-Данные!Y245</f>
        <v>0</v>
      </c>
    </row>
    <row r="319" spans="4:5" x14ac:dyDescent="0.3">
      <c r="D319" s="74">
        <f>Данные!X245-Данные!X246</f>
        <v>0</v>
      </c>
      <c r="E319" s="75">
        <f>Данные!Y245-Данные!Y246</f>
        <v>0</v>
      </c>
    </row>
    <row r="320" spans="4:5" x14ac:dyDescent="0.3">
      <c r="D320" s="74">
        <f>Данные!X246-Данные!X247</f>
        <v>0</v>
      </c>
      <c r="E320" s="75">
        <f>Данные!Y246-Данные!Y247</f>
        <v>0</v>
      </c>
    </row>
    <row r="321" spans="4:5" x14ac:dyDescent="0.3">
      <c r="D321" s="74">
        <f>Данные!X247-Данные!X248</f>
        <v>0</v>
      </c>
      <c r="E321" s="75">
        <f>Данные!Y247-Данные!Y248</f>
        <v>0</v>
      </c>
    </row>
    <row r="322" spans="4:5" x14ac:dyDescent="0.3">
      <c r="D322" s="74">
        <f>Данные!X248-Данные!X249</f>
        <v>0</v>
      </c>
      <c r="E322" s="75">
        <f>Данные!Y248-Данные!Y249</f>
        <v>0</v>
      </c>
    </row>
    <row r="323" spans="4:5" x14ac:dyDescent="0.3">
      <c r="D323" s="74">
        <f>Данные!X249-Данные!X250</f>
        <v>0</v>
      </c>
      <c r="E323" s="75">
        <f>Данные!Y249-Данные!Y250</f>
        <v>0</v>
      </c>
    </row>
    <row r="324" spans="4:5" x14ac:dyDescent="0.3">
      <c r="D324" s="74">
        <f>Данные!X250-Данные!X251</f>
        <v>0</v>
      </c>
      <c r="E324" s="75">
        <f>Данные!Y250-Данные!Y251</f>
        <v>0</v>
      </c>
    </row>
    <row r="325" spans="4:5" x14ac:dyDescent="0.3">
      <c r="D325" s="74">
        <f>Данные!X251-Данные!X252</f>
        <v>0</v>
      </c>
      <c r="E325" s="75">
        <f>Данные!Y251-Данные!Y252</f>
        <v>0</v>
      </c>
    </row>
    <row r="326" spans="4:5" x14ac:dyDescent="0.3">
      <c r="D326" s="74">
        <f>Данные!X252-Данные!X253</f>
        <v>0</v>
      </c>
      <c r="E326" s="75">
        <f>Данные!Y252-Данные!Y253</f>
        <v>0</v>
      </c>
    </row>
    <row r="327" spans="4:5" x14ac:dyDescent="0.3">
      <c r="D327" s="74">
        <f>Данные!X253-Данные!X254</f>
        <v>0</v>
      </c>
      <c r="E327" s="75">
        <f>Данные!Y253-Данные!Y254</f>
        <v>0</v>
      </c>
    </row>
    <row r="328" spans="4:5" x14ac:dyDescent="0.3">
      <c r="D328" s="74">
        <f>Данные!X254-Данные!X255</f>
        <v>0</v>
      </c>
      <c r="E328" s="75">
        <f>Данные!Y254-Данные!Y255</f>
        <v>0</v>
      </c>
    </row>
    <row r="329" spans="4:5" x14ac:dyDescent="0.3">
      <c r="D329" s="74">
        <f>Данные!X255-Данные!X256</f>
        <v>0</v>
      </c>
      <c r="E329" s="75">
        <f>Данные!Y255-Данные!Y256</f>
        <v>0</v>
      </c>
    </row>
    <row r="330" spans="4:5" x14ac:dyDescent="0.3">
      <c r="D330" s="74">
        <f>Данные!X256-Данные!X257</f>
        <v>0</v>
      </c>
      <c r="E330" s="75">
        <f>Данные!Y256-Данные!Y257</f>
        <v>0</v>
      </c>
    </row>
    <row r="331" spans="4:5" x14ac:dyDescent="0.3">
      <c r="D331" s="74">
        <f>Данные!X257-Данные!X258</f>
        <v>0</v>
      </c>
      <c r="E331" s="75">
        <f>Данные!Y257-Данные!Y258</f>
        <v>0</v>
      </c>
    </row>
    <row r="332" spans="4:5" x14ac:dyDescent="0.3">
      <c r="D332" s="74">
        <f>Данные!X258-Данные!X259</f>
        <v>0</v>
      </c>
      <c r="E332" s="75">
        <f>Данные!Y258-Данные!Y259</f>
        <v>0</v>
      </c>
    </row>
    <row r="333" spans="4:5" x14ac:dyDescent="0.3">
      <c r="D333" s="74">
        <f>Данные!X259-Данные!X260</f>
        <v>0</v>
      </c>
      <c r="E333" s="75">
        <f>Данные!Y259-Данные!Y260</f>
        <v>0</v>
      </c>
    </row>
    <row r="334" spans="4:5" x14ac:dyDescent="0.3">
      <c r="D334" s="74">
        <f>Данные!X260-Данные!X261</f>
        <v>0</v>
      </c>
      <c r="E334" s="75">
        <f>Данные!Y260-Данные!Y261</f>
        <v>0</v>
      </c>
    </row>
    <row r="335" spans="4:5" x14ac:dyDescent="0.3">
      <c r="D335" s="74">
        <f>Данные!X261-Данные!X262</f>
        <v>0</v>
      </c>
      <c r="E335" s="75">
        <f>Данные!Y261-Данные!Y262</f>
        <v>0</v>
      </c>
    </row>
    <row r="336" spans="4:5" x14ac:dyDescent="0.3">
      <c r="D336" s="74">
        <f>Данные!X262-Данные!X263</f>
        <v>0</v>
      </c>
      <c r="E336" s="75">
        <f>Данные!Y262-Данные!Y263</f>
        <v>0</v>
      </c>
    </row>
    <row r="337" spans="4:5" x14ac:dyDescent="0.3">
      <c r="D337" s="74">
        <f>Данные!X263-Данные!X264</f>
        <v>0</v>
      </c>
      <c r="E337" s="75">
        <f>Данные!Y263-Данные!Y264</f>
        <v>0</v>
      </c>
    </row>
    <row r="338" spans="4:5" x14ac:dyDescent="0.3">
      <c r="D338" s="74">
        <f>Данные!X264-Данные!X265</f>
        <v>0</v>
      </c>
      <c r="E338" s="75">
        <f>Данные!Y264-Данные!Y265</f>
        <v>0</v>
      </c>
    </row>
    <row r="339" spans="4:5" x14ac:dyDescent="0.3">
      <c r="D339" s="74">
        <f>Данные!X265-Данные!X266</f>
        <v>0</v>
      </c>
      <c r="E339" s="75">
        <f>Данные!Y265-Данные!Y266</f>
        <v>0</v>
      </c>
    </row>
    <row r="340" spans="4:5" x14ac:dyDescent="0.3">
      <c r="D340" s="74">
        <f>Данные!X266-Данные!X267</f>
        <v>0</v>
      </c>
      <c r="E340" s="75">
        <f>Данные!Y266-Данные!Y267</f>
        <v>0</v>
      </c>
    </row>
    <row r="341" spans="4:5" x14ac:dyDescent="0.3">
      <c r="D341" s="74">
        <f>Данные!X267-Данные!X268</f>
        <v>0</v>
      </c>
      <c r="E341" s="75">
        <f>Данные!Y267-Данные!Y268</f>
        <v>0</v>
      </c>
    </row>
    <row r="342" spans="4:5" x14ac:dyDescent="0.3">
      <c r="D342" s="74">
        <f>Данные!X268-Данные!X269</f>
        <v>0</v>
      </c>
      <c r="E342" s="75">
        <f>Данные!Y268-Данные!Y269</f>
        <v>0</v>
      </c>
    </row>
    <row r="343" spans="4:5" x14ac:dyDescent="0.3">
      <c r="D343" s="74">
        <f>Данные!X269-Данные!X270</f>
        <v>0</v>
      </c>
      <c r="E343" s="75">
        <f>Данные!Y269-Данные!Y270</f>
        <v>0</v>
      </c>
    </row>
    <row r="344" spans="4:5" x14ac:dyDescent="0.3">
      <c r="D344" s="74">
        <f>Данные!X270-Данные!X271</f>
        <v>0</v>
      </c>
      <c r="E344" s="75">
        <f>Данные!Y270-Данные!Y271</f>
        <v>0</v>
      </c>
    </row>
    <row r="345" spans="4:5" x14ac:dyDescent="0.3">
      <c r="D345" s="74">
        <f>Данные!X271-Данные!X272</f>
        <v>0</v>
      </c>
      <c r="E345" s="75">
        <f>Данные!Y271-Данные!Y272</f>
        <v>0</v>
      </c>
    </row>
    <row r="346" spans="4:5" x14ac:dyDescent="0.3">
      <c r="D346" s="74">
        <f>Данные!X272-Данные!X273</f>
        <v>0</v>
      </c>
      <c r="E346" s="75">
        <f>Данные!Y272-Данные!Y273</f>
        <v>0</v>
      </c>
    </row>
    <row r="347" spans="4:5" x14ac:dyDescent="0.3">
      <c r="D347" s="74">
        <f>Данные!X273-Данные!X274</f>
        <v>0</v>
      </c>
      <c r="E347" s="75">
        <f>Данные!Y273-Данные!Y274</f>
        <v>0</v>
      </c>
    </row>
    <row r="348" spans="4:5" x14ac:dyDescent="0.3">
      <c r="D348" s="74">
        <f>Данные!X274-Данные!X275</f>
        <v>0</v>
      </c>
      <c r="E348" s="75">
        <f>Данные!Y274-Данные!Y275</f>
        <v>0</v>
      </c>
    </row>
    <row r="349" spans="4:5" x14ac:dyDescent="0.3">
      <c r="D349" s="74">
        <f>Данные!X275-Данные!X276</f>
        <v>0</v>
      </c>
      <c r="E349" s="75">
        <f>Данные!Y275-Данные!Y276</f>
        <v>0</v>
      </c>
    </row>
    <row r="350" spans="4:5" x14ac:dyDescent="0.3">
      <c r="D350" s="74">
        <f>Данные!X276-Данные!X277</f>
        <v>0</v>
      </c>
      <c r="E350" s="75">
        <f>Данные!Y276-Данные!Y277</f>
        <v>0</v>
      </c>
    </row>
    <row r="351" spans="4:5" x14ac:dyDescent="0.3">
      <c r="D351" s="74">
        <f>Данные!X277-Данные!X278</f>
        <v>0</v>
      </c>
      <c r="E351" s="75">
        <f>Данные!Y277-Данные!Y278</f>
        <v>0</v>
      </c>
    </row>
    <row r="352" spans="4:5" x14ac:dyDescent="0.3">
      <c r="D352" s="74">
        <f>Данные!X278-Данные!X279</f>
        <v>0</v>
      </c>
      <c r="E352" s="75">
        <f>Данные!Y278-Данные!Y279</f>
        <v>0</v>
      </c>
    </row>
    <row r="353" spans="4:5" x14ac:dyDescent="0.3">
      <c r="D353" s="74">
        <f>Данные!X279-Данные!X280</f>
        <v>0</v>
      </c>
      <c r="E353" s="75">
        <f>Данные!Y279-Данные!Y280</f>
        <v>0</v>
      </c>
    </row>
    <row r="354" spans="4:5" x14ac:dyDescent="0.3">
      <c r="D354" s="74">
        <f>Данные!X280-Данные!X281</f>
        <v>0</v>
      </c>
      <c r="E354" s="75">
        <f>Данные!Y280-Данные!Y281</f>
        <v>0</v>
      </c>
    </row>
    <row r="355" spans="4:5" x14ac:dyDescent="0.3">
      <c r="D355" s="74">
        <f>Данные!X281-Данные!X282</f>
        <v>0</v>
      </c>
      <c r="E355" s="75">
        <f>Данные!Y281-Данные!Y282</f>
        <v>0</v>
      </c>
    </row>
    <row r="356" spans="4:5" x14ac:dyDescent="0.3">
      <c r="D356" s="74">
        <f>Данные!X282-Данные!X283</f>
        <v>0</v>
      </c>
      <c r="E356" s="75">
        <f>Данные!Y282-Данные!Y283</f>
        <v>0</v>
      </c>
    </row>
    <row r="357" spans="4:5" x14ac:dyDescent="0.3">
      <c r="D357" s="74">
        <f>Данные!X283-Данные!X284</f>
        <v>0</v>
      </c>
      <c r="E357" s="75">
        <f>Данные!Y283-Данные!Y284</f>
        <v>0</v>
      </c>
    </row>
    <row r="358" spans="4:5" x14ac:dyDescent="0.3">
      <c r="D358" s="74">
        <f>Данные!X284-Данные!X285</f>
        <v>0</v>
      </c>
      <c r="E358" s="75">
        <f>Данные!Y284-Данные!Y285</f>
        <v>0</v>
      </c>
    </row>
    <row r="359" spans="4:5" x14ac:dyDescent="0.3">
      <c r="D359" s="74">
        <f>Данные!X285-Данные!X286</f>
        <v>0</v>
      </c>
      <c r="E359" s="75">
        <f>Данные!Y285-Данные!Y286</f>
        <v>0</v>
      </c>
    </row>
    <row r="360" spans="4:5" x14ac:dyDescent="0.3">
      <c r="D360" s="74">
        <f>Данные!X286-Данные!X287</f>
        <v>0</v>
      </c>
      <c r="E360" s="75">
        <f>Данные!Y286-Данные!Y287</f>
        <v>0</v>
      </c>
    </row>
    <row r="361" spans="4:5" x14ac:dyDescent="0.3">
      <c r="D361" s="74">
        <f>Данные!X287-Данные!X288</f>
        <v>0</v>
      </c>
      <c r="E361" s="75">
        <f>Данные!Y287-Данные!Y288</f>
        <v>0</v>
      </c>
    </row>
    <row r="362" spans="4:5" x14ac:dyDescent="0.3">
      <c r="D362" s="74">
        <f>Данные!X288-Данные!X289</f>
        <v>0</v>
      </c>
      <c r="E362" s="75">
        <f>Данные!Y288-Данные!Y289</f>
        <v>0</v>
      </c>
    </row>
    <row r="363" spans="4:5" x14ac:dyDescent="0.3">
      <c r="D363" s="74">
        <f>Данные!X289-Данные!X290</f>
        <v>0</v>
      </c>
      <c r="E363" s="75">
        <f>Данные!Y289-Данные!Y290</f>
        <v>0</v>
      </c>
    </row>
    <row r="364" spans="4:5" x14ac:dyDescent="0.3">
      <c r="D364" s="74">
        <f>Данные!X290-Данные!X291</f>
        <v>0</v>
      </c>
      <c r="E364" s="75">
        <f>Данные!Y290-Данные!Y291</f>
        <v>0</v>
      </c>
    </row>
    <row r="365" spans="4:5" x14ac:dyDescent="0.3">
      <c r="D365" s="74">
        <f>Данные!X291-Данные!X292</f>
        <v>0</v>
      </c>
      <c r="E365" s="75">
        <f>Данные!Y291-Данные!Y292</f>
        <v>0</v>
      </c>
    </row>
    <row r="366" spans="4:5" x14ac:dyDescent="0.3">
      <c r="D366" s="74">
        <f>Данные!X292-Данные!X293</f>
        <v>0</v>
      </c>
      <c r="E366" s="75">
        <f>Данные!Y292-Данные!Y293</f>
        <v>0</v>
      </c>
    </row>
    <row r="367" spans="4:5" x14ac:dyDescent="0.3">
      <c r="D367" s="74">
        <f>Данные!X293-Данные!X294</f>
        <v>0</v>
      </c>
      <c r="E367" s="75">
        <f>Данные!Y293-Данные!Y294</f>
        <v>0</v>
      </c>
    </row>
    <row r="368" spans="4:5" x14ac:dyDescent="0.3">
      <c r="D368" s="74">
        <f>Данные!X294-Данные!X295</f>
        <v>0</v>
      </c>
      <c r="E368" s="75">
        <f>Данные!Y294-Данные!Y295</f>
        <v>0</v>
      </c>
    </row>
    <row r="369" spans="4:5" x14ac:dyDescent="0.3">
      <c r="D369" s="74">
        <f>Данные!X295-Данные!X296</f>
        <v>0</v>
      </c>
      <c r="E369" s="75">
        <f>Данные!Y295-Данные!Y296</f>
        <v>0</v>
      </c>
    </row>
    <row r="370" spans="4:5" x14ac:dyDescent="0.3">
      <c r="D370" s="74">
        <f>Данные!X296-Данные!X297</f>
        <v>0</v>
      </c>
      <c r="E370" s="75">
        <f>Данные!Y296-Данные!Y297</f>
        <v>0</v>
      </c>
    </row>
    <row r="371" spans="4:5" x14ac:dyDescent="0.3">
      <c r="D371" s="74">
        <f>Данные!X297-Данные!X298</f>
        <v>0</v>
      </c>
      <c r="E371" s="75">
        <f>Данные!Y297-Данные!Y298</f>
        <v>0</v>
      </c>
    </row>
    <row r="372" spans="4:5" x14ac:dyDescent="0.3">
      <c r="D372" s="74">
        <f>Данные!X298-Данные!X299</f>
        <v>0</v>
      </c>
      <c r="E372" s="75">
        <f>Данные!Y298-Данные!Y299</f>
        <v>0</v>
      </c>
    </row>
    <row r="373" spans="4:5" x14ac:dyDescent="0.3">
      <c r="D373" s="74">
        <f>Данные!X299-Данные!X300</f>
        <v>0</v>
      </c>
      <c r="E373" s="75">
        <f>Данные!Y299-Данные!Y300</f>
        <v>0</v>
      </c>
    </row>
    <row r="374" spans="4:5" x14ac:dyDescent="0.3">
      <c r="D374" s="74">
        <f>Данные!X300-Данные!X301</f>
        <v>0</v>
      </c>
      <c r="E374" s="75">
        <f>Данные!Y300-Данные!Y301</f>
        <v>0</v>
      </c>
    </row>
    <row r="375" spans="4:5" x14ac:dyDescent="0.3">
      <c r="D375" s="74">
        <f>Данные!X301-Данные!X302</f>
        <v>0</v>
      </c>
      <c r="E375" s="75">
        <f>Данные!Y301-Данные!Y302</f>
        <v>0</v>
      </c>
    </row>
    <row r="376" spans="4:5" x14ac:dyDescent="0.3">
      <c r="D376" s="74">
        <f>Данные!X302-Данные!X303</f>
        <v>0</v>
      </c>
      <c r="E376" s="75">
        <f>Данные!Y302-Данные!Y303</f>
        <v>0</v>
      </c>
    </row>
    <row r="377" spans="4:5" x14ac:dyDescent="0.3">
      <c r="D377" s="74">
        <f>Данные!X303-Данные!X304</f>
        <v>0</v>
      </c>
      <c r="E377" s="75">
        <f>Данные!Y303-Данные!Y304</f>
        <v>0</v>
      </c>
    </row>
    <row r="378" spans="4:5" x14ac:dyDescent="0.3">
      <c r="D378" s="74">
        <f>Данные!X304-Данные!X305</f>
        <v>0</v>
      </c>
      <c r="E378" s="75">
        <f>Данные!Y304-Данные!Y305</f>
        <v>0</v>
      </c>
    </row>
    <row r="379" spans="4:5" x14ac:dyDescent="0.3">
      <c r="D379" s="74">
        <f>Данные!X305-Данные!X306</f>
        <v>0</v>
      </c>
      <c r="E379" s="75">
        <f>Данные!Y305-Данные!Y306</f>
        <v>0</v>
      </c>
    </row>
    <row r="380" spans="4:5" x14ac:dyDescent="0.3">
      <c r="D380" s="74">
        <f>Данные!X306-Данные!X307</f>
        <v>0</v>
      </c>
      <c r="E380" s="75">
        <f>Данные!Y306-Данные!Y307</f>
        <v>0</v>
      </c>
    </row>
    <row r="381" spans="4:5" x14ac:dyDescent="0.3">
      <c r="D381" s="74">
        <f>Данные!X307-Данные!X308</f>
        <v>0</v>
      </c>
      <c r="E381" s="75">
        <f>Данные!Y307-Данные!Y308</f>
        <v>0</v>
      </c>
    </row>
    <row r="382" spans="4:5" x14ac:dyDescent="0.3">
      <c r="D382" s="74">
        <f>Данные!X308-Данные!X309</f>
        <v>0</v>
      </c>
      <c r="E382" s="75">
        <f>Данные!Y308-Данные!Y309</f>
        <v>0</v>
      </c>
    </row>
    <row r="383" spans="4:5" x14ac:dyDescent="0.3">
      <c r="D383" s="74">
        <f>Данные!X309-Данные!X310</f>
        <v>0</v>
      </c>
      <c r="E383" s="75">
        <f>Данные!Y309-Данные!Y310</f>
        <v>0</v>
      </c>
    </row>
    <row r="384" spans="4:5" x14ac:dyDescent="0.3">
      <c r="D384" s="74">
        <f>Данные!X310-Данные!X311</f>
        <v>0</v>
      </c>
      <c r="E384" s="75">
        <f>Данные!Y310-Данные!Y311</f>
        <v>0</v>
      </c>
    </row>
    <row r="385" spans="4:5" x14ac:dyDescent="0.3">
      <c r="D385" s="74">
        <f>Данные!X311-Данные!X312</f>
        <v>0</v>
      </c>
      <c r="E385" s="75">
        <f>Данные!Y311-Данные!Y312</f>
        <v>0</v>
      </c>
    </row>
    <row r="386" spans="4:5" x14ac:dyDescent="0.3">
      <c r="D386" s="74">
        <f>Данные!X312-Данные!X313</f>
        <v>0</v>
      </c>
      <c r="E386" s="75">
        <f>Данные!Y312-Данные!Y313</f>
        <v>0</v>
      </c>
    </row>
    <row r="387" spans="4:5" x14ac:dyDescent="0.3">
      <c r="D387" s="74">
        <f>Данные!X313-Данные!X314</f>
        <v>0</v>
      </c>
      <c r="E387" s="75">
        <f>Данные!Y313-Данные!Y314</f>
        <v>0</v>
      </c>
    </row>
    <row r="388" spans="4:5" x14ac:dyDescent="0.3">
      <c r="D388" s="74">
        <f>Данные!X314-Данные!X315</f>
        <v>0</v>
      </c>
      <c r="E388" s="75">
        <f>Данные!Y314-Данные!Y315</f>
        <v>0</v>
      </c>
    </row>
    <row r="389" spans="4:5" x14ac:dyDescent="0.3">
      <c r="D389" s="74">
        <f>Данные!X315-Данные!X316</f>
        <v>0</v>
      </c>
      <c r="E389" s="75">
        <f>Данные!Y315-Данные!Y316</f>
        <v>0</v>
      </c>
    </row>
    <row r="390" spans="4:5" x14ac:dyDescent="0.3">
      <c r="D390" s="74">
        <f>Данные!X316-Данные!X317</f>
        <v>0</v>
      </c>
      <c r="E390" s="75">
        <f>Данные!Y316-Данные!Y317</f>
        <v>0</v>
      </c>
    </row>
    <row r="391" spans="4:5" x14ac:dyDescent="0.3">
      <c r="D391" s="74">
        <f>Данные!X317-Данные!X318</f>
        <v>0</v>
      </c>
      <c r="E391" s="75">
        <f>Данные!Y317-Данные!Y318</f>
        <v>0</v>
      </c>
    </row>
    <row r="392" spans="4:5" x14ac:dyDescent="0.3">
      <c r="D392" s="74">
        <f>Данные!X318-Данные!X319</f>
        <v>0</v>
      </c>
      <c r="E392" s="75">
        <f>Данные!Y318-Данные!Y319</f>
        <v>0</v>
      </c>
    </row>
    <row r="393" spans="4:5" x14ac:dyDescent="0.3">
      <c r="D393" s="74">
        <f>Данные!X319-Данные!X320</f>
        <v>0</v>
      </c>
      <c r="E393" s="75">
        <f>Данные!Y319-Данные!Y320</f>
        <v>0</v>
      </c>
    </row>
    <row r="394" spans="4:5" x14ac:dyDescent="0.3">
      <c r="D394" s="74">
        <f>Данные!X320-Данные!X321</f>
        <v>0</v>
      </c>
      <c r="E394" s="75">
        <f>Данные!Y320-Данные!Y321</f>
        <v>0</v>
      </c>
    </row>
    <row r="395" spans="4:5" x14ac:dyDescent="0.3">
      <c r="D395" s="74">
        <f>Данные!X321-Данные!X322</f>
        <v>0</v>
      </c>
      <c r="E395" s="75">
        <f>Данные!Y321-Данные!Y322</f>
        <v>0</v>
      </c>
    </row>
    <row r="396" spans="4:5" x14ac:dyDescent="0.3">
      <c r="D396" s="74">
        <f>Данные!X322-Данные!X323</f>
        <v>0</v>
      </c>
      <c r="E396" s="75">
        <f>Данные!Y322-Данные!Y323</f>
        <v>0</v>
      </c>
    </row>
    <row r="397" spans="4:5" x14ac:dyDescent="0.3">
      <c r="D397" s="74">
        <f>Данные!X323-Данные!X324</f>
        <v>0</v>
      </c>
      <c r="E397" s="75">
        <f>Данные!Y323-Данные!Y324</f>
        <v>0</v>
      </c>
    </row>
    <row r="398" spans="4:5" x14ac:dyDescent="0.3">
      <c r="D398" s="74">
        <f>Данные!X324-Данные!X325</f>
        <v>0</v>
      </c>
      <c r="E398" s="75">
        <f>Данные!Y324-Данные!Y325</f>
        <v>0</v>
      </c>
    </row>
    <row r="399" spans="4:5" x14ac:dyDescent="0.3">
      <c r="D399" s="74">
        <f>Данные!X325-Данные!X326</f>
        <v>0</v>
      </c>
      <c r="E399" s="75">
        <f>Данные!Y325-Данные!Y326</f>
        <v>0</v>
      </c>
    </row>
    <row r="400" spans="4:5" x14ac:dyDescent="0.3">
      <c r="D400" s="74">
        <f>Данные!X326-Данные!X327</f>
        <v>0</v>
      </c>
      <c r="E400" s="75">
        <f>Данные!Y326-Данные!Y327</f>
        <v>0</v>
      </c>
    </row>
    <row r="401" spans="4:5" x14ac:dyDescent="0.3">
      <c r="D401" s="74">
        <f>Данные!X327-Данные!X328</f>
        <v>0</v>
      </c>
      <c r="E401" s="75">
        <f>Данные!Y327-Данные!Y328</f>
        <v>0</v>
      </c>
    </row>
    <row r="402" spans="4:5" x14ac:dyDescent="0.3">
      <c r="D402" s="74">
        <f>Данные!X328-Данные!X329</f>
        <v>0</v>
      </c>
      <c r="E402" s="75">
        <f>Данные!Y328-Данные!Y329</f>
        <v>0</v>
      </c>
    </row>
    <row r="403" spans="4:5" x14ac:dyDescent="0.3">
      <c r="D403" s="74">
        <f>Данные!X329-Данные!X330</f>
        <v>0</v>
      </c>
      <c r="E403" s="75">
        <f>Данные!Y329-Данные!Y330</f>
        <v>0</v>
      </c>
    </row>
    <row r="404" spans="4:5" x14ac:dyDescent="0.3">
      <c r="D404" s="74">
        <f>Данные!X330-Данные!X331</f>
        <v>0</v>
      </c>
      <c r="E404" s="75">
        <f>Данные!Y330-Данные!Y331</f>
        <v>0</v>
      </c>
    </row>
    <row r="405" spans="4:5" x14ac:dyDescent="0.3">
      <c r="D405" s="74">
        <f>Данные!X331-Данные!X332</f>
        <v>0</v>
      </c>
      <c r="E405" s="75">
        <f>Данные!Y331-Данные!Y332</f>
        <v>0</v>
      </c>
    </row>
    <row r="406" spans="4:5" x14ac:dyDescent="0.3">
      <c r="D406" s="74">
        <f>Данные!X332-Данные!X333</f>
        <v>0</v>
      </c>
      <c r="E406" s="75">
        <f>Данные!Y332-Данные!Y333</f>
        <v>0</v>
      </c>
    </row>
    <row r="407" spans="4:5" x14ac:dyDescent="0.3">
      <c r="D407" s="74">
        <f>Данные!X333-Данные!X334</f>
        <v>0</v>
      </c>
      <c r="E407" s="75">
        <f>Данные!Y333-Данные!Y334</f>
        <v>0</v>
      </c>
    </row>
    <row r="408" spans="4:5" x14ac:dyDescent="0.3">
      <c r="D408" s="74">
        <f>Данные!X334-Данные!X335</f>
        <v>0</v>
      </c>
      <c r="E408" s="75">
        <f>Данные!Y334-Данные!Y335</f>
        <v>0</v>
      </c>
    </row>
    <row r="409" spans="4:5" x14ac:dyDescent="0.3">
      <c r="D409" s="74">
        <f>Данные!X335-Данные!X336</f>
        <v>0</v>
      </c>
      <c r="E409" s="75">
        <f>Данные!Y335-Данные!Y336</f>
        <v>0</v>
      </c>
    </row>
    <row r="410" spans="4:5" x14ac:dyDescent="0.3">
      <c r="D410" s="74">
        <f>Данные!X336-Данные!X337</f>
        <v>0</v>
      </c>
      <c r="E410" s="75">
        <f>Данные!Y336-Данные!Y337</f>
        <v>0</v>
      </c>
    </row>
    <row r="411" spans="4:5" x14ac:dyDescent="0.3">
      <c r="D411" s="74">
        <f>Данные!X337-Данные!X338</f>
        <v>0</v>
      </c>
      <c r="E411" s="75">
        <f>Данные!Y337-Данные!Y338</f>
        <v>0</v>
      </c>
    </row>
    <row r="412" spans="4:5" x14ac:dyDescent="0.3">
      <c r="D412" s="74">
        <f>Данные!X338-Данные!X339</f>
        <v>0</v>
      </c>
      <c r="E412" s="75">
        <f>Данные!Y338-Данные!Y339</f>
        <v>0</v>
      </c>
    </row>
    <row r="413" spans="4:5" x14ac:dyDescent="0.3">
      <c r="D413" s="74">
        <f>Данные!X339-Данные!X340</f>
        <v>0</v>
      </c>
      <c r="E413" s="75">
        <f>Данные!Y339-Данные!Y340</f>
        <v>0</v>
      </c>
    </row>
    <row r="414" spans="4:5" x14ac:dyDescent="0.3">
      <c r="D414" s="74">
        <f>Данные!X340-Данные!X341</f>
        <v>0</v>
      </c>
      <c r="E414" s="75">
        <f>Данные!Y340-Данные!Y341</f>
        <v>0</v>
      </c>
    </row>
    <row r="415" spans="4:5" x14ac:dyDescent="0.3">
      <c r="D415" s="74">
        <f>Данные!X341-Данные!X342</f>
        <v>0</v>
      </c>
      <c r="E415" s="75">
        <f>Данные!Y341-Данные!Y342</f>
        <v>0</v>
      </c>
    </row>
    <row r="416" spans="4:5" x14ac:dyDescent="0.3">
      <c r="D416" s="74">
        <f>Данные!X342-Данные!X343</f>
        <v>0</v>
      </c>
      <c r="E416" s="75">
        <f>Данные!Y342-Данные!Y343</f>
        <v>0</v>
      </c>
    </row>
    <row r="417" spans="4:5" x14ac:dyDescent="0.3">
      <c r="D417" s="74">
        <f>Данные!X343-Данные!X344</f>
        <v>0</v>
      </c>
      <c r="E417" s="75">
        <f>Данные!Y343-Данные!Y344</f>
        <v>0</v>
      </c>
    </row>
    <row r="418" spans="4:5" x14ac:dyDescent="0.3">
      <c r="D418" s="74">
        <f>Данные!X344-Данные!X345</f>
        <v>0</v>
      </c>
      <c r="E418" s="75">
        <f>Данные!Y344-Данные!Y345</f>
        <v>0</v>
      </c>
    </row>
    <row r="419" spans="4:5" x14ac:dyDescent="0.3">
      <c r="D419" s="74">
        <f>Данные!X345-Данные!X346</f>
        <v>0</v>
      </c>
      <c r="E419" s="75">
        <f>Данные!Y345-Данные!Y346</f>
        <v>0</v>
      </c>
    </row>
    <row r="420" spans="4:5" x14ac:dyDescent="0.3">
      <c r="D420" s="74">
        <f>Данные!X346-Данные!X347</f>
        <v>0</v>
      </c>
      <c r="E420" s="75">
        <f>Данные!Y346-Данные!Y347</f>
        <v>0</v>
      </c>
    </row>
    <row r="421" spans="4:5" x14ac:dyDescent="0.3">
      <c r="D421" s="74">
        <f>Данные!X347-Данные!X348</f>
        <v>0</v>
      </c>
      <c r="E421" s="75">
        <f>Данные!Y347-Данные!Y348</f>
        <v>0</v>
      </c>
    </row>
    <row r="422" spans="4:5" x14ac:dyDescent="0.3">
      <c r="D422" s="74">
        <f>Данные!X348-Данные!X349</f>
        <v>0</v>
      </c>
      <c r="E422" s="75">
        <f>Данные!Y348-Данные!Y349</f>
        <v>0</v>
      </c>
    </row>
    <row r="423" spans="4:5" x14ac:dyDescent="0.3">
      <c r="D423" s="74">
        <f>Данные!X349-Данные!X350</f>
        <v>0</v>
      </c>
      <c r="E423" s="75">
        <f>Данные!Y349-Данные!Y350</f>
        <v>0</v>
      </c>
    </row>
    <row r="424" spans="4:5" x14ac:dyDescent="0.3">
      <c r="D424" s="74">
        <f>Данные!X350-Данные!X351</f>
        <v>0</v>
      </c>
      <c r="E424" s="75">
        <f>Данные!Y350-Данные!Y351</f>
        <v>0</v>
      </c>
    </row>
    <row r="425" spans="4:5" x14ac:dyDescent="0.3">
      <c r="D425" s="74">
        <f>Данные!X351-Данные!X352</f>
        <v>0</v>
      </c>
      <c r="E425" s="75">
        <f>Данные!Y351-Данные!Y352</f>
        <v>0</v>
      </c>
    </row>
    <row r="426" spans="4:5" x14ac:dyDescent="0.3">
      <c r="D426" s="74">
        <f>Данные!X352-Данные!X353</f>
        <v>0</v>
      </c>
      <c r="E426" s="75">
        <f>Данные!Y352-Данные!Y353</f>
        <v>0</v>
      </c>
    </row>
    <row r="427" spans="4:5" x14ac:dyDescent="0.3">
      <c r="D427" s="74">
        <f>Данные!X353-Данные!X354</f>
        <v>0</v>
      </c>
      <c r="E427" s="75">
        <f>Данные!Y353-Данные!Y354</f>
        <v>0</v>
      </c>
    </row>
    <row r="428" spans="4:5" x14ac:dyDescent="0.3">
      <c r="D428" s="74">
        <f>Данные!X354-Данные!X355</f>
        <v>0</v>
      </c>
      <c r="E428" s="75">
        <f>Данные!Y354-Данные!Y355</f>
        <v>0</v>
      </c>
    </row>
    <row r="429" spans="4:5" x14ac:dyDescent="0.3">
      <c r="D429" s="74">
        <f>Данные!X355-Данные!X356</f>
        <v>0</v>
      </c>
      <c r="E429" s="75">
        <f>Данные!Y355-Данные!Y356</f>
        <v>0</v>
      </c>
    </row>
    <row r="430" spans="4:5" x14ac:dyDescent="0.3">
      <c r="D430" s="74">
        <f>Данные!X356-Данные!X357</f>
        <v>0</v>
      </c>
      <c r="E430" s="75">
        <f>Данные!Y356-Данные!Y357</f>
        <v>0</v>
      </c>
    </row>
    <row r="431" spans="4:5" x14ac:dyDescent="0.3">
      <c r="D431" s="74">
        <f>Данные!X357-Данные!X358</f>
        <v>0</v>
      </c>
      <c r="E431" s="75">
        <f>Данные!Y357-Данные!Y358</f>
        <v>0</v>
      </c>
    </row>
    <row r="432" spans="4:5" x14ac:dyDescent="0.3">
      <c r="D432" s="74">
        <f>Данные!X358-Данные!X359</f>
        <v>0</v>
      </c>
      <c r="E432" s="75">
        <f>Данные!Y358-Данные!Y359</f>
        <v>0</v>
      </c>
    </row>
    <row r="433" spans="4:5" x14ac:dyDescent="0.3">
      <c r="D433" s="74">
        <f>Данные!X359-Данные!X360</f>
        <v>0</v>
      </c>
      <c r="E433" s="75">
        <f>Данные!Y359-Данные!Y360</f>
        <v>0</v>
      </c>
    </row>
    <row r="434" spans="4:5" x14ac:dyDescent="0.3">
      <c r="D434" s="74">
        <f>Данные!X360-Данные!X361</f>
        <v>0</v>
      </c>
      <c r="E434" s="75">
        <f>Данные!Y360-Данные!Y361</f>
        <v>0</v>
      </c>
    </row>
    <row r="435" spans="4:5" x14ac:dyDescent="0.3">
      <c r="D435" s="74">
        <f>Данные!X361-Данные!X362</f>
        <v>0</v>
      </c>
      <c r="E435" s="75">
        <f>Данные!Y361-Данные!Y362</f>
        <v>0</v>
      </c>
    </row>
    <row r="436" spans="4:5" x14ac:dyDescent="0.3">
      <c r="D436" s="74">
        <f>Данные!X362-Данные!X363</f>
        <v>0</v>
      </c>
      <c r="E436" s="75">
        <f>Данные!Y362-Данные!Y363</f>
        <v>0</v>
      </c>
    </row>
    <row r="437" spans="4:5" x14ac:dyDescent="0.3">
      <c r="D437" s="74">
        <f>Данные!X363-Данные!X364</f>
        <v>0</v>
      </c>
      <c r="E437" s="75">
        <f>Данные!Y363-Данные!Y364</f>
        <v>0</v>
      </c>
    </row>
    <row r="438" spans="4:5" x14ac:dyDescent="0.3">
      <c r="D438" s="74">
        <f>Данные!X364-Данные!X365</f>
        <v>0</v>
      </c>
      <c r="E438" s="75">
        <f>Данные!Y364-Данные!Y365</f>
        <v>0</v>
      </c>
    </row>
    <row r="439" spans="4:5" x14ac:dyDescent="0.3">
      <c r="D439" s="74">
        <f>Данные!X365-Данные!X366</f>
        <v>0</v>
      </c>
      <c r="E439" s="75">
        <f>Данные!Y365-Данные!Y366</f>
        <v>0</v>
      </c>
    </row>
    <row r="440" spans="4:5" x14ac:dyDescent="0.3">
      <c r="D440" s="74">
        <f>Данные!X366-Данные!X367</f>
        <v>0</v>
      </c>
      <c r="E440" s="75">
        <f>Данные!Y366-Данные!Y367</f>
        <v>0</v>
      </c>
    </row>
    <row r="441" spans="4:5" x14ac:dyDescent="0.3">
      <c r="D441" s="74">
        <f>Данные!X367-Данные!X368</f>
        <v>0</v>
      </c>
      <c r="E441" s="75">
        <f>Данные!Y367-Данные!Y368</f>
        <v>0</v>
      </c>
    </row>
    <row r="442" spans="4:5" x14ac:dyDescent="0.3">
      <c r="D442" s="74">
        <f>Данные!X368-Данные!X369</f>
        <v>0</v>
      </c>
      <c r="E442" s="75">
        <f>Данные!Y368-Данные!Y369</f>
        <v>0</v>
      </c>
    </row>
    <row r="443" spans="4:5" x14ac:dyDescent="0.3">
      <c r="D443" s="74">
        <f>Данные!X369-Данные!X370</f>
        <v>0</v>
      </c>
      <c r="E443" s="75">
        <f>Данные!Y369-Данные!Y370</f>
        <v>0</v>
      </c>
    </row>
    <row r="444" spans="4:5" x14ac:dyDescent="0.3">
      <c r="D444" s="74">
        <f>Данные!X370-Данные!X371</f>
        <v>0</v>
      </c>
      <c r="E444" s="75">
        <f>Данные!Y370-Данные!Y371</f>
        <v>0</v>
      </c>
    </row>
    <row r="445" spans="4:5" x14ac:dyDescent="0.3">
      <c r="D445" s="74">
        <f>Данные!X371-Данные!X372</f>
        <v>0</v>
      </c>
      <c r="E445" s="75">
        <f>Данные!Y371-Данные!Y372</f>
        <v>0</v>
      </c>
    </row>
    <row r="446" spans="4:5" x14ac:dyDescent="0.3">
      <c r="D446" s="74">
        <f>Данные!X372-Данные!X373</f>
        <v>0</v>
      </c>
      <c r="E446" s="75">
        <f>Данные!Y372-Данные!Y373</f>
        <v>0</v>
      </c>
    </row>
    <row r="447" spans="4:5" x14ac:dyDescent="0.3">
      <c r="D447" s="74">
        <f>Данные!X373-Данные!X374</f>
        <v>0</v>
      </c>
      <c r="E447" s="75">
        <f>Данные!Y373-Данные!Y374</f>
        <v>0</v>
      </c>
    </row>
    <row r="448" spans="4:5" x14ac:dyDescent="0.3">
      <c r="D448" s="74">
        <f>Данные!X374-Данные!X375</f>
        <v>0</v>
      </c>
      <c r="E448" s="75">
        <f>Данные!Y374-Данные!Y375</f>
        <v>0</v>
      </c>
    </row>
    <row r="449" spans="4:5" x14ac:dyDescent="0.3">
      <c r="D449" s="74">
        <f>Данные!X375-Данные!X376</f>
        <v>0</v>
      </c>
      <c r="E449" s="75">
        <f>Данные!Y375-Данные!Y376</f>
        <v>0</v>
      </c>
    </row>
    <row r="450" spans="4:5" x14ac:dyDescent="0.3">
      <c r="D450" s="74">
        <f>Данные!X376-Данные!X377</f>
        <v>0</v>
      </c>
      <c r="E450" s="75">
        <f>Данные!Y376-Данные!Y377</f>
        <v>0</v>
      </c>
    </row>
    <row r="451" spans="4:5" x14ac:dyDescent="0.3">
      <c r="D451" s="74">
        <f>Данные!X377-Данные!X378</f>
        <v>0</v>
      </c>
      <c r="E451" s="75">
        <f>Данные!Y377-Данные!Y378</f>
        <v>0</v>
      </c>
    </row>
    <row r="452" spans="4:5" x14ac:dyDescent="0.3">
      <c r="D452" s="74">
        <f>Данные!X378-Данные!X379</f>
        <v>0</v>
      </c>
      <c r="E452" s="75">
        <f>Данные!Y378-Данные!Y379</f>
        <v>0</v>
      </c>
    </row>
    <row r="453" spans="4:5" x14ac:dyDescent="0.3">
      <c r="D453" s="74">
        <f>Данные!X379-Данные!X380</f>
        <v>0</v>
      </c>
      <c r="E453" s="75">
        <f>Данные!Y379-Данные!Y380</f>
        <v>0</v>
      </c>
    </row>
    <row r="454" spans="4:5" x14ac:dyDescent="0.3">
      <c r="D454" s="74">
        <f>Данные!X380-Данные!X381</f>
        <v>0</v>
      </c>
      <c r="E454" s="75">
        <f>Данные!Y380-Данные!Y381</f>
        <v>0</v>
      </c>
    </row>
    <row r="455" spans="4:5" x14ac:dyDescent="0.3">
      <c r="D455" s="74">
        <f>Данные!X381-Данные!X382</f>
        <v>0</v>
      </c>
      <c r="E455" s="75">
        <f>Данные!Y381-Данные!Y382</f>
        <v>0</v>
      </c>
    </row>
    <row r="456" spans="4:5" x14ac:dyDescent="0.3">
      <c r="D456" s="74">
        <f>Данные!X382-Данные!X383</f>
        <v>0</v>
      </c>
      <c r="E456" s="75">
        <f>Данные!Y382-Данные!Y383</f>
        <v>0</v>
      </c>
    </row>
    <row r="457" spans="4:5" x14ac:dyDescent="0.3">
      <c r="D457" s="74">
        <f>Данные!X383-Данные!X384</f>
        <v>0</v>
      </c>
      <c r="E457" s="75">
        <f>Данные!Y383-Данные!Y384</f>
        <v>0</v>
      </c>
    </row>
    <row r="458" spans="4:5" x14ac:dyDescent="0.3">
      <c r="D458" s="74">
        <f>Данные!X384-Данные!X385</f>
        <v>0</v>
      </c>
      <c r="E458" s="75">
        <f>Данные!Y384-Данные!Y385</f>
        <v>0</v>
      </c>
    </row>
    <row r="459" spans="4:5" x14ac:dyDescent="0.3">
      <c r="D459" s="74">
        <f>Данные!X385-Данные!X386</f>
        <v>0</v>
      </c>
      <c r="E459" s="75">
        <f>Данные!Y385-Данные!Y386</f>
        <v>0</v>
      </c>
    </row>
    <row r="460" spans="4:5" x14ac:dyDescent="0.3">
      <c r="D460" s="74">
        <f>Данные!X386-Данные!X387</f>
        <v>0</v>
      </c>
      <c r="E460" s="75">
        <f>Данные!Y386-Данные!Y387</f>
        <v>0</v>
      </c>
    </row>
    <row r="461" spans="4:5" x14ac:dyDescent="0.3">
      <c r="D461" s="74">
        <f>Данные!X387-Данные!X388</f>
        <v>0</v>
      </c>
      <c r="E461" s="75">
        <f>Данные!Y387-Данные!Y388</f>
        <v>0</v>
      </c>
    </row>
    <row r="462" spans="4:5" x14ac:dyDescent="0.3">
      <c r="D462" s="74">
        <f>Данные!X388-Данные!X389</f>
        <v>0</v>
      </c>
      <c r="E462" s="75">
        <f>Данные!Y388-Данные!Y389</f>
        <v>0</v>
      </c>
    </row>
    <row r="463" spans="4:5" x14ac:dyDescent="0.3">
      <c r="D463" s="74">
        <f>Данные!X389-Данные!X390</f>
        <v>0</v>
      </c>
      <c r="E463" s="75">
        <f>Данные!Y389-Данные!Y390</f>
        <v>0</v>
      </c>
    </row>
    <row r="464" spans="4:5" x14ac:dyDescent="0.3">
      <c r="D464" s="74">
        <f>Данные!X390-Данные!X391</f>
        <v>0</v>
      </c>
      <c r="E464" s="75">
        <f>Данные!Y390-Данные!Y391</f>
        <v>0</v>
      </c>
    </row>
    <row r="465" spans="4:5" x14ac:dyDescent="0.3">
      <c r="D465" s="74">
        <f>Данные!X391-Данные!X392</f>
        <v>0</v>
      </c>
      <c r="E465" s="75">
        <f>Данные!Y391-Данные!Y392</f>
        <v>0</v>
      </c>
    </row>
    <row r="466" spans="4:5" x14ac:dyDescent="0.3">
      <c r="D466" s="74">
        <f>Данные!X392-Данные!X393</f>
        <v>0</v>
      </c>
      <c r="E466" s="75">
        <f>Данные!Y392-Данные!Y393</f>
        <v>0</v>
      </c>
    </row>
    <row r="467" spans="4:5" x14ac:dyDescent="0.3">
      <c r="D467" s="74">
        <f>Данные!X393-Данные!X394</f>
        <v>0</v>
      </c>
      <c r="E467" s="75">
        <f>Данные!Y393-Данные!Y394</f>
        <v>0</v>
      </c>
    </row>
    <row r="468" spans="4:5" x14ac:dyDescent="0.3">
      <c r="D468" s="74">
        <f>Данные!X394-Данные!X395</f>
        <v>0</v>
      </c>
      <c r="E468" s="75">
        <f>Данные!Y394-Данные!Y395</f>
        <v>0</v>
      </c>
    </row>
    <row r="469" spans="4:5" x14ac:dyDescent="0.3">
      <c r="D469" s="74">
        <f>Данные!X395-Данные!X396</f>
        <v>0</v>
      </c>
      <c r="E469" s="75">
        <f>Данные!Y395-Данные!Y396</f>
        <v>0</v>
      </c>
    </row>
    <row r="470" spans="4:5" x14ac:dyDescent="0.3">
      <c r="D470" s="74">
        <f>Данные!X396-Данные!X397</f>
        <v>0</v>
      </c>
      <c r="E470" s="75">
        <f>Данные!Y396-Данные!Y397</f>
        <v>0</v>
      </c>
    </row>
    <row r="471" spans="4:5" x14ac:dyDescent="0.3">
      <c r="D471" s="74">
        <f>Данные!X397-Данные!X398</f>
        <v>0</v>
      </c>
      <c r="E471" s="75">
        <f>Данные!Y397-Данные!Y398</f>
        <v>0</v>
      </c>
    </row>
    <row r="472" spans="4:5" x14ac:dyDescent="0.3">
      <c r="D472" s="74">
        <f>Данные!X398-Данные!X399</f>
        <v>0</v>
      </c>
      <c r="E472" s="75">
        <f>Данные!Y398-Данные!Y399</f>
        <v>0</v>
      </c>
    </row>
    <row r="473" spans="4:5" x14ac:dyDescent="0.3">
      <c r="D473" s="74">
        <f>Данные!X399-Данные!X400</f>
        <v>0</v>
      </c>
      <c r="E473" s="75">
        <f>Данные!Y399-Данные!Y400</f>
        <v>0</v>
      </c>
    </row>
    <row r="474" spans="4:5" x14ac:dyDescent="0.3">
      <c r="D474" s="74">
        <f>Данные!X400-Данные!X401</f>
        <v>0</v>
      </c>
      <c r="E474" s="75">
        <f>Данные!Y400-Данные!Y401</f>
        <v>0</v>
      </c>
    </row>
    <row r="475" spans="4:5" x14ac:dyDescent="0.3">
      <c r="D475" s="74">
        <f>Данные!X401-Данные!X402</f>
        <v>0</v>
      </c>
      <c r="E475" s="75">
        <f>Данные!Y401-Данные!Y402</f>
        <v>0</v>
      </c>
    </row>
    <row r="476" spans="4:5" x14ac:dyDescent="0.3">
      <c r="D476" s="74">
        <f>Данные!X402-Данные!X403</f>
        <v>0</v>
      </c>
      <c r="E476" s="75">
        <f>Данные!Y402-Данные!Y403</f>
        <v>0</v>
      </c>
    </row>
    <row r="477" spans="4:5" x14ac:dyDescent="0.3">
      <c r="D477" s="74">
        <f>Данные!X403-Данные!X404</f>
        <v>0</v>
      </c>
      <c r="E477" s="75">
        <f>Данные!Y403-Данные!Y404</f>
        <v>0</v>
      </c>
    </row>
    <row r="478" spans="4:5" x14ac:dyDescent="0.3">
      <c r="D478" s="74">
        <f>Данные!X404-Данные!X405</f>
        <v>0</v>
      </c>
      <c r="E478" s="75">
        <f>Данные!Y404-Данные!Y405</f>
        <v>0</v>
      </c>
    </row>
    <row r="479" spans="4:5" x14ac:dyDescent="0.3">
      <c r="D479" s="74">
        <f>Данные!X405-Данные!X406</f>
        <v>0</v>
      </c>
      <c r="E479" s="75">
        <f>Данные!Y405-Данные!Y406</f>
        <v>0</v>
      </c>
    </row>
    <row r="480" spans="4:5" x14ac:dyDescent="0.3">
      <c r="D480" s="74">
        <f>Данные!X406-Данные!X407</f>
        <v>0</v>
      </c>
      <c r="E480" s="75">
        <f>Данные!Y406-Данные!Y407</f>
        <v>0</v>
      </c>
    </row>
    <row r="481" spans="4:5" x14ac:dyDescent="0.3">
      <c r="D481" s="74">
        <f>Данные!X407-Данные!X408</f>
        <v>0</v>
      </c>
      <c r="E481" s="75">
        <f>Данные!Y407-Данные!Y408</f>
        <v>0</v>
      </c>
    </row>
    <row r="482" spans="4:5" x14ac:dyDescent="0.3">
      <c r="D482" s="74">
        <f>Данные!X408-Данные!X409</f>
        <v>0</v>
      </c>
      <c r="E482" s="75">
        <f>Данные!Y408-Данные!Y409</f>
        <v>0</v>
      </c>
    </row>
    <row r="483" spans="4:5" x14ac:dyDescent="0.3">
      <c r="D483" s="74">
        <f>Данные!X409-Данные!X410</f>
        <v>0</v>
      </c>
      <c r="E483" s="75">
        <f>Данные!Y409-Данные!Y410</f>
        <v>0</v>
      </c>
    </row>
    <row r="484" spans="4:5" x14ac:dyDescent="0.3">
      <c r="D484" s="74">
        <f>Данные!X410-Данные!X411</f>
        <v>0</v>
      </c>
      <c r="E484" s="75">
        <f>Данные!Y410-Данные!Y411</f>
        <v>0</v>
      </c>
    </row>
    <row r="485" spans="4:5" x14ac:dyDescent="0.3">
      <c r="D485" s="74">
        <f>Данные!X411-Данные!X412</f>
        <v>0</v>
      </c>
      <c r="E485" s="75">
        <f>Данные!Y411-Данные!Y412</f>
        <v>0</v>
      </c>
    </row>
    <row r="486" spans="4:5" x14ac:dyDescent="0.3">
      <c r="D486" s="74">
        <f>Данные!X412-Данные!X413</f>
        <v>0</v>
      </c>
      <c r="E486" s="75">
        <f>Данные!Y412-Данные!Y413</f>
        <v>0</v>
      </c>
    </row>
    <row r="487" spans="4:5" x14ac:dyDescent="0.3">
      <c r="D487" s="74">
        <f>Данные!X413-Данные!X414</f>
        <v>0</v>
      </c>
      <c r="E487" s="75">
        <f>Данные!Y413-Данные!Y414</f>
        <v>0</v>
      </c>
    </row>
    <row r="488" spans="4:5" x14ac:dyDescent="0.3">
      <c r="D488" s="74">
        <f>Данные!X414-Данные!X415</f>
        <v>0</v>
      </c>
      <c r="E488" s="75">
        <f>Данные!Y414-Данные!Y415</f>
        <v>0</v>
      </c>
    </row>
    <row r="489" spans="4:5" x14ac:dyDescent="0.3">
      <c r="D489" s="74">
        <f>Данные!X415-Данные!X416</f>
        <v>0</v>
      </c>
      <c r="E489" s="75">
        <f>Данные!Y415-Данные!Y416</f>
        <v>0</v>
      </c>
    </row>
    <row r="490" spans="4:5" x14ac:dyDescent="0.3">
      <c r="D490" s="74">
        <f>Данные!X416-Данные!X417</f>
        <v>0</v>
      </c>
      <c r="E490" s="75">
        <f>Данные!Y416-Данные!Y417</f>
        <v>0</v>
      </c>
    </row>
    <row r="491" spans="4:5" x14ac:dyDescent="0.3">
      <c r="D491" s="74">
        <f>Данные!X417-Данные!X418</f>
        <v>0</v>
      </c>
      <c r="E491" s="75">
        <f>Данные!Y417-Данные!Y418</f>
        <v>0</v>
      </c>
    </row>
    <row r="492" spans="4:5" x14ac:dyDescent="0.3">
      <c r="D492" s="74">
        <f>Данные!X418-Данные!X419</f>
        <v>0</v>
      </c>
      <c r="E492" s="75">
        <f>Данные!Y418-Данные!Y419</f>
        <v>0</v>
      </c>
    </row>
    <row r="493" spans="4:5" x14ac:dyDescent="0.3">
      <c r="D493" s="74">
        <f>Данные!X419-Данные!X420</f>
        <v>0</v>
      </c>
      <c r="E493" s="75">
        <f>Данные!Y419-Данные!Y420</f>
        <v>0</v>
      </c>
    </row>
    <row r="494" spans="4:5" x14ac:dyDescent="0.3">
      <c r="D494" s="74">
        <f>Данные!X420-Данные!X421</f>
        <v>0</v>
      </c>
      <c r="E494" s="75">
        <f>Данные!Y420-Данные!Y421</f>
        <v>0</v>
      </c>
    </row>
    <row r="495" spans="4:5" x14ac:dyDescent="0.3">
      <c r="D495" s="74">
        <f>Данные!X421-Данные!X422</f>
        <v>0</v>
      </c>
      <c r="E495" s="75">
        <f>Данные!Y421-Данные!Y422</f>
        <v>0</v>
      </c>
    </row>
    <row r="496" spans="4:5" x14ac:dyDescent="0.3">
      <c r="D496" s="74">
        <f>Данные!X422-Данные!X423</f>
        <v>0</v>
      </c>
      <c r="E496" s="75">
        <f>Данные!Y422-Данные!Y423</f>
        <v>0</v>
      </c>
    </row>
    <row r="497" spans="4:5" x14ac:dyDescent="0.3">
      <c r="D497" s="74">
        <f>Данные!X423-Данные!X424</f>
        <v>0</v>
      </c>
      <c r="E497" s="75">
        <f>Данные!Y423-Данные!Y424</f>
        <v>0</v>
      </c>
    </row>
    <row r="498" spans="4:5" x14ac:dyDescent="0.3">
      <c r="D498" s="74">
        <f>Данные!X424-Данные!X425</f>
        <v>0</v>
      </c>
      <c r="E498" s="75">
        <f>Данные!Y424-Данные!Y425</f>
        <v>0</v>
      </c>
    </row>
    <row r="499" spans="4:5" x14ac:dyDescent="0.3">
      <c r="D499" s="74">
        <f>Данные!X425-Данные!X426</f>
        <v>0</v>
      </c>
      <c r="E499" s="75">
        <f>Данные!Y425-Данные!Y426</f>
        <v>0</v>
      </c>
    </row>
    <row r="500" spans="4:5" x14ac:dyDescent="0.3">
      <c r="D500" s="74">
        <f>Данные!X426-Данные!X427</f>
        <v>0</v>
      </c>
      <c r="E500" s="75">
        <f>Данные!Y426-Данные!Y427</f>
        <v>0</v>
      </c>
    </row>
    <row r="501" spans="4:5" x14ac:dyDescent="0.3">
      <c r="D501" s="74">
        <f>Данные!X427-Данные!X428</f>
        <v>0</v>
      </c>
      <c r="E501" s="75">
        <f>Данные!Y427-Данные!Y428</f>
        <v>0</v>
      </c>
    </row>
    <row r="502" spans="4:5" x14ac:dyDescent="0.3">
      <c r="D502" s="74">
        <f>Данные!X428-Данные!X429</f>
        <v>0</v>
      </c>
      <c r="E502" s="75">
        <f>Данные!Y428-Данные!Y429</f>
        <v>0</v>
      </c>
    </row>
    <row r="503" spans="4:5" x14ac:dyDescent="0.3">
      <c r="D503" s="74">
        <f>Данные!X429-Данные!X430</f>
        <v>0</v>
      </c>
      <c r="E503" s="75">
        <f>Данные!Y429-Данные!Y430</f>
        <v>0</v>
      </c>
    </row>
    <row r="504" spans="4:5" x14ac:dyDescent="0.3">
      <c r="D504" s="74">
        <f>Данные!X430-Данные!X431</f>
        <v>0</v>
      </c>
      <c r="E504" s="75">
        <f>Данные!Y430-Данные!Y431</f>
        <v>0</v>
      </c>
    </row>
    <row r="505" spans="4:5" x14ac:dyDescent="0.3">
      <c r="D505" s="74">
        <f>Данные!X431-Данные!X432</f>
        <v>0</v>
      </c>
      <c r="E505" s="75">
        <f>Данные!Y431-Данные!Y432</f>
        <v>0</v>
      </c>
    </row>
    <row r="506" spans="4:5" x14ac:dyDescent="0.3">
      <c r="D506" s="74">
        <f>Данные!X432-Данные!X433</f>
        <v>0</v>
      </c>
      <c r="E506" s="75">
        <f>Данные!Y432-Данные!Y433</f>
        <v>0</v>
      </c>
    </row>
    <row r="507" spans="4:5" x14ac:dyDescent="0.3">
      <c r="D507" s="74">
        <f>Данные!X433-Данные!X434</f>
        <v>0</v>
      </c>
      <c r="E507" s="75">
        <f>Данные!Y433-Данные!Y434</f>
        <v>0</v>
      </c>
    </row>
    <row r="508" spans="4:5" x14ac:dyDescent="0.3">
      <c r="D508" s="74">
        <f>Данные!X434-Данные!X435</f>
        <v>0</v>
      </c>
      <c r="E508" s="75">
        <f>Данные!Y434-Данные!Y435</f>
        <v>0</v>
      </c>
    </row>
    <row r="509" spans="4:5" x14ac:dyDescent="0.3">
      <c r="D509" s="74">
        <f>Данные!X435-Данные!X436</f>
        <v>0</v>
      </c>
      <c r="E509" s="75">
        <f>Данные!Y435-Данные!Y436</f>
        <v>0</v>
      </c>
    </row>
    <row r="510" spans="4:5" x14ac:dyDescent="0.3">
      <c r="D510" s="74">
        <f>Данные!X436-Данные!X437</f>
        <v>0</v>
      </c>
      <c r="E510" s="75">
        <f>Данные!Y436-Данные!Y437</f>
        <v>0</v>
      </c>
    </row>
    <row r="511" spans="4:5" x14ac:dyDescent="0.3">
      <c r="D511" s="74">
        <f>Данные!X437-Данные!X438</f>
        <v>0</v>
      </c>
      <c r="E511" s="75">
        <f>Данные!Y437-Данные!Y438</f>
        <v>0</v>
      </c>
    </row>
    <row r="512" spans="4:5" x14ac:dyDescent="0.3">
      <c r="D512" s="74">
        <f>Данные!X438-Данные!X439</f>
        <v>0</v>
      </c>
      <c r="E512" s="75">
        <f>Данные!Y438-Данные!Y439</f>
        <v>0</v>
      </c>
    </row>
    <row r="513" spans="4:5" x14ac:dyDescent="0.3">
      <c r="D513" s="74">
        <f>Данные!X439-Данные!X440</f>
        <v>0</v>
      </c>
      <c r="E513" s="75">
        <f>Данные!Y439-Данные!Y440</f>
        <v>0</v>
      </c>
    </row>
    <row r="514" spans="4:5" x14ac:dyDescent="0.3">
      <c r="D514" s="74">
        <f>Данные!X440-Данные!X441</f>
        <v>0</v>
      </c>
      <c r="E514" s="75">
        <f>Данные!Y440-Данные!Y441</f>
        <v>0</v>
      </c>
    </row>
    <row r="515" spans="4:5" x14ac:dyDescent="0.3">
      <c r="D515" s="74">
        <f>Данные!X441-Данные!X442</f>
        <v>0</v>
      </c>
      <c r="E515" s="75">
        <f>Данные!Y441-Данные!Y442</f>
        <v>0</v>
      </c>
    </row>
    <row r="516" spans="4:5" x14ac:dyDescent="0.3">
      <c r="D516" s="74">
        <f>Данные!X442-Данные!X443</f>
        <v>0</v>
      </c>
      <c r="E516" s="75">
        <f>Данные!Y442-Данные!Y443</f>
        <v>0</v>
      </c>
    </row>
    <row r="517" spans="4:5" x14ac:dyDescent="0.3">
      <c r="D517" s="74">
        <f>Данные!X443-Данные!X444</f>
        <v>0</v>
      </c>
      <c r="E517" s="75">
        <f>Данные!Y443-Данные!Y444</f>
        <v>0</v>
      </c>
    </row>
    <row r="518" spans="4:5" x14ac:dyDescent="0.3">
      <c r="D518" s="74">
        <f>Данные!X444-Данные!X445</f>
        <v>0</v>
      </c>
      <c r="E518" s="75">
        <f>Данные!Y444-Данные!Y445</f>
        <v>0</v>
      </c>
    </row>
    <row r="519" spans="4:5" x14ac:dyDescent="0.3">
      <c r="D519" s="74">
        <f>Данные!X445-Данные!X446</f>
        <v>0</v>
      </c>
      <c r="E519" s="75">
        <f>Данные!Y445-Данные!Y446</f>
        <v>0</v>
      </c>
    </row>
    <row r="520" spans="4:5" x14ac:dyDescent="0.3">
      <c r="D520" s="74">
        <f>Данные!X446-Данные!X447</f>
        <v>0</v>
      </c>
      <c r="E520" s="75">
        <f>Данные!Y446-Данные!Y447</f>
        <v>0</v>
      </c>
    </row>
    <row r="521" spans="4:5" x14ac:dyDescent="0.3">
      <c r="D521" s="74">
        <f>Данные!X447-Данные!X448</f>
        <v>0</v>
      </c>
      <c r="E521" s="75">
        <f>Данные!Y447-Данные!Y448</f>
        <v>0</v>
      </c>
    </row>
    <row r="522" spans="4:5" x14ac:dyDescent="0.3">
      <c r="D522" s="74">
        <f>Данные!X448-Данные!X449</f>
        <v>0</v>
      </c>
      <c r="E522" s="75">
        <f>Данные!Y448-Данные!Y449</f>
        <v>0</v>
      </c>
    </row>
    <row r="523" spans="4:5" x14ac:dyDescent="0.3">
      <c r="D523" s="74">
        <f>Данные!X449-Данные!X450</f>
        <v>0</v>
      </c>
      <c r="E523" s="75">
        <f>Данные!Y449-Данные!Y450</f>
        <v>0</v>
      </c>
    </row>
    <row r="524" spans="4:5" x14ac:dyDescent="0.3">
      <c r="D524" s="74">
        <f>Данные!X450-Данные!X451</f>
        <v>0</v>
      </c>
      <c r="E524" s="75">
        <f>Данные!Y450-Данные!Y451</f>
        <v>0</v>
      </c>
    </row>
    <row r="525" spans="4:5" x14ac:dyDescent="0.3">
      <c r="D525" s="74">
        <f>Данные!X451-Данные!X452</f>
        <v>0</v>
      </c>
      <c r="E525" s="75">
        <f>Данные!Y451-Данные!Y452</f>
        <v>0</v>
      </c>
    </row>
    <row r="526" spans="4:5" x14ac:dyDescent="0.3">
      <c r="D526" s="74">
        <f>Данные!X452-Данные!X453</f>
        <v>0</v>
      </c>
      <c r="E526" s="75">
        <f>Данные!Y452-Данные!Y453</f>
        <v>0</v>
      </c>
    </row>
    <row r="527" spans="4:5" x14ac:dyDescent="0.3">
      <c r="D527" s="74">
        <f>Данные!X453-Данные!X454</f>
        <v>0</v>
      </c>
      <c r="E527" s="75">
        <f>Данные!Y453-Данные!Y454</f>
        <v>0</v>
      </c>
    </row>
    <row r="528" spans="4:5" x14ac:dyDescent="0.3">
      <c r="D528" s="74">
        <f>Данные!X454-Данные!X455</f>
        <v>0</v>
      </c>
      <c r="E528" s="75">
        <f>Данные!Y454-Данные!Y455</f>
        <v>0</v>
      </c>
    </row>
    <row r="529" spans="4:5" x14ac:dyDescent="0.3">
      <c r="D529" s="74">
        <f>Данные!X455-Данные!X456</f>
        <v>0</v>
      </c>
      <c r="E529" s="75">
        <f>Данные!Y455-Данные!Y456</f>
        <v>0</v>
      </c>
    </row>
    <row r="530" spans="4:5" x14ac:dyDescent="0.3">
      <c r="D530" s="74">
        <f>Данные!X456-Данные!X457</f>
        <v>0</v>
      </c>
      <c r="E530" s="75">
        <f>Данные!Y456-Данные!Y457</f>
        <v>0</v>
      </c>
    </row>
    <row r="531" spans="4:5" x14ac:dyDescent="0.3">
      <c r="D531" s="74">
        <f>Данные!X457-Данные!X458</f>
        <v>0</v>
      </c>
      <c r="E531" s="75">
        <f>Данные!Y457-Данные!Y458</f>
        <v>0</v>
      </c>
    </row>
    <row r="532" spans="4:5" x14ac:dyDescent="0.3">
      <c r="D532" s="74">
        <f>Данные!X458-Данные!X459</f>
        <v>0</v>
      </c>
      <c r="E532" s="75">
        <f>Данные!Y458-Данные!Y459</f>
        <v>0</v>
      </c>
    </row>
    <row r="533" spans="4:5" x14ac:dyDescent="0.3">
      <c r="D533" s="74">
        <f>Данные!X459-Данные!X460</f>
        <v>0</v>
      </c>
      <c r="E533" s="75">
        <f>Данные!Y459-Данные!Y460</f>
        <v>0</v>
      </c>
    </row>
    <row r="534" spans="4:5" x14ac:dyDescent="0.3">
      <c r="D534" s="74">
        <f>Данные!X460-Данные!X461</f>
        <v>0</v>
      </c>
      <c r="E534" s="75">
        <f>Данные!Y460-Данные!Y461</f>
        <v>0</v>
      </c>
    </row>
    <row r="535" spans="4:5" x14ac:dyDescent="0.3">
      <c r="D535" s="74">
        <f>Данные!X461-Данные!X462</f>
        <v>0</v>
      </c>
      <c r="E535" s="75">
        <f>Данные!Y461-Данные!Y462</f>
        <v>0</v>
      </c>
    </row>
    <row r="536" spans="4:5" x14ac:dyDescent="0.3">
      <c r="D536" s="74">
        <f>Данные!X462-Данные!X463</f>
        <v>0</v>
      </c>
      <c r="E536" s="75">
        <f>Данные!Y462-Данные!Y463</f>
        <v>0</v>
      </c>
    </row>
    <row r="537" spans="4:5" x14ac:dyDescent="0.3">
      <c r="D537" s="74">
        <f>Данные!X463-Данные!X464</f>
        <v>0</v>
      </c>
      <c r="E537" s="75">
        <f>Данные!Y463-Данные!Y464</f>
        <v>0</v>
      </c>
    </row>
    <row r="538" spans="4:5" x14ac:dyDescent="0.3">
      <c r="D538" s="74">
        <f>Данные!X464-Данные!X465</f>
        <v>0</v>
      </c>
      <c r="E538" s="75">
        <f>Данные!Y464-Данные!Y465</f>
        <v>0</v>
      </c>
    </row>
    <row r="539" spans="4:5" x14ac:dyDescent="0.3">
      <c r="D539" s="74">
        <f>Данные!X465-Данные!X466</f>
        <v>0</v>
      </c>
      <c r="E539" s="75">
        <f>Данные!Y465-Данные!Y466</f>
        <v>0</v>
      </c>
    </row>
    <row r="540" spans="4:5" x14ac:dyDescent="0.3">
      <c r="D540" s="74">
        <f>Данные!X466-Данные!X467</f>
        <v>0</v>
      </c>
      <c r="E540" s="75">
        <f>Данные!Y466-Данные!Y467</f>
        <v>0</v>
      </c>
    </row>
    <row r="541" spans="4:5" x14ac:dyDescent="0.3">
      <c r="D541" s="74">
        <f>Данные!X467-Данные!X468</f>
        <v>0</v>
      </c>
      <c r="E541" s="75">
        <f>Данные!Y467-Данные!Y468</f>
        <v>0</v>
      </c>
    </row>
    <row r="542" spans="4:5" x14ac:dyDescent="0.3">
      <c r="D542" s="74">
        <f>Данные!X468-Данные!X469</f>
        <v>0</v>
      </c>
      <c r="E542" s="75">
        <f>Данные!Y468-Данные!Y469</f>
        <v>0</v>
      </c>
    </row>
    <row r="543" spans="4:5" x14ac:dyDescent="0.3">
      <c r="D543" s="74">
        <f>Данные!X469-Данные!X470</f>
        <v>0</v>
      </c>
      <c r="E543" s="75">
        <f>Данные!Y469-Данные!Y470</f>
        <v>0</v>
      </c>
    </row>
    <row r="544" spans="4:5" x14ac:dyDescent="0.3">
      <c r="D544" s="74">
        <f>Данные!X470-Данные!X471</f>
        <v>0</v>
      </c>
      <c r="E544" s="75">
        <f>Данные!Y470-Данные!Y471</f>
        <v>0</v>
      </c>
    </row>
    <row r="545" spans="4:5" x14ac:dyDescent="0.3">
      <c r="D545" s="74">
        <f>Данные!X471-Данные!X472</f>
        <v>0</v>
      </c>
      <c r="E545" s="75">
        <f>Данные!Y471-Данные!Y472</f>
        <v>0</v>
      </c>
    </row>
    <row r="546" spans="4:5" x14ac:dyDescent="0.3">
      <c r="D546" s="74">
        <f>Данные!X472-Данные!X473</f>
        <v>0</v>
      </c>
      <c r="E546" s="75">
        <f>Данные!Y472-Данные!Y473</f>
        <v>0</v>
      </c>
    </row>
    <row r="547" spans="4:5" x14ac:dyDescent="0.3">
      <c r="D547" s="74">
        <f>Данные!X473-Данные!X474</f>
        <v>0</v>
      </c>
      <c r="E547" s="75">
        <f>Данные!Y473-Данные!Y474</f>
        <v>0</v>
      </c>
    </row>
    <row r="548" spans="4:5" x14ac:dyDescent="0.3">
      <c r="D548" s="74">
        <f>Данные!X474-Данные!X475</f>
        <v>0</v>
      </c>
      <c r="E548" s="75">
        <f>Данные!Y474-Данные!Y475</f>
        <v>0</v>
      </c>
    </row>
    <row r="549" spans="4:5" x14ac:dyDescent="0.3">
      <c r="D549" s="74">
        <f>Данные!X475-Данные!X476</f>
        <v>0</v>
      </c>
      <c r="E549" s="75">
        <f>Данные!Y475-Данные!Y476</f>
        <v>0</v>
      </c>
    </row>
    <row r="550" spans="4:5" x14ac:dyDescent="0.3">
      <c r="D550" s="74">
        <f>Данные!X476-Данные!X477</f>
        <v>0</v>
      </c>
      <c r="E550" s="75">
        <f>Данные!Y476-Данные!Y477</f>
        <v>0</v>
      </c>
    </row>
    <row r="551" spans="4:5" x14ac:dyDescent="0.3">
      <c r="D551" s="74">
        <f>Данные!X477-Данные!X478</f>
        <v>0</v>
      </c>
      <c r="E551" s="75">
        <f>Данные!Y477-Данные!Y478</f>
        <v>0</v>
      </c>
    </row>
    <row r="552" spans="4:5" x14ac:dyDescent="0.3">
      <c r="D552" s="74">
        <f>Данные!X478-Данные!X479</f>
        <v>0</v>
      </c>
      <c r="E552" s="75">
        <f>Данные!Y478-Данные!Y479</f>
        <v>0</v>
      </c>
    </row>
    <row r="553" spans="4:5" x14ac:dyDescent="0.3">
      <c r="D553" s="74">
        <f>Данные!X479-Данные!X480</f>
        <v>0</v>
      </c>
      <c r="E553" s="75">
        <f>Данные!Y479-Данные!Y480</f>
        <v>0</v>
      </c>
    </row>
    <row r="554" spans="4:5" x14ac:dyDescent="0.3">
      <c r="D554" s="74">
        <f>Данные!X480-Данные!X481</f>
        <v>0</v>
      </c>
      <c r="E554" s="75">
        <f>Данные!Y480-Данные!Y481</f>
        <v>0</v>
      </c>
    </row>
    <row r="555" spans="4:5" x14ac:dyDescent="0.3">
      <c r="D555" s="74">
        <f>Данные!X481-Данные!X482</f>
        <v>0</v>
      </c>
      <c r="E555" s="75">
        <f>Данные!Y481-Данные!Y482</f>
        <v>0</v>
      </c>
    </row>
    <row r="556" spans="4:5" x14ac:dyDescent="0.3">
      <c r="D556" s="74">
        <f>Данные!X482-Данные!X483</f>
        <v>0</v>
      </c>
      <c r="E556" s="75">
        <f>Данные!Y482-Данные!Y483</f>
        <v>0</v>
      </c>
    </row>
    <row r="557" spans="4:5" x14ac:dyDescent="0.3">
      <c r="D557" s="74">
        <f>Данные!X483-Данные!X484</f>
        <v>0</v>
      </c>
      <c r="E557" s="75">
        <f>Данные!Y483-Данные!Y484</f>
        <v>0</v>
      </c>
    </row>
    <row r="558" spans="4:5" x14ac:dyDescent="0.3">
      <c r="D558" s="74">
        <f>Данные!X484-Данные!X485</f>
        <v>0</v>
      </c>
      <c r="E558" s="75">
        <f>Данные!Y484-Данные!Y485</f>
        <v>0</v>
      </c>
    </row>
    <row r="559" spans="4:5" x14ac:dyDescent="0.3">
      <c r="D559" s="74">
        <f>Данные!X485-Данные!X486</f>
        <v>0</v>
      </c>
      <c r="E559" s="75">
        <f>Данные!Y485-Данные!Y486</f>
        <v>0</v>
      </c>
    </row>
    <row r="560" spans="4:5" x14ac:dyDescent="0.3">
      <c r="D560" s="74">
        <f>Данные!X486-Данные!X487</f>
        <v>0</v>
      </c>
      <c r="E560" s="75">
        <f>Данные!Y486-Данные!Y487</f>
        <v>0</v>
      </c>
    </row>
    <row r="561" spans="4:5" x14ac:dyDescent="0.3">
      <c r="D561" s="74">
        <f>Данные!X487-Данные!X488</f>
        <v>0</v>
      </c>
      <c r="E561" s="75">
        <f>Данные!Y487-Данные!Y488</f>
        <v>0</v>
      </c>
    </row>
    <row r="562" spans="4:5" x14ac:dyDescent="0.3">
      <c r="D562" s="74">
        <f>Данные!X488-Данные!X489</f>
        <v>0</v>
      </c>
      <c r="E562" s="75">
        <f>Данные!Y488-Данные!Y489</f>
        <v>0</v>
      </c>
    </row>
    <row r="563" spans="4:5" x14ac:dyDescent="0.3">
      <c r="D563" s="74">
        <f>Данные!X489-Данные!X490</f>
        <v>0</v>
      </c>
      <c r="E563" s="75">
        <f>Данные!Y489-Данные!Y490</f>
        <v>0</v>
      </c>
    </row>
    <row r="564" spans="4:5" x14ac:dyDescent="0.3">
      <c r="D564" s="74">
        <f>Данные!X490-Данные!X491</f>
        <v>0</v>
      </c>
      <c r="E564" s="75">
        <f>Данные!Y490-Данные!Y491</f>
        <v>0</v>
      </c>
    </row>
    <row r="565" spans="4:5" x14ac:dyDescent="0.3">
      <c r="D565" s="74">
        <f>Данные!X491-Данные!X492</f>
        <v>0</v>
      </c>
      <c r="E565" s="75">
        <f>Данные!Y491-Данные!Y492</f>
        <v>0</v>
      </c>
    </row>
    <row r="566" spans="4:5" x14ac:dyDescent="0.3">
      <c r="D566" s="74">
        <f>Данные!X492-Данные!X493</f>
        <v>0</v>
      </c>
      <c r="E566" s="75">
        <f>Данные!Y492-Данные!Y493</f>
        <v>0</v>
      </c>
    </row>
    <row r="567" spans="4:5" x14ac:dyDescent="0.3">
      <c r="D567" s="74">
        <f>Данные!X493-Данные!X494</f>
        <v>0</v>
      </c>
      <c r="E567" s="75">
        <f>Данные!Y493-Данные!Y494</f>
        <v>0</v>
      </c>
    </row>
    <row r="568" spans="4:5" x14ac:dyDescent="0.3">
      <c r="D568" s="74">
        <f>Данные!X494-Данные!X495</f>
        <v>0</v>
      </c>
      <c r="E568" s="75">
        <f>Данные!Y494-Данные!Y495</f>
        <v>0</v>
      </c>
    </row>
    <row r="569" spans="4:5" x14ac:dyDescent="0.3">
      <c r="D569" s="74">
        <f>Данные!X495-Данные!X496</f>
        <v>0</v>
      </c>
      <c r="E569" s="75">
        <f>Данные!Y495-Данные!Y496</f>
        <v>0</v>
      </c>
    </row>
    <row r="570" spans="4:5" x14ac:dyDescent="0.3">
      <c r="D570" s="74">
        <f>Данные!X496-Данные!X497</f>
        <v>0</v>
      </c>
      <c r="E570" s="75">
        <f>Данные!Y496-Данные!Y497</f>
        <v>0</v>
      </c>
    </row>
    <row r="571" spans="4:5" x14ac:dyDescent="0.3">
      <c r="D571" s="74">
        <f>Данные!X497-Данные!X498</f>
        <v>0</v>
      </c>
      <c r="E571" s="75">
        <f>Данные!Y497-Данные!Y498</f>
        <v>0</v>
      </c>
    </row>
    <row r="572" spans="4:5" x14ac:dyDescent="0.3">
      <c r="D572" s="74">
        <f>Данные!X498-Данные!X499</f>
        <v>0</v>
      </c>
      <c r="E572" s="75">
        <f>Данные!Y498-Данные!Y499</f>
        <v>0</v>
      </c>
    </row>
    <row r="573" spans="4:5" x14ac:dyDescent="0.3">
      <c r="D573" s="74">
        <f>Данные!X499-Данные!X500</f>
        <v>0</v>
      </c>
      <c r="E573" s="75">
        <f>Данные!Y499-Данные!Y500</f>
        <v>0</v>
      </c>
    </row>
    <row r="574" spans="4:5" x14ac:dyDescent="0.3">
      <c r="D574" s="74">
        <f>Данные!X500-Данные!X501</f>
        <v>0</v>
      </c>
      <c r="E574" s="75">
        <f>Данные!Y500-Данные!Y501</f>
        <v>0</v>
      </c>
    </row>
    <row r="575" spans="4:5" x14ac:dyDescent="0.3">
      <c r="D575" s="74">
        <f>Данные!X501-Данные!X502</f>
        <v>0</v>
      </c>
      <c r="E575" s="75">
        <f>Данные!Y501-Данные!Y502</f>
        <v>0</v>
      </c>
    </row>
    <row r="576" spans="4:5" x14ac:dyDescent="0.3">
      <c r="D576" s="74">
        <f>Данные!X502-Данные!X503</f>
        <v>0</v>
      </c>
      <c r="E576" s="75">
        <f>Данные!Y502-Данные!Y503</f>
        <v>0</v>
      </c>
    </row>
    <row r="577" spans="4:5" x14ac:dyDescent="0.3">
      <c r="D577" s="74">
        <f>Данные!X503-Данные!X504</f>
        <v>0</v>
      </c>
      <c r="E577" s="75">
        <f>Данные!Y503-Данные!Y504</f>
        <v>0</v>
      </c>
    </row>
    <row r="578" spans="4:5" x14ac:dyDescent="0.3">
      <c r="D578" s="74">
        <f>Данные!X504-Данные!X505</f>
        <v>0</v>
      </c>
      <c r="E578" s="75">
        <f>Данные!Y504-Данные!Y505</f>
        <v>0</v>
      </c>
    </row>
    <row r="579" spans="4:5" x14ac:dyDescent="0.3">
      <c r="D579" s="74">
        <f>Данные!X505-Данные!X506</f>
        <v>0</v>
      </c>
      <c r="E579" s="75">
        <f>Данные!Y505-Данные!Y506</f>
        <v>0</v>
      </c>
    </row>
    <row r="580" spans="4:5" x14ac:dyDescent="0.3">
      <c r="D580" s="74">
        <f>Данные!X506-Данные!X507</f>
        <v>0</v>
      </c>
      <c r="E580" s="75">
        <f>Данные!Y506-Данные!Y507</f>
        <v>0</v>
      </c>
    </row>
    <row r="581" spans="4:5" x14ac:dyDescent="0.3">
      <c r="D581" s="74">
        <f>Данные!X507-Данные!X508</f>
        <v>0</v>
      </c>
      <c r="E581" s="75">
        <f>Данные!Y507-Данные!Y508</f>
        <v>0</v>
      </c>
    </row>
    <row r="582" spans="4:5" x14ac:dyDescent="0.3">
      <c r="D582" s="74">
        <f>Данные!X508-Данные!X509</f>
        <v>0</v>
      </c>
      <c r="E582" s="75">
        <f>Данные!Y508-Данные!Y509</f>
        <v>0</v>
      </c>
    </row>
    <row r="583" spans="4:5" x14ac:dyDescent="0.3">
      <c r="D583" s="74">
        <f>Данные!X509-Данные!X510</f>
        <v>0</v>
      </c>
      <c r="E583" s="75">
        <f>Данные!Y509-Данные!Y510</f>
        <v>0</v>
      </c>
    </row>
    <row r="584" spans="4:5" x14ac:dyDescent="0.3">
      <c r="D584" s="74">
        <f>Данные!X510-Данные!X511</f>
        <v>0</v>
      </c>
      <c r="E584" s="75">
        <f>Данные!Y510-Данные!Y511</f>
        <v>0</v>
      </c>
    </row>
    <row r="585" spans="4:5" x14ac:dyDescent="0.3">
      <c r="D585" s="74">
        <f>Данные!X511-Данные!X512</f>
        <v>0</v>
      </c>
      <c r="E585" s="75">
        <f>Данные!Y511-Данные!Y512</f>
        <v>0</v>
      </c>
    </row>
    <row r="586" spans="4:5" x14ac:dyDescent="0.3">
      <c r="D586" s="74">
        <f>Данные!X512-Данные!X513</f>
        <v>0</v>
      </c>
      <c r="E586" s="75">
        <f>Данные!Y512-Данные!Y513</f>
        <v>0</v>
      </c>
    </row>
    <row r="587" spans="4:5" x14ac:dyDescent="0.3">
      <c r="D587" s="74">
        <f>Данные!X513-Данные!X514</f>
        <v>0</v>
      </c>
      <c r="E587" s="75">
        <f>Данные!Y513-Данные!Y514</f>
        <v>0</v>
      </c>
    </row>
    <row r="588" spans="4:5" x14ac:dyDescent="0.3">
      <c r="D588" s="74">
        <f>Данные!X514-Данные!X515</f>
        <v>0</v>
      </c>
      <c r="E588" s="75">
        <f>Данные!Y514-Данные!Y515</f>
        <v>0</v>
      </c>
    </row>
    <row r="589" spans="4:5" x14ac:dyDescent="0.3">
      <c r="D589" s="74">
        <f>Данные!X515-Данные!X516</f>
        <v>0</v>
      </c>
      <c r="E589" s="75">
        <f>Данные!Y515-Данные!Y516</f>
        <v>0</v>
      </c>
    </row>
    <row r="590" spans="4:5" x14ac:dyDescent="0.3">
      <c r="D590" s="74">
        <f>Данные!X516-Данные!X517</f>
        <v>0</v>
      </c>
      <c r="E590" s="75">
        <f>Данные!Y516-Данные!Y517</f>
        <v>0</v>
      </c>
    </row>
    <row r="591" spans="4:5" x14ac:dyDescent="0.3">
      <c r="D591" s="74">
        <f>Данные!X517-Данные!X518</f>
        <v>0</v>
      </c>
      <c r="E591" s="75">
        <f>Данные!Y517-Данные!Y518</f>
        <v>0</v>
      </c>
    </row>
    <row r="592" spans="4:5" x14ac:dyDescent="0.3">
      <c r="D592" s="74">
        <f>Данные!X518-Данные!X519</f>
        <v>0</v>
      </c>
      <c r="E592" s="75">
        <f>Данные!Y518-Данные!Y519</f>
        <v>0</v>
      </c>
    </row>
    <row r="593" spans="4:5" x14ac:dyDescent="0.3">
      <c r="D593" s="74">
        <f>Данные!X519-Данные!X520</f>
        <v>0</v>
      </c>
      <c r="E593" s="75">
        <f>Данные!Y519-Данные!Y520</f>
        <v>0</v>
      </c>
    </row>
    <row r="594" spans="4:5" x14ac:dyDescent="0.3">
      <c r="D594" s="74">
        <f>Данные!X520-Данные!X521</f>
        <v>0</v>
      </c>
      <c r="E594" s="75">
        <f>Данные!Y520-Данные!Y521</f>
        <v>0</v>
      </c>
    </row>
    <row r="595" spans="4:5" x14ac:dyDescent="0.3">
      <c r="D595" s="74">
        <f>Данные!X521-Данные!X522</f>
        <v>0</v>
      </c>
      <c r="E595" s="75">
        <f>Данные!Y521-Данные!Y522</f>
        <v>0</v>
      </c>
    </row>
    <row r="596" spans="4:5" x14ac:dyDescent="0.3">
      <c r="D596" s="74">
        <f>Данные!X522-Данные!X523</f>
        <v>0</v>
      </c>
      <c r="E596" s="75">
        <f>Данные!Y522-Данные!Y523</f>
        <v>0</v>
      </c>
    </row>
    <row r="597" spans="4:5" x14ac:dyDescent="0.3">
      <c r="D597" s="74">
        <f>Данные!X523-Данные!X524</f>
        <v>0</v>
      </c>
      <c r="E597" s="75">
        <f>Данные!Y523-Данные!Y524</f>
        <v>0</v>
      </c>
    </row>
    <row r="598" spans="4:5" x14ac:dyDescent="0.3">
      <c r="D598" s="74">
        <f>Данные!X524-Данные!X525</f>
        <v>0</v>
      </c>
      <c r="E598" s="75">
        <f>Данные!Y524-Данные!Y525</f>
        <v>0</v>
      </c>
    </row>
    <row r="599" spans="4:5" x14ac:dyDescent="0.3">
      <c r="D599" s="74">
        <f>Данные!X525-Данные!X526</f>
        <v>0</v>
      </c>
      <c r="E599" s="75">
        <f>Данные!Y525-Данные!Y526</f>
        <v>0</v>
      </c>
    </row>
    <row r="600" spans="4:5" x14ac:dyDescent="0.3">
      <c r="D600" s="74">
        <f>Данные!X526-Данные!X527</f>
        <v>0</v>
      </c>
      <c r="E600" s="75">
        <f>Данные!Y526-Данные!Y527</f>
        <v>0</v>
      </c>
    </row>
    <row r="601" spans="4:5" x14ac:dyDescent="0.3">
      <c r="D601" s="74">
        <f>Данные!X527-Данные!X528</f>
        <v>0</v>
      </c>
      <c r="E601" s="75">
        <f>Данные!Y527-Данные!Y528</f>
        <v>0</v>
      </c>
    </row>
    <row r="602" spans="4:5" x14ac:dyDescent="0.3">
      <c r="D602" s="74">
        <f>Данные!X528-Данные!X529</f>
        <v>0</v>
      </c>
      <c r="E602" s="75">
        <f>Данные!Y528-Данные!Y529</f>
        <v>0</v>
      </c>
    </row>
    <row r="603" spans="4:5" x14ac:dyDescent="0.3">
      <c r="D603" s="74">
        <f>Данные!X529-Данные!X530</f>
        <v>0</v>
      </c>
      <c r="E603" s="75">
        <f>Данные!Y529-Данные!Y530</f>
        <v>0</v>
      </c>
    </row>
    <row r="604" spans="4:5" x14ac:dyDescent="0.3">
      <c r="D604" s="74">
        <f>Данные!X530-Данные!X531</f>
        <v>0</v>
      </c>
      <c r="E604" s="75">
        <f>Данные!Y530-Данные!Y531</f>
        <v>0</v>
      </c>
    </row>
    <row r="605" spans="4:5" x14ac:dyDescent="0.3">
      <c r="D605" s="74">
        <f>Данные!X531-Данные!X532</f>
        <v>0</v>
      </c>
      <c r="E605" s="75">
        <f>Данные!Y531-Данные!Y532</f>
        <v>0</v>
      </c>
    </row>
    <row r="606" spans="4:5" x14ac:dyDescent="0.3">
      <c r="D606" s="74">
        <f>Данные!X532-Данные!X533</f>
        <v>0</v>
      </c>
      <c r="E606" s="75">
        <f>Данные!Y532-Данные!Y533</f>
        <v>0</v>
      </c>
    </row>
    <row r="607" spans="4:5" x14ac:dyDescent="0.3">
      <c r="D607" s="74">
        <f>Данные!X533-Данные!X534</f>
        <v>0</v>
      </c>
      <c r="E607" s="75">
        <f>Данные!Y533-Данные!Y534</f>
        <v>0</v>
      </c>
    </row>
    <row r="608" spans="4:5" x14ac:dyDescent="0.3">
      <c r="D608" s="74">
        <f>Данные!X534-Данные!X535</f>
        <v>0</v>
      </c>
      <c r="E608" s="75">
        <f>Данные!Y534-Данные!Y535</f>
        <v>0</v>
      </c>
    </row>
    <row r="609" spans="4:5" x14ac:dyDescent="0.3">
      <c r="D609" s="74">
        <f>Данные!X535-Данные!X536</f>
        <v>0</v>
      </c>
      <c r="E609" s="75">
        <f>Данные!Y535-Данные!Y536</f>
        <v>0</v>
      </c>
    </row>
    <row r="610" spans="4:5" x14ac:dyDescent="0.3">
      <c r="D610" s="74">
        <f>Данные!X536-Данные!X537</f>
        <v>0</v>
      </c>
      <c r="E610" s="75">
        <f>Данные!Y536-Данные!Y537</f>
        <v>0</v>
      </c>
    </row>
    <row r="611" spans="4:5" x14ac:dyDescent="0.3">
      <c r="D611" s="74">
        <f>Данные!X537-Данные!X538</f>
        <v>0</v>
      </c>
      <c r="E611" s="75">
        <f>Данные!Y537-Данные!Y538</f>
        <v>0</v>
      </c>
    </row>
    <row r="612" spans="4:5" x14ac:dyDescent="0.3">
      <c r="D612" s="74">
        <f>Данные!X538-Данные!X539</f>
        <v>0</v>
      </c>
      <c r="E612" s="75">
        <f>Данные!Y538-Данные!Y539</f>
        <v>0</v>
      </c>
    </row>
    <row r="613" spans="4:5" x14ac:dyDescent="0.3">
      <c r="D613" s="74">
        <f>Данные!X539-Данные!X540</f>
        <v>0</v>
      </c>
      <c r="E613" s="75">
        <f>Данные!Y539-Данные!Y540</f>
        <v>0</v>
      </c>
    </row>
    <row r="614" spans="4:5" x14ac:dyDescent="0.3">
      <c r="D614" s="74">
        <f>Данные!X540-Данные!X541</f>
        <v>0</v>
      </c>
      <c r="E614" s="75">
        <f>Данные!Y540-Данные!Y541</f>
        <v>0</v>
      </c>
    </row>
    <row r="615" spans="4:5" x14ac:dyDescent="0.3">
      <c r="D615" s="74">
        <f>Данные!X541-Данные!X542</f>
        <v>0</v>
      </c>
      <c r="E615" s="75">
        <f>Данные!Y541-Данные!Y542</f>
        <v>0</v>
      </c>
    </row>
    <row r="616" spans="4:5" x14ac:dyDescent="0.3">
      <c r="D616" s="74">
        <f>Данные!X542-Данные!X543</f>
        <v>0</v>
      </c>
      <c r="E616" s="75">
        <f>Данные!Y542-Данные!Y543</f>
        <v>0</v>
      </c>
    </row>
    <row r="617" spans="4:5" x14ac:dyDescent="0.3">
      <c r="D617" s="74">
        <f>Данные!X543-Данные!X544</f>
        <v>0</v>
      </c>
      <c r="E617" s="75">
        <f>Данные!Y543-Данные!Y544</f>
        <v>0</v>
      </c>
    </row>
    <row r="618" spans="4:5" x14ac:dyDescent="0.3">
      <c r="D618" s="74">
        <f>Данные!X544-Данные!X545</f>
        <v>0</v>
      </c>
      <c r="E618" s="75">
        <f>Данные!Y544-Данные!Y545</f>
        <v>0</v>
      </c>
    </row>
    <row r="619" spans="4:5" x14ac:dyDescent="0.3">
      <c r="D619" s="74">
        <f>Данные!X545-Данные!X546</f>
        <v>0</v>
      </c>
      <c r="E619" s="75">
        <f>Данные!Y545-Данные!Y546</f>
        <v>0</v>
      </c>
    </row>
    <row r="620" spans="4:5" x14ac:dyDescent="0.3">
      <c r="D620" s="74">
        <f>Данные!X546-Данные!X547</f>
        <v>0</v>
      </c>
      <c r="E620" s="75">
        <f>Данные!Y546-Данные!Y547</f>
        <v>0</v>
      </c>
    </row>
    <row r="621" spans="4:5" x14ac:dyDescent="0.3">
      <c r="D621" s="74">
        <f>Данные!X547-Данные!X548</f>
        <v>0</v>
      </c>
      <c r="E621" s="75">
        <f>Данные!Y547-Данные!Y548</f>
        <v>0</v>
      </c>
    </row>
    <row r="622" spans="4:5" x14ac:dyDescent="0.3">
      <c r="D622" s="74">
        <f>Данные!X548-Данные!X549</f>
        <v>0</v>
      </c>
      <c r="E622" s="75">
        <f>Данные!Y548-Данные!Y549</f>
        <v>0</v>
      </c>
    </row>
    <row r="623" spans="4:5" x14ac:dyDescent="0.3">
      <c r="D623" s="74">
        <f>Данные!X549-Данные!X550</f>
        <v>0</v>
      </c>
      <c r="E623" s="75">
        <f>Данные!Y549-Данные!Y550</f>
        <v>0</v>
      </c>
    </row>
    <row r="624" spans="4:5" x14ac:dyDescent="0.3">
      <c r="D624" s="74">
        <f>Данные!X550-Данные!X551</f>
        <v>0</v>
      </c>
      <c r="E624" s="75">
        <f>Данные!Y550-Данные!Y551</f>
        <v>0</v>
      </c>
    </row>
    <row r="625" spans="4:5" x14ac:dyDescent="0.3">
      <c r="D625" s="74">
        <f>Данные!X551-Данные!X552</f>
        <v>0</v>
      </c>
      <c r="E625" s="75">
        <f>Данные!Y551-Данные!Y552</f>
        <v>0</v>
      </c>
    </row>
    <row r="626" spans="4:5" x14ac:dyDescent="0.3">
      <c r="D626" s="74">
        <f>Данные!X552-Данные!X553</f>
        <v>0</v>
      </c>
      <c r="E626" s="75">
        <f>Данные!Y552-Данные!Y553</f>
        <v>0</v>
      </c>
    </row>
    <row r="627" spans="4:5" x14ac:dyDescent="0.3">
      <c r="D627" s="74">
        <f>Данные!X553-Данные!X554</f>
        <v>0</v>
      </c>
      <c r="E627" s="75">
        <f>Данные!Y553-Данные!Y554</f>
        <v>0</v>
      </c>
    </row>
    <row r="628" spans="4:5" x14ac:dyDescent="0.3">
      <c r="D628" s="74">
        <f>Данные!X554-Данные!X555</f>
        <v>0</v>
      </c>
      <c r="E628" s="75">
        <f>Данные!Y554-Данные!Y555</f>
        <v>0</v>
      </c>
    </row>
    <row r="629" spans="4:5" x14ac:dyDescent="0.3">
      <c r="D629" s="74">
        <f>Данные!X555-Данные!X556</f>
        <v>0</v>
      </c>
      <c r="E629" s="75">
        <f>Данные!Y555-Данные!Y556</f>
        <v>0</v>
      </c>
    </row>
    <row r="630" spans="4:5" x14ac:dyDescent="0.3">
      <c r="D630" s="74">
        <f>Данные!X556-Данные!X557</f>
        <v>0</v>
      </c>
      <c r="E630" s="75">
        <f>Данные!Y556-Данные!Y557</f>
        <v>0</v>
      </c>
    </row>
    <row r="631" spans="4:5" x14ac:dyDescent="0.3">
      <c r="D631" s="74">
        <f>Данные!X557-Данные!X558</f>
        <v>0</v>
      </c>
      <c r="E631" s="75">
        <f>Данные!Y557-Данные!Y558</f>
        <v>0</v>
      </c>
    </row>
    <row r="632" spans="4:5" x14ac:dyDescent="0.3">
      <c r="D632" s="74">
        <f>Данные!X558-Данные!X559</f>
        <v>0</v>
      </c>
      <c r="E632" s="75">
        <f>Данные!Y558-Данные!Y559</f>
        <v>0</v>
      </c>
    </row>
    <row r="633" spans="4:5" x14ac:dyDescent="0.3">
      <c r="D633" s="74">
        <f>Данные!X559-Данные!X560</f>
        <v>0</v>
      </c>
      <c r="E633" s="75">
        <f>Данные!Y559-Данные!Y560</f>
        <v>0</v>
      </c>
    </row>
    <row r="634" spans="4:5" x14ac:dyDescent="0.3">
      <c r="D634" s="74">
        <f>Данные!X560-Данные!X561</f>
        <v>0</v>
      </c>
      <c r="E634" s="75">
        <f>Данные!Y560-Данные!Y561</f>
        <v>0</v>
      </c>
    </row>
    <row r="635" spans="4:5" x14ac:dyDescent="0.3">
      <c r="D635" s="74">
        <f>Данные!X561-Данные!X562</f>
        <v>0</v>
      </c>
      <c r="E635" s="75">
        <f>Данные!Y561-Данные!Y562</f>
        <v>0</v>
      </c>
    </row>
    <row r="636" spans="4:5" x14ac:dyDescent="0.3">
      <c r="D636" s="74">
        <f>Данные!X562-Данные!X563</f>
        <v>0</v>
      </c>
      <c r="E636" s="75">
        <f>Данные!Y562-Данные!Y563</f>
        <v>0</v>
      </c>
    </row>
    <row r="637" spans="4:5" x14ac:dyDescent="0.3">
      <c r="D637" s="74">
        <f>Данные!X563-Данные!X564</f>
        <v>0</v>
      </c>
      <c r="E637" s="75">
        <f>Данные!Y563-Данные!Y564</f>
        <v>0</v>
      </c>
    </row>
    <row r="638" spans="4:5" x14ac:dyDescent="0.3">
      <c r="D638" s="74">
        <f>Данные!X564-Данные!X565</f>
        <v>0</v>
      </c>
      <c r="E638" s="75">
        <f>Данные!Y564-Данные!Y565</f>
        <v>0</v>
      </c>
    </row>
    <row r="639" spans="4:5" x14ac:dyDescent="0.3">
      <c r="D639" s="74">
        <f>Данные!X565-Данные!X566</f>
        <v>0</v>
      </c>
      <c r="E639" s="75">
        <f>Данные!Y565-Данные!Y566</f>
        <v>0</v>
      </c>
    </row>
    <row r="640" spans="4:5" x14ac:dyDescent="0.3">
      <c r="D640" s="74">
        <f>Данные!X566-Данные!X567</f>
        <v>0</v>
      </c>
      <c r="E640" s="75">
        <f>Данные!Y566-Данные!Y567</f>
        <v>0</v>
      </c>
    </row>
    <row r="641" spans="4:5" x14ac:dyDescent="0.3">
      <c r="D641" s="74">
        <f>Данные!X567-Данные!X568</f>
        <v>0</v>
      </c>
      <c r="E641" s="75">
        <f>Данные!Y567-Данные!Y568</f>
        <v>0</v>
      </c>
    </row>
    <row r="642" spans="4:5" x14ac:dyDescent="0.3">
      <c r="D642" s="74">
        <f>Данные!X568-Данные!X569</f>
        <v>0</v>
      </c>
      <c r="E642" s="75">
        <f>Данные!Y568-Данные!Y569</f>
        <v>0</v>
      </c>
    </row>
    <row r="643" spans="4:5" x14ac:dyDescent="0.3">
      <c r="D643" s="74">
        <f>Данные!X569-Данные!X570</f>
        <v>0</v>
      </c>
      <c r="E643" s="75">
        <f>Данные!Y569-Данные!Y570</f>
        <v>0</v>
      </c>
    </row>
    <row r="644" spans="4:5" x14ac:dyDescent="0.3">
      <c r="D644" s="74">
        <f>Данные!X570-Данные!X571</f>
        <v>0</v>
      </c>
      <c r="E644" s="75">
        <f>Данные!Y570-Данные!Y571</f>
        <v>0</v>
      </c>
    </row>
    <row r="645" spans="4:5" x14ac:dyDescent="0.3">
      <c r="D645" s="74">
        <f>Данные!X571-Данные!X572</f>
        <v>0</v>
      </c>
      <c r="E645" s="75">
        <f>Данные!Y571-Данные!Y572</f>
        <v>0</v>
      </c>
    </row>
    <row r="646" spans="4:5" x14ac:dyDescent="0.3">
      <c r="D646" s="74">
        <f>Данные!X572-Данные!X573</f>
        <v>0</v>
      </c>
      <c r="E646" s="75">
        <f>Данные!Y572-Данные!Y573</f>
        <v>0</v>
      </c>
    </row>
    <row r="647" spans="4:5" x14ac:dyDescent="0.3">
      <c r="D647" s="74">
        <f>Данные!X573-Данные!X574</f>
        <v>0</v>
      </c>
      <c r="E647" s="75">
        <f>Данные!Y573-Данные!Y574</f>
        <v>0</v>
      </c>
    </row>
    <row r="648" spans="4:5" x14ac:dyDescent="0.3">
      <c r="D648" s="74">
        <f>Данные!X574-Данные!X575</f>
        <v>0</v>
      </c>
      <c r="E648" s="75">
        <f>Данные!Y574-Данные!Y575</f>
        <v>0</v>
      </c>
    </row>
    <row r="649" spans="4:5" x14ac:dyDescent="0.3">
      <c r="D649" s="74">
        <f>Данные!X575-Данные!X576</f>
        <v>0</v>
      </c>
      <c r="E649" s="75">
        <f>Данные!Y575-Данные!Y576</f>
        <v>0</v>
      </c>
    </row>
    <row r="650" spans="4:5" x14ac:dyDescent="0.3">
      <c r="D650" s="74">
        <f>Данные!X576-Данные!X577</f>
        <v>0</v>
      </c>
      <c r="E650" s="75">
        <f>Данные!Y576-Данные!Y577</f>
        <v>0</v>
      </c>
    </row>
    <row r="651" spans="4:5" x14ac:dyDescent="0.3">
      <c r="D651" s="74">
        <f>Данные!X577-Данные!X578</f>
        <v>0</v>
      </c>
      <c r="E651" s="75">
        <f>Данные!Y577-Данные!Y578</f>
        <v>0</v>
      </c>
    </row>
    <row r="652" spans="4:5" x14ac:dyDescent="0.3">
      <c r="D652" s="74">
        <f>Данные!X578-Данные!X579</f>
        <v>0</v>
      </c>
      <c r="E652" s="75">
        <f>Данные!Y578-Данные!Y579</f>
        <v>0</v>
      </c>
    </row>
    <row r="653" spans="4:5" x14ac:dyDescent="0.3">
      <c r="D653" s="74">
        <f>Данные!X579-Данные!X580</f>
        <v>0</v>
      </c>
      <c r="E653" s="75">
        <f>Данные!Y579-Данные!Y580</f>
        <v>0</v>
      </c>
    </row>
    <row r="654" spans="4:5" x14ac:dyDescent="0.3">
      <c r="D654" s="74">
        <f>Данные!X580-Данные!X581</f>
        <v>0</v>
      </c>
      <c r="E654" s="75">
        <f>Данные!Y580-Данные!Y581</f>
        <v>0</v>
      </c>
    </row>
    <row r="655" spans="4:5" x14ac:dyDescent="0.3">
      <c r="D655" s="74">
        <f>Данные!X581-Данные!X582</f>
        <v>0</v>
      </c>
      <c r="E655" s="75">
        <f>Данные!Y581-Данные!Y582</f>
        <v>0</v>
      </c>
    </row>
    <row r="656" spans="4:5" x14ac:dyDescent="0.3">
      <c r="D656" s="74">
        <f>Данные!X582-Данные!X583</f>
        <v>0</v>
      </c>
      <c r="E656" s="75">
        <f>Данные!Y582-Данные!Y583</f>
        <v>0</v>
      </c>
    </row>
    <row r="657" spans="4:5" x14ac:dyDescent="0.3">
      <c r="D657" s="74">
        <f>Данные!X583-Данные!X584</f>
        <v>0</v>
      </c>
      <c r="E657" s="75">
        <f>Данные!Y583-Данные!Y584</f>
        <v>0</v>
      </c>
    </row>
    <row r="658" spans="4:5" x14ac:dyDescent="0.3">
      <c r="D658" s="74">
        <f>Данные!X584-Данные!X585</f>
        <v>0</v>
      </c>
      <c r="E658" s="75">
        <f>Данные!Y584-Данные!Y585</f>
        <v>0</v>
      </c>
    </row>
    <row r="659" spans="4:5" x14ac:dyDescent="0.3">
      <c r="D659" s="74">
        <f>Данные!X585-Данные!X586</f>
        <v>0</v>
      </c>
      <c r="E659" s="75">
        <f>Данные!Y585-Данные!Y586</f>
        <v>0</v>
      </c>
    </row>
    <row r="660" spans="4:5" x14ac:dyDescent="0.3">
      <c r="D660" s="74">
        <f>Данные!X586-Данные!X587</f>
        <v>0</v>
      </c>
      <c r="E660" s="75">
        <f>Данные!Y586-Данные!Y587</f>
        <v>0</v>
      </c>
    </row>
    <row r="661" spans="4:5" x14ac:dyDescent="0.3">
      <c r="D661" s="74">
        <f>Данные!X587-Данные!X588</f>
        <v>0</v>
      </c>
      <c r="E661" s="75">
        <f>Данные!Y587-Данные!Y588</f>
        <v>0</v>
      </c>
    </row>
    <row r="662" spans="4:5" x14ac:dyDescent="0.3">
      <c r="D662" s="74">
        <f>Данные!X588-Данные!X589</f>
        <v>0</v>
      </c>
      <c r="E662" s="75">
        <f>Данные!Y588-Данные!Y589</f>
        <v>0</v>
      </c>
    </row>
    <row r="663" spans="4:5" x14ac:dyDescent="0.3">
      <c r="D663" s="74">
        <f>Данные!X589-Данные!X590</f>
        <v>0</v>
      </c>
      <c r="E663" s="75">
        <f>Данные!Y589-Данные!Y590</f>
        <v>0</v>
      </c>
    </row>
    <row r="664" spans="4:5" x14ac:dyDescent="0.3">
      <c r="D664" s="74">
        <f>Данные!X590-Данные!X591</f>
        <v>0</v>
      </c>
      <c r="E664" s="75">
        <f>Данные!Y590-Данные!Y591</f>
        <v>0</v>
      </c>
    </row>
    <row r="665" spans="4:5" x14ac:dyDescent="0.3">
      <c r="D665" s="74">
        <f>Данные!X591-Данные!X592</f>
        <v>0</v>
      </c>
      <c r="E665" s="75">
        <f>Данные!Y591-Данные!Y592</f>
        <v>0</v>
      </c>
    </row>
    <row r="666" spans="4:5" x14ac:dyDescent="0.3">
      <c r="D666" s="74">
        <f>Данные!X592-Данные!X593</f>
        <v>0</v>
      </c>
      <c r="E666" s="75">
        <f>Данные!Y592-Данные!Y593</f>
        <v>0</v>
      </c>
    </row>
    <row r="667" spans="4:5" x14ac:dyDescent="0.3">
      <c r="D667" s="74">
        <f>Данные!X593-Данные!X594</f>
        <v>0</v>
      </c>
      <c r="E667" s="75">
        <f>Данные!Y593-Данные!Y594</f>
        <v>0</v>
      </c>
    </row>
    <row r="668" spans="4:5" x14ac:dyDescent="0.3">
      <c r="D668" s="74">
        <f>Данные!X594-Данные!X595</f>
        <v>0</v>
      </c>
      <c r="E668" s="75">
        <f>Данные!Y594-Данные!Y595</f>
        <v>0</v>
      </c>
    </row>
    <row r="669" spans="4:5" x14ac:dyDescent="0.3">
      <c r="D669" s="74">
        <f>Данные!X595-Данные!X596</f>
        <v>0</v>
      </c>
      <c r="E669" s="75">
        <f>Данные!Y595-Данные!Y596</f>
        <v>0</v>
      </c>
    </row>
    <row r="670" spans="4:5" x14ac:dyDescent="0.3">
      <c r="D670" s="74">
        <f>Данные!X596-Данные!X597</f>
        <v>0</v>
      </c>
      <c r="E670" s="75">
        <f>Данные!Y596-Данные!Y597</f>
        <v>0</v>
      </c>
    </row>
    <row r="671" spans="4:5" x14ac:dyDescent="0.3">
      <c r="D671" s="74">
        <f>Данные!X597-Данные!X598</f>
        <v>0</v>
      </c>
      <c r="E671" s="75">
        <f>Данные!Y597-Данные!Y598</f>
        <v>0</v>
      </c>
    </row>
    <row r="672" spans="4:5" x14ac:dyDescent="0.3">
      <c r="D672" s="74">
        <f>Данные!X598-Данные!X599</f>
        <v>0</v>
      </c>
      <c r="E672" s="75">
        <f>Данные!Y598-Данные!Y599</f>
        <v>0</v>
      </c>
    </row>
    <row r="673" spans="4:5" x14ac:dyDescent="0.3">
      <c r="D673" s="74">
        <f>Данные!X599-Данные!X600</f>
        <v>0</v>
      </c>
      <c r="E673" s="75">
        <f>Данные!Y599-Данные!Y600</f>
        <v>0</v>
      </c>
    </row>
    <row r="674" spans="4:5" x14ac:dyDescent="0.3">
      <c r="D674" s="74">
        <f>Данные!X600-Данные!X601</f>
        <v>0</v>
      </c>
      <c r="E674" s="75">
        <f>Данные!Y600-Данные!Y601</f>
        <v>0</v>
      </c>
    </row>
    <row r="675" spans="4:5" x14ac:dyDescent="0.3">
      <c r="D675" s="74">
        <f>Данные!X601-Данные!X602</f>
        <v>0</v>
      </c>
      <c r="E675" s="75">
        <f>Данные!Y601-Данные!Y602</f>
        <v>0</v>
      </c>
    </row>
    <row r="676" spans="4:5" x14ac:dyDescent="0.3">
      <c r="D676" s="74">
        <f>Данные!X602-Данные!X603</f>
        <v>0</v>
      </c>
      <c r="E676" s="75">
        <f>Данные!Y602-Данные!Y603</f>
        <v>0</v>
      </c>
    </row>
    <row r="677" spans="4:5" x14ac:dyDescent="0.3">
      <c r="D677" s="74">
        <f>Данные!X603-Данные!X604</f>
        <v>0</v>
      </c>
      <c r="E677" s="75">
        <f>Данные!Y603-Данные!Y604</f>
        <v>0</v>
      </c>
    </row>
    <row r="678" spans="4:5" x14ac:dyDescent="0.3">
      <c r="D678" s="74">
        <f>Данные!X604-Данные!X605</f>
        <v>0</v>
      </c>
      <c r="E678" s="75">
        <f>Данные!Y604-Данные!Y605</f>
        <v>0</v>
      </c>
    </row>
    <row r="679" spans="4:5" x14ac:dyDescent="0.3">
      <c r="D679" s="74">
        <f>Данные!X605-Данные!X606</f>
        <v>0</v>
      </c>
      <c r="E679" s="75">
        <f>Данные!Y605-Данные!Y606</f>
        <v>0</v>
      </c>
    </row>
    <row r="680" spans="4:5" x14ac:dyDescent="0.3">
      <c r="D680" s="74">
        <f>Данные!X606-Данные!X607</f>
        <v>0</v>
      </c>
      <c r="E680" s="75">
        <f>Данные!Y606-Данные!Y607</f>
        <v>0</v>
      </c>
    </row>
    <row r="681" spans="4:5" x14ac:dyDescent="0.3">
      <c r="D681" s="74">
        <f>Данные!X607-Данные!X608</f>
        <v>0</v>
      </c>
      <c r="E681" s="75">
        <f>Данные!Y607-Данные!Y608</f>
        <v>0</v>
      </c>
    </row>
    <row r="682" spans="4:5" x14ac:dyDescent="0.3">
      <c r="D682" s="74">
        <f>Данные!X608-Данные!X609</f>
        <v>0</v>
      </c>
      <c r="E682" s="75">
        <f>Данные!Y608-Данные!Y609</f>
        <v>0</v>
      </c>
    </row>
    <row r="683" spans="4:5" x14ac:dyDescent="0.3">
      <c r="D683" s="74">
        <f>Данные!X609-Данные!X610</f>
        <v>0</v>
      </c>
      <c r="E683" s="75">
        <f>Данные!Y609-Данные!Y610</f>
        <v>0</v>
      </c>
    </row>
    <row r="684" spans="4:5" x14ac:dyDescent="0.3">
      <c r="D684" s="74">
        <f>Данные!X610-Данные!X611</f>
        <v>0</v>
      </c>
      <c r="E684" s="75">
        <f>Данные!Y610-Данные!Y611</f>
        <v>0</v>
      </c>
    </row>
    <row r="685" spans="4:5" x14ac:dyDescent="0.3">
      <c r="D685" s="74">
        <f>Данные!X611-Данные!X612</f>
        <v>0</v>
      </c>
      <c r="E685" s="75">
        <f>Данные!Y611-Данные!Y612</f>
        <v>0</v>
      </c>
    </row>
    <row r="686" spans="4:5" x14ac:dyDescent="0.3">
      <c r="D686" s="74">
        <f>Данные!X612-Данные!X613</f>
        <v>0</v>
      </c>
      <c r="E686" s="75">
        <f>Данные!Y612-Данные!Y613</f>
        <v>0</v>
      </c>
    </row>
    <row r="687" spans="4:5" x14ac:dyDescent="0.3">
      <c r="D687" s="74">
        <f>Данные!X613-Данные!X614</f>
        <v>0</v>
      </c>
      <c r="E687" s="75">
        <f>Данные!Y613-Данные!Y614</f>
        <v>0</v>
      </c>
    </row>
    <row r="688" spans="4:5" x14ac:dyDescent="0.3">
      <c r="D688" s="74">
        <f>Данные!X614-Данные!X615</f>
        <v>0</v>
      </c>
      <c r="E688" s="75">
        <f>Данные!Y614-Данные!Y615</f>
        <v>0</v>
      </c>
    </row>
    <row r="689" spans="4:5" x14ac:dyDescent="0.3">
      <c r="D689" s="74">
        <f>Данные!X615-Данные!X616</f>
        <v>0</v>
      </c>
      <c r="E689" s="75">
        <f>Данные!Y615-Данные!Y616</f>
        <v>0</v>
      </c>
    </row>
    <row r="690" spans="4:5" x14ac:dyDescent="0.3">
      <c r="D690" s="74">
        <f>Данные!X616-Данные!X617</f>
        <v>0</v>
      </c>
      <c r="E690" s="75">
        <f>Данные!Y616-Данные!Y617</f>
        <v>0</v>
      </c>
    </row>
    <row r="691" spans="4:5" x14ac:dyDescent="0.3">
      <c r="D691" s="74">
        <f>Данные!X617-Данные!X618</f>
        <v>0</v>
      </c>
      <c r="E691" s="75">
        <f>Данные!Y617-Данные!Y618</f>
        <v>0</v>
      </c>
    </row>
    <row r="692" spans="4:5" x14ac:dyDescent="0.3">
      <c r="D692" s="74">
        <f>Данные!X618-Данные!X619</f>
        <v>0</v>
      </c>
      <c r="E692" s="75">
        <f>Данные!Y618-Данные!Y619</f>
        <v>0</v>
      </c>
    </row>
    <row r="693" spans="4:5" x14ac:dyDescent="0.3">
      <c r="D693" s="74">
        <f>Данные!X619-Данные!X620</f>
        <v>0</v>
      </c>
      <c r="E693" s="75">
        <f>Данные!Y619-Данные!Y620</f>
        <v>0</v>
      </c>
    </row>
    <row r="694" spans="4:5" x14ac:dyDescent="0.3">
      <c r="D694" s="74">
        <f>Данные!X620-Данные!X621</f>
        <v>0</v>
      </c>
      <c r="E694" s="75">
        <f>Данные!Y620-Данные!Y621</f>
        <v>0</v>
      </c>
    </row>
    <row r="695" spans="4:5" x14ac:dyDescent="0.3">
      <c r="D695" s="74">
        <f>Данные!X621-Данные!X622</f>
        <v>0</v>
      </c>
      <c r="E695" s="75">
        <f>Данные!Y621-Данные!Y622</f>
        <v>0</v>
      </c>
    </row>
    <row r="696" spans="4:5" x14ac:dyDescent="0.3">
      <c r="D696" s="74">
        <f>Данные!X622-Данные!X623</f>
        <v>0</v>
      </c>
      <c r="E696" s="75">
        <f>Данные!Y622-Данные!Y623</f>
        <v>0</v>
      </c>
    </row>
    <row r="697" spans="4:5" x14ac:dyDescent="0.3">
      <c r="D697" s="74">
        <f>Данные!X623-Данные!X624</f>
        <v>0</v>
      </c>
      <c r="E697" s="75">
        <f>Данные!Y623-Данные!Y624</f>
        <v>0</v>
      </c>
    </row>
    <row r="698" spans="4:5" x14ac:dyDescent="0.3">
      <c r="D698" s="74">
        <f>Данные!X624-Данные!X625</f>
        <v>0</v>
      </c>
      <c r="E698" s="75">
        <f>Данные!Y624-Данные!Y625</f>
        <v>0</v>
      </c>
    </row>
    <row r="699" spans="4:5" x14ac:dyDescent="0.3">
      <c r="D699" s="74">
        <f>Данные!X625-Данные!X626</f>
        <v>0</v>
      </c>
      <c r="E699" s="75">
        <f>Данные!Y625-Данные!Y626</f>
        <v>0</v>
      </c>
    </row>
    <row r="700" spans="4:5" x14ac:dyDescent="0.3">
      <c r="D700" s="74">
        <f>Данные!X626-Данные!X627</f>
        <v>0</v>
      </c>
      <c r="E700" s="75">
        <f>Данные!Y626-Данные!Y627</f>
        <v>0</v>
      </c>
    </row>
    <row r="701" spans="4:5" x14ac:dyDescent="0.3">
      <c r="D701" s="74">
        <f>Данные!X627-Данные!X628</f>
        <v>0</v>
      </c>
      <c r="E701" s="75">
        <f>Данные!Y627-Данные!Y628</f>
        <v>0</v>
      </c>
    </row>
    <row r="702" spans="4:5" x14ac:dyDescent="0.3">
      <c r="D702" s="74">
        <f>Данные!X628-Данные!X629</f>
        <v>0</v>
      </c>
      <c r="E702" s="75">
        <f>Данные!Y628-Данные!Y629</f>
        <v>0</v>
      </c>
    </row>
    <row r="703" spans="4:5" x14ac:dyDescent="0.3">
      <c r="D703" s="74">
        <f>Данные!X629-Данные!X630</f>
        <v>0</v>
      </c>
      <c r="E703" s="75">
        <f>Данные!Y629-Данные!Y630</f>
        <v>0</v>
      </c>
    </row>
    <row r="704" spans="4:5" x14ac:dyDescent="0.3">
      <c r="D704" s="74">
        <f>Данные!X630-Данные!X631</f>
        <v>0</v>
      </c>
      <c r="E704" s="75">
        <f>Данные!Y630-Данные!Y631</f>
        <v>0</v>
      </c>
    </row>
    <row r="705" spans="4:5" x14ac:dyDescent="0.3">
      <c r="D705" s="74">
        <f>Данные!X631-Данные!X632</f>
        <v>0</v>
      </c>
      <c r="E705" s="75">
        <f>Данные!Y631-Данные!Y632</f>
        <v>0</v>
      </c>
    </row>
    <row r="706" spans="4:5" x14ac:dyDescent="0.3">
      <c r="D706" s="74">
        <f>Данные!X632-Данные!X633</f>
        <v>0</v>
      </c>
      <c r="E706" s="75">
        <f>Данные!Y632-Данные!Y633</f>
        <v>0</v>
      </c>
    </row>
    <row r="707" spans="4:5" x14ac:dyDescent="0.3">
      <c r="D707" s="74">
        <f>Данные!X633-Данные!X634</f>
        <v>0</v>
      </c>
      <c r="E707" s="75">
        <f>Данные!Y633-Данные!Y634</f>
        <v>0</v>
      </c>
    </row>
    <row r="708" spans="4:5" x14ac:dyDescent="0.3">
      <c r="D708" s="74">
        <f>Данные!X634-Данные!X635</f>
        <v>0</v>
      </c>
      <c r="E708" s="75">
        <f>Данные!Y634-Данные!Y635</f>
        <v>0</v>
      </c>
    </row>
    <row r="709" spans="4:5" x14ac:dyDescent="0.3">
      <c r="D709" s="74">
        <f>Данные!X635-Данные!X636</f>
        <v>0</v>
      </c>
      <c r="E709" s="75">
        <f>Данные!Y635-Данные!Y636</f>
        <v>0</v>
      </c>
    </row>
    <row r="710" spans="4:5" x14ac:dyDescent="0.3">
      <c r="D710" s="74">
        <f>Данные!X636-Данные!X637</f>
        <v>0</v>
      </c>
      <c r="E710" s="75">
        <f>Данные!Y636-Данные!Y637</f>
        <v>0</v>
      </c>
    </row>
    <row r="711" spans="4:5" x14ac:dyDescent="0.3">
      <c r="D711" s="74">
        <f>Данные!X637-Данные!X638</f>
        <v>0</v>
      </c>
      <c r="E711" s="75">
        <f>Данные!Y637-Данные!Y638</f>
        <v>0</v>
      </c>
    </row>
    <row r="712" spans="4:5" x14ac:dyDescent="0.3">
      <c r="D712" s="74">
        <f>Данные!X638-Данные!X639</f>
        <v>0</v>
      </c>
      <c r="E712" s="75">
        <f>Данные!Y638-Данные!Y639</f>
        <v>0</v>
      </c>
    </row>
    <row r="713" spans="4:5" x14ac:dyDescent="0.3">
      <c r="D713" s="74">
        <f>Данные!X639-Данные!X640</f>
        <v>0</v>
      </c>
      <c r="E713" s="75">
        <f>Данные!Y639-Данные!Y640</f>
        <v>0</v>
      </c>
    </row>
    <row r="714" spans="4:5" x14ac:dyDescent="0.3">
      <c r="D714" s="74">
        <f>Данные!X640-Данные!X641</f>
        <v>0</v>
      </c>
      <c r="E714" s="75">
        <f>Данные!Y640-Данные!Y641</f>
        <v>0</v>
      </c>
    </row>
    <row r="715" spans="4:5" x14ac:dyDescent="0.3">
      <c r="D715" s="74">
        <f>Данные!X641-Данные!X642</f>
        <v>0</v>
      </c>
      <c r="E715" s="75">
        <f>Данные!Y641-Данные!Y642</f>
        <v>0</v>
      </c>
    </row>
    <row r="716" spans="4:5" x14ac:dyDescent="0.3">
      <c r="D716" s="74">
        <f>Данные!X642-Данные!X643</f>
        <v>0</v>
      </c>
      <c r="E716" s="75">
        <f>Данные!Y642-Данные!Y643</f>
        <v>0</v>
      </c>
    </row>
    <row r="717" spans="4:5" x14ac:dyDescent="0.3">
      <c r="D717" s="74">
        <f>Данные!X643-Данные!X644</f>
        <v>0</v>
      </c>
      <c r="E717" s="75">
        <f>Данные!Y643-Данные!Y644</f>
        <v>0</v>
      </c>
    </row>
    <row r="718" spans="4:5" x14ac:dyDescent="0.3">
      <c r="D718" s="74">
        <f>Данные!X644-Данные!X645</f>
        <v>0</v>
      </c>
      <c r="E718" s="75">
        <f>Данные!Y644-Данные!Y645</f>
        <v>0</v>
      </c>
    </row>
    <row r="719" spans="4:5" x14ac:dyDescent="0.3">
      <c r="D719" s="74">
        <f>Данные!X645-Данные!X646</f>
        <v>0</v>
      </c>
      <c r="E719" s="75">
        <f>Данные!Y645-Данные!Y646</f>
        <v>0</v>
      </c>
    </row>
    <row r="720" spans="4:5" x14ac:dyDescent="0.3">
      <c r="D720" s="74">
        <f>Данные!X646-Данные!X647</f>
        <v>0</v>
      </c>
      <c r="E720" s="75">
        <f>Данные!Y646-Данные!Y647</f>
        <v>0</v>
      </c>
    </row>
    <row r="721" spans="4:5" x14ac:dyDescent="0.3">
      <c r="D721" s="74">
        <f>Данные!X647-Данные!X648</f>
        <v>0</v>
      </c>
      <c r="E721" s="75">
        <f>Данные!Y647-Данные!Y648</f>
        <v>0</v>
      </c>
    </row>
    <row r="722" spans="4:5" x14ac:dyDescent="0.3">
      <c r="D722" s="74">
        <f>Данные!X648-Данные!X649</f>
        <v>0</v>
      </c>
      <c r="E722" s="75">
        <f>Данные!Y648-Данные!Y649</f>
        <v>0</v>
      </c>
    </row>
    <row r="723" spans="4:5" x14ac:dyDescent="0.3">
      <c r="D723" s="74">
        <f>Данные!X649-Данные!X650</f>
        <v>0</v>
      </c>
      <c r="E723" s="75">
        <f>Данные!Y649-Данные!Y650</f>
        <v>0</v>
      </c>
    </row>
    <row r="724" spans="4:5" x14ac:dyDescent="0.3">
      <c r="D724" s="74">
        <f>Данные!X650-Данные!X651</f>
        <v>0</v>
      </c>
      <c r="E724" s="75">
        <f>Данные!Y650-Данные!Y651</f>
        <v>0</v>
      </c>
    </row>
    <row r="725" spans="4:5" x14ac:dyDescent="0.3">
      <c r="D725" s="74">
        <f>Данные!X651-Данные!X652</f>
        <v>0</v>
      </c>
      <c r="E725" s="75">
        <f>Данные!Y651-Данные!Y652</f>
        <v>0</v>
      </c>
    </row>
    <row r="726" spans="4:5" x14ac:dyDescent="0.3">
      <c r="D726" s="74">
        <f>Данные!X652-Данные!X653</f>
        <v>0</v>
      </c>
      <c r="E726" s="75">
        <f>Данные!Y652-Данные!Y653</f>
        <v>0</v>
      </c>
    </row>
    <row r="727" spans="4:5" x14ac:dyDescent="0.3">
      <c r="D727" s="74">
        <f>Данные!X653-Данные!X654</f>
        <v>0</v>
      </c>
      <c r="E727" s="75">
        <f>Данные!Y653-Данные!Y654</f>
        <v>0</v>
      </c>
    </row>
    <row r="728" spans="4:5" x14ac:dyDescent="0.3">
      <c r="D728" s="74">
        <f>Данные!X654-Данные!X655</f>
        <v>0</v>
      </c>
      <c r="E728" s="75">
        <f>Данные!Y654-Данные!Y655</f>
        <v>0</v>
      </c>
    </row>
    <row r="729" spans="4:5" x14ac:dyDescent="0.3">
      <c r="D729" s="74">
        <f>Данные!X655-Данные!X656</f>
        <v>0</v>
      </c>
      <c r="E729" s="75">
        <f>Данные!Y655-Данные!Y656</f>
        <v>0</v>
      </c>
    </row>
    <row r="730" spans="4:5" x14ac:dyDescent="0.3">
      <c r="D730" s="74">
        <f>Данные!X656-Данные!X657</f>
        <v>0</v>
      </c>
      <c r="E730" s="75">
        <f>Данные!Y656-Данные!Y657</f>
        <v>0</v>
      </c>
    </row>
    <row r="731" spans="4:5" x14ac:dyDescent="0.3">
      <c r="D731" s="74">
        <f>Данные!X657-Данные!X658</f>
        <v>0</v>
      </c>
      <c r="E731" s="75">
        <f>Данные!Y657-Данные!Y658</f>
        <v>0</v>
      </c>
    </row>
    <row r="732" spans="4:5" x14ac:dyDescent="0.3">
      <c r="D732" s="74">
        <f>Данные!X658-Данные!X659</f>
        <v>0</v>
      </c>
      <c r="E732" s="75">
        <f>Данные!Y658-Данные!Y659</f>
        <v>0</v>
      </c>
    </row>
    <row r="733" spans="4:5" x14ac:dyDescent="0.3">
      <c r="D733" s="74">
        <f>Данные!X659-Данные!X660</f>
        <v>0</v>
      </c>
      <c r="E733" s="75">
        <f>Данные!Y659-Данные!Y660</f>
        <v>0</v>
      </c>
    </row>
    <row r="734" spans="4:5" x14ac:dyDescent="0.3">
      <c r="D734" s="74">
        <f>Данные!X660-Данные!X661</f>
        <v>0</v>
      </c>
      <c r="E734" s="75">
        <f>Данные!Y660-Данные!Y661</f>
        <v>0</v>
      </c>
    </row>
    <row r="735" spans="4:5" x14ac:dyDescent="0.3">
      <c r="D735" s="74">
        <f>Данные!X661-Данные!X662</f>
        <v>0</v>
      </c>
      <c r="E735" s="75">
        <f>Данные!Y661-Данные!Y662</f>
        <v>0</v>
      </c>
    </row>
    <row r="736" spans="4:5" x14ac:dyDescent="0.3">
      <c r="D736" s="74">
        <f>Данные!X662-Данные!X663</f>
        <v>0</v>
      </c>
      <c r="E736" s="75">
        <f>Данные!Y662-Данные!Y663</f>
        <v>0</v>
      </c>
    </row>
    <row r="737" spans="4:5" x14ac:dyDescent="0.3">
      <c r="D737" s="74">
        <f>Данные!X663-Данные!X664</f>
        <v>0</v>
      </c>
      <c r="E737" s="75">
        <f>Данные!Y663-Данные!Y664</f>
        <v>0</v>
      </c>
    </row>
    <row r="738" spans="4:5" x14ac:dyDescent="0.3">
      <c r="D738" s="74">
        <f>Данные!X664-Данные!X665</f>
        <v>0</v>
      </c>
      <c r="E738" s="75">
        <f>Данные!Y664-Данные!Y665</f>
        <v>0</v>
      </c>
    </row>
    <row r="739" spans="4:5" x14ac:dyDescent="0.3">
      <c r="D739" s="74">
        <f>Данные!X665-Данные!X666</f>
        <v>0</v>
      </c>
      <c r="E739" s="75">
        <f>Данные!Y665-Данные!Y666</f>
        <v>0</v>
      </c>
    </row>
    <row r="740" spans="4:5" x14ac:dyDescent="0.3">
      <c r="D740" s="74">
        <f>Данные!X666-Данные!X667</f>
        <v>0</v>
      </c>
      <c r="E740" s="75">
        <f>Данные!Y666-Данные!Y667</f>
        <v>0</v>
      </c>
    </row>
    <row r="741" spans="4:5" x14ac:dyDescent="0.3">
      <c r="D741" s="74">
        <f>Данные!X667-Данные!X668</f>
        <v>0</v>
      </c>
      <c r="E741" s="75">
        <f>Данные!Y667-Данные!Y668</f>
        <v>0</v>
      </c>
    </row>
    <row r="742" spans="4:5" x14ac:dyDescent="0.3">
      <c r="D742" s="74">
        <f>Данные!X668-Данные!X669</f>
        <v>0</v>
      </c>
      <c r="E742" s="75">
        <f>Данные!Y668-Данные!Y669</f>
        <v>0</v>
      </c>
    </row>
    <row r="743" spans="4:5" x14ac:dyDescent="0.3">
      <c r="D743" s="74">
        <f>Данные!X669-Данные!X670</f>
        <v>0</v>
      </c>
      <c r="E743" s="75">
        <f>Данные!Y669-Данные!Y670</f>
        <v>0</v>
      </c>
    </row>
    <row r="744" spans="4:5" x14ac:dyDescent="0.3">
      <c r="D744" s="74">
        <f>Данные!X670-Данные!X671</f>
        <v>0</v>
      </c>
      <c r="E744" s="75">
        <f>Данные!Y670-Данные!Y671</f>
        <v>0</v>
      </c>
    </row>
    <row r="745" spans="4:5" x14ac:dyDescent="0.3">
      <c r="D745" s="74">
        <f>Данные!X671-Данные!X672</f>
        <v>0</v>
      </c>
      <c r="E745" s="75">
        <f>Данные!Y671-Данные!Y672</f>
        <v>0</v>
      </c>
    </row>
    <row r="746" spans="4:5" x14ac:dyDescent="0.3">
      <c r="D746" s="74">
        <f>Данные!X672-Данные!X673</f>
        <v>0</v>
      </c>
      <c r="E746" s="75">
        <f>Данные!Y672-Данные!Y673</f>
        <v>0</v>
      </c>
    </row>
    <row r="747" spans="4:5" x14ac:dyDescent="0.3">
      <c r="D747" s="74">
        <f>Данные!X673-Данные!X674</f>
        <v>0</v>
      </c>
      <c r="E747" s="75">
        <f>Данные!Y673-Данные!Y674</f>
        <v>0</v>
      </c>
    </row>
    <row r="748" spans="4:5" x14ac:dyDescent="0.3">
      <c r="D748" s="74">
        <f>Данные!X674-Данные!X675</f>
        <v>0</v>
      </c>
      <c r="E748" s="75">
        <f>Данные!Y674-Данные!Y675</f>
        <v>0</v>
      </c>
    </row>
    <row r="749" spans="4:5" x14ac:dyDescent="0.3">
      <c r="D749" s="74">
        <f>Данные!X675-Данные!X676</f>
        <v>0</v>
      </c>
      <c r="E749" s="75">
        <f>Данные!Y675-Данные!Y676</f>
        <v>0</v>
      </c>
    </row>
    <row r="750" spans="4:5" x14ac:dyDescent="0.3">
      <c r="D750" s="74">
        <f>Данные!X676-Данные!X677</f>
        <v>0</v>
      </c>
      <c r="E750" s="75">
        <f>Данные!Y676-Данные!Y677</f>
        <v>0</v>
      </c>
    </row>
    <row r="751" spans="4:5" x14ac:dyDescent="0.3">
      <c r="D751" s="74">
        <f>Данные!X677-Данные!X678</f>
        <v>0</v>
      </c>
      <c r="E751" s="75">
        <f>Данные!Y677-Данные!Y678</f>
        <v>0</v>
      </c>
    </row>
    <row r="752" spans="4:5" x14ac:dyDescent="0.3">
      <c r="D752" s="74">
        <f>Данные!X678-Данные!X679</f>
        <v>0</v>
      </c>
      <c r="E752" s="75">
        <f>Данные!Y678-Данные!Y679</f>
        <v>0</v>
      </c>
    </row>
    <row r="753" spans="4:5" x14ac:dyDescent="0.3">
      <c r="D753" s="74">
        <f>Данные!X679-Данные!X680</f>
        <v>0</v>
      </c>
      <c r="E753" s="75">
        <f>Данные!Y679-Данные!Y680</f>
        <v>0</v>
      </c>
    </row>
    <row r="754" spans="4:5" x14ac:dyDescent="0.3">
      <c r="D754" s="74">
        <f>Данные!X680-Данные!X681</f>
        <v>0</v>
      </c>
      <c r="E754" s="75">
        <f>Данные!Y680-Данные!Y681</f>
        <v>0</v>
      </c>
    </row>
    <row r="755" spans="4:5" x14ac:dyDescent="0.3">
      <c r="D755" s="74">
        <f>Данные!X681-Данные!X682</f>
        <v>0</v>
      </c>
      <c r="E755" s="75">
        <f>Данные!Y681-Данные!Y682</f>
        <v>0</v>
      </c>
    </row>
    <row r="756" spans="4:5" x14ac:dyDescent="0.3">
      <c r="D756" s="74">
        <f>Данные!X682-Данные!X683</f>
        <v>0</v>
      </c>
      <c r="E756" s="75">
        <f>Данные!Y682-Данные!Y683</f>
        <v>0</v>
      </c>
    </row>
    <row r="757" spans="4:5" x14ac:dyDescent="0.3">
      <c r="D757" s="74">
        <f>Данные!X683-Данные!X684</f>
        <v>0</v>
      </c>
      <c r="E757" s="75">
        <f>Данные!Y683-Данные!Y684</f>
        <v>0</v>
      </c>
    </row>
    <row r="758" spans="4:5" x14ac:dyDescent="0.3">
      <c r="D758" s="74">
        <f>Данные!X684-Данные!X685</f>
        <v>0</v>
      </c>
      <c r="E758" s="75">
        <f>Данные!Y684-Данные!Y685</f>
        <v>0</v>
      </c>
    </row>
    <row r="759" spans="4:5" x14ac:dyDescent="0.3">
      <c r="D759" s="74">
        <f>Данные!X685-Данные!X686</f>
        <v>0</v>
      </c>
      <c r="E759" s="75">
        <f>Данные!Y685-Данные!Y686</f>
        <v>0</v>
      </c>
    </row>
    <row r="760" spans="4:5" x14ac:dyDescent="0.3">
      <c r="D760" s="74">
        <f>Данные!X686-Данные!X687</f>
        <v>0</v>
      </c>
      <c r="E760" s="75">
        <f>Данные!Y686-Данные!Y687</f>
        <v>0</v>
      </c>
    </row>
    <row r="761" spans="4:5" x14ac:dyDescent="0.3">
      <c r="D761" s="74">
        <f>Данные!X687-Данные!X688</f>
        <v>0</v>
      </c>
      <c r="E761" s="75">
        <f>Данные!Y687-Данные!Y688</f>
        <v>0</v>
      </c>
    </row>
    <row r="762" spans="4:5" x14ac:dyDescent="0.3">
      <c r="D762" s="74">
        <f>Данные!X688-Данные!X689</f>
        <v>0</v>
      </c>
      <c r="E762" s="75">
        <f>Данные!Y688-Данные!Y689</f>
        <v>0</v>
      </c>
    </row>
    <row r="763" spans="4:5" x14ac:dyDescent="0.3">
      <c r="D763" s="74">
        <f>Данные!X689-Данные!X690</f>
        <v>0</v>
      </c>
      <c r="E763" s="75">
        <f>Данные!Y689-Данные!Y690</f>
        <v>0</v>
      </c>
    </row>
    <row r="764" spans="4:5" x14ac:dyDescent="0.3">
      <c r="D764" s="74">
        <f>Данные!X690-Данные!X691</f>
        <v>0</v>
      </c>
      <c r="E764" s="75">
        <f>Данные!Y690-Данные!Y691</f>
        <v>0</v>
      </c>
    </row>
    <row r="765" spans="4:5" x14ac:dyDescent="0.3">
      <c r="D765" s="74">
        <f>Данные!X691-Данные!X692</f>
        <v>0</v>
      </c>
      <c r="E765" s="75">
        <f>Данные!Y691-Данные!Y692</f>
        <v>0</v>
      </c>
    </row>
    <row r="766" spans="4:5" x14ac:dyDescent="0.3">
      <c r="D766" s="74">
        <f>Данные!X692-Данные!X693</f>
        <v>0</v>
      </c>
      <c r="E766" s="75">
        <f>Данные!Y692-Данные!Y693</f>
        <v>0</v>
      </c>
    </row>
    <row r="767" spans="4:5" x14ac:dyDescent="0.3">
      <c r="D767" s="74">
        <f>Данные!X693-Данные!X694</f>
        <v>0</v>
      </c>
      <c r="E767" s="75">
        <f>Данные!Y693-Данные!Y694</f>
        <v>0</v>
      </c>
    </row>
    <row r="768" spans="4:5" x14ac:dyDescent="0.3">
      <c r="D768" s="74">
        <f>Данные!X694-Данные!X695</f>
        <v>0</v>
      </c>
      <c r="E768" s="75">
        <f>Данные!Y694-Данные!Y695</f>
        <v>0</v>
      </c>
    </row>
    <row r="769" spans="4:5" x14ac:dyDescent="0.3">
      <c r="D769" s="74">
        <f>Данные!X695-Данные!X696</f>
        <v>0</v>
      </c>
      <c r="E769" s="75">
        <f>Данные!Y695-Данные!Y696</f>
        <v>0</v>
      </c>
    </row>
    <row r="770" spans="4:5" x14ac:dyDescent="0.3">
      <c r="D770" s="74">
        <f>Данные!X696-Данные!X697</f>
        <v>0</v>
      </c>
      <c r="E770" s="75">
        <f>Данные!Y696-Данные!Y697</f>
        <v>0</v>
      </c>
    </row>
    <row r="771" spans="4:5" x14ac:dyDescent="0.3">
      <c r="D771" s="74">
        <f>Данные!X697-Данные!X698</f>
        <v>0</v>
      </c>
      <c r="E771" s="75">
        <f>Данные!Y697-Данные!Y698</f>
        <v>0</v>
      </c>
    </row>
    <row r="772" spans="4:5" x14ac:dyDescent="0.3">
      <c r="D772" s="74">
        <f>Данные!X698-Данные!X699</f>
        <v>0</v>
      </c>
      <c r="E772" s="75">
        <f>Данные!Y698-Данные!Y699</f>
        <v>0</v>
      </c>
    </row>
    <row r="773" spans="4:5" x14ac:dyDescent="0.3">
      <c r="D773" s="74">
        <f>Данные!X699-Данные!X700</f>
        <v>0</v>
      </c>
      <c r="E773" s="75">
        <f>Данные!Y699-Данные!Y700</f>
        <v>0</v>
      </c>
    </row>
    <row r="774" spans="4:5" x14ac:dyDescent="0.3">
      <c r="D774" s="74">
        <f>Данные!X700-Данные!X701</f>
        <v>0</v>
      </c>
      <c r="E774" s="75">
        <f>Данные!Y700-Данные!Y701</f>
        <v>0</v>
      </c>
    </row>
    <row r="775" spans="4:5" x14ac:dyDescent="0.3">
      <c r="D775" s="74">
        <f>Данные!X701-Данные!X702</f>
        <v>0</v>
      </c>
      <c r="E775" s="75">
        <f>Данные!Y701-Данные!Y702</f>
        <v>0</v>
      </c>
    </row>
    <row r="776" spans="4:5" x14ac:dyDescent="0.3">
      <c r="D776" s="74">
        <f>Данные!X702-Данные!X703</f>
        <v>0</v>
      </c>
      <c r="E776" s="75">
        <f>Данные!Y702-Данные!Y703</f>
        <v>0</v>
      </c>
    </row>
    <row r="777" spans="4:5" x14ac:dyDescent="0.3">
      <c r="D777" s="74">
        <f>Данные!X703-Данные!X704</f>
        <v>0</v>
      </c>
      <c r="E777" s="75">
        <f>Данные!Y703-Данные!Y704</f>
        <v>0</v>
      </c>
    </row>
    <row r="778" spans="4:5" x14ac:dyDescent="0.3">
      <c r="D778" s="74">
        <f>Данные!X704-Данные!X705</f>
        <v>0</v>
      </c>
      <c r="E778" s="75">
        <f>Данные!Y704-Данные!Y705</f>
        <v>0</v>
      </c>
    </row>
    <row r="779" spans="4:5" x14ac:dyDescent="0.3">
      <c r="D779" s="74">
        <f>Данные!X705-Данные!X706</f>
        <v>0</v>
      </c>
      <c r="E779" s="75">
        <f>Данные!Y705-Данные!Y706</f>
        <v>0</v>
      </c>
    </row>
    <row r="780" spans="4:5" x14ac:dyDescent="0.3">
      <c r="D780" s="74">
        <f>Данные!X706-Данные!X707</f>
        <v>0</v>
      </c>
      <c r="E780" s="75">
        <f>Данные!Y706-Данные!Y707</f>
        <v>0</v>
      </c>
    </row>
    <row r="781" spans="4:5" x14ac:dyDescent="0.3">
      <c r="D781" s="74">
        <f>Данные!X707-Данные!X708</f>
        <v>0</v>
      </c>
      <c r="E781" s="75">
        <f>Данные!Y707-Данные!Y708</f>
        <v>0</v>
      </c>
    </row>
    <row r="782" spans="4:5" x14ac:dyDescent="0.3">
      <c r="D782" s="74">
        <f>Данные!X708-Данные!X709</f>
        <v>0</v>
      </c>
      <c r="E782" s="75">
        <f>Данные!Y708-Данные!Y709</f>
        <v>0</v>
      </c>
    </row>
    <row r="783" spans="4:5" x14ac:dyDescent="0.3">
      <c r="D783" s="74">
        <f>Данные!X709-Данные!X710</f>
        <v>0</v>
      </c>
      <c r="E783" s="75">
        <f>Данные!Y709-Данные!Y710</f>
        <v>0</v>
      </c>
    </row>
    <row r="784" spans="4:5" x14ac:dyDescent="0.3">
      <c r="D784" s="74">
        <f>Данные!X710-Данные!X711</f>
        <v>0</v>
      </c>
      <c r="E784" s="75">
        <f>Данные!Y710-Данные!Y711</f>
        <v>0</v>
      </c>
    </row>
    <row r="785" spans="4:5" x14ac:dyDescent="0.3">
      <c r="D785" s="74">
        <f>Данные!X711-Данные!X712</f>
        <v>0</v>
      </c>
      <c r="E785" s="75">
        <f>Данные!Y711-Данные!Y712</f>
        <v>0</v>
      </c>
    </row>
    <row r="786" spans="4:5" x14ac:dyDescent="0.3">
      <c r="D786" s="74">
        <f>Данные!X712-Данные!X713</f>
        <v>0</v>
      </c>
      <c r="E786" s="75">
        <f>Данные!Y712-Данные!Y713</f>
        <v>0</v>
      </c>
    </row>
    <row r="787" spans="4:5" x14ac:dyDescent="0.3">
      <c r="D787" s="74">
        <f>Данные!X713-Данные!X714</f>
        <v>0</v>
      </c>
      <c r="E787" s="75">
        <f>Данные!Y713-Данные!Y714</f>
        <v>0</v>
      </c>
    </row>
    <row r="788" spans="4:5" x14ac:dyDescent="0.3">
      <c r="D788" s="74">
        <f>Данные!X714-Данные!X715</f>
        <v>0</v>
      </c>
      <c r="E788" s="75">
        <f>Данные!Y714-Данные!Y715</f>
        <v>0</v>
      </c>
    </row>
    <row r="789" spans="4:5" x14ac:dyDescent="0.3">
      <c r="D789" s="74">
        <f>Данные!X715-Данные!X716</f>
        <v>0</v>
      </c>
      <c r="E789" s="75">
        <f>Данные!Y715-Данные!Y716</f>
        <v>0</v>
      </c>
    </row>
    <row r="790" spans="4:5" x14ac:dyDescent="0.3">
      <c r="D790" s="74">
        <f>Данные!X716-Данные!X717</f>
        <v>0</v>
      </c>
      <c r="E790" s="75">
        <f>Данные!Y716-Данные!Y717</f>
        <v>0</v>
      </c>
    </row>
    <row r="791" spans="4:5" x14ac:dyDescent="0.3">
      <c r="D791" s="74">
        <f>Данные!X717-Данные!X718</f>
        <v>0</v>
      </c>
      <c r="E791" s="75">
        <f>Данные!Y717-Данные!Y718</f>
        <v>0</v>
      </c>
    </row>
    <row r="792" spans="4:5" x14ac:dyDescent="0.3">
      <c r="D792" s="74">
        <f>Данные!X718-Данные!X719</f>
        <v>0</v>
      </c>
      <c r="E792" s="75">
        <f>Данные!Y718-Данные!Y719</f>
        <v>0</v>
      </c>
    </row>
    <row r="793" spans="4:5" x14ac:dyDescent="0.3">
      <c r="D793" s="74">
        <f>Данные!X719-Данные!X720</f>
        <v>0</v>
      </c>
      <c r="E793" s="75">
        <f>Данные!Y719-Данные!Y720</f>
        <v>0</v>
      </c>
    </row>
    <row r="794" spans="4:5" x14ac:dyDescent="0.3">
      <c r="D794" s="74">
        <f>Данные!X720-Данные!X721</f>
        <v>0</v>
      </c>
      <c r="E794" s="75">
        <f>Данные!Y720-Данные!Y721</f>
        <v>0</v>
      </c>
    </row>
    <row r="795" spans="4:5" x14ac:dyDescent="0.3">
      <c r="D795" s="74">
        <f>Данные!X721-Данные!X722</f>
        <v>0</v>
      </c>
      <c r="E795" s="75">
        <f>Данные!Y721-Данные!Y722</f>
        <v>0</v>
      </c>
    </row>
    <row r="796" spans="4:5" x14ac:dyDescent="0.3">
      <c r="D796" s="74">
        <f>Данные!X722-Данные!X723</f>
        <v>0</v>
      </c>
      <c r="E796" s="75">
        <f>Данные!Y722-Данные!Y723</f>
        <v>0</v>
      </c>
    </row>
    <row r="797" spans="4:5" x14ac:dyDescent="0.3">
      <c r="D797" s="74">
        <f>Данные!X723-Данные!X724</f>
        <v>0</v>
      </c>
      <c r="E797" s="75">
        <f>Данные!Y723-Данные!Y724</f>
        <v>0</v>
      </c>
    </row>
    <row r="798" spans="4:5" x14ac:dyDescent="0.3">
      <c r="D798" s="74">
        <f>Данные!X724-Данные!X725</f>
        <v>0</v>
      </c>
      <c r="E798" s="75">
        <f>Данные!Y724-Данные!Y725</f>
        <v>0</v>
      </c>
    </row>
    <row r="799" spans="4:5" x14ac:dyDescent="0.3">
      <c r="D799" s="74">
        <f>Данные!X725-Данные!X726</f>
        <v>0</v>
      </c>
      <c r="E799" s="75">
        <f>Данные!Y725-Данные!Y726</f>
        <v>0</v>
      </c>
    </row>
    <row r="800" spans="4:5" x14ac:dyDescent="0.3">
      <c r="D800" s="74">
        <f>Данные!X726-Данные!X727</f>
        <v>0</v>
      </c>
      <c r="E800" s="75">
        <f>Данные!Y726-Данные!Y727</f>
        <v>0</v>
      </c>
    </row>
    <row r="801" spans="4:5" x14ac:dyDescent="0.3">
      <c r="D801" s="74">
        <f>Данные!X727-Данные!X728</f>
        <v>0</v>
      </c>
      <c r="E801" s="75">
        <f>Данные!Y727-Данные!Y728</f>
        <v>0</v>
      </c>
    </row>
    <row r="802" spans="4:5" x14ac:dyDescent="0.3">
      <c r="D802" s="74">
        <f>Данные!X728-Данные!X729</f>
        <v>0</v>
      </c>
      <c r="E802" s="75">
        <f>Данные!Y728-Данные!Y729</f>
        <v>0</v>
      </c>
    </row>
    <row r="803" spans="4:5" x14ac:dyDescent="0.3">
      <c r="D803" s="74">
        <f>Данные!X729-Данные!X730</f>
        <v>0</v>
      </c>
      <c r="E803" s="75">
        <f>Данные!Y729-Данные!Y730</f>
        <v>0</v>
      </c>
    </row>
    <row r="804" spans="4:5" x14ac:dyDescent="0.3">
      <c r="D804" s="74">
        <f>Данные!X730-Данные!X731</f>
        <v>0</v>
      </c>
      <c r="E804" s="75">
        <f>Данные!Y730-Данные!Y731</f>
        <v>0</v>
      </c>
    </row>
    <row r="805" spans="4:5" x14ac:dyDescent="0.3">
      <c r="D805" s="74">
        <f>Данные!X731-Данные!X732</f>
        <v>0</v>
      </c>
      <c r="E805" s="75">
        <f>Данные!Y731-Данные!Y732</f>
        <v>0</v>
      </c>
    </row>
    <row r="806" spans="4:5" x14ac:dyDescent="0.3">
      <c r="D806" s="74">
        <f>Данные!X732-Данные!X733</f>
        <v>0</v>
      </c>
      <c r="E806" s="75">
        <f>Данные!Y732-Данные!Y733</f>
        <v>0</v>
      </c>
    </row>
    <row r="807" spans="4:5" x14ac:dyDescent="0.3">
      <c r="D807" s="74">
        <f>Данные!X733-Данные!X734</f>
        <v>0</v>
      </c>
      <c r="E807" s="75">
        <f>Данные!Y733-Данные!Y734</f>
        <v>0</v>
      </c>
    </row>
    <row r="808" spans="4:5" x14ac:dyDescent="0.3">
      <c r="D808" s="74">
        <f>Данные!X734-Данные!X735</f>
        <v>0</v>
      </c>
      <c r="E808" s="75">
        <f>Данные!Y734-Данные!Y735</f>
        <v>0</v>
      </c>
    </row>
    <row r="809" spans="4:5" x14ac:dyDescent="0.3">
      <c r="D809" s="74">
        <f>Данные!X735-Данные!X736</f>
        <v>0</v>
      </c>
      <c r="E809" s="75">
        <f>Данные!Y735-Данные!Y736</f>
        <v>0</v>
      </c>
    </row>
    <row r="810" spans="4:5" x14ac:dyDescent="0.3">
      <c r="D810" s="74">
        <f>Данные!X736-Данные!X737</f>
        <v>0</v>
      </c>
      <c r="E810" s="75">
        <f>Данные!Y736-Данные!Y737</f>
        <v>0</v>
      </c>
    </row>
    <row r="811" spans="4:5" x14ac:dyDescent="0.3">
      <c r="D811" s="74">
        <f>Данные!X737-Данные!X738</f>
        <v>0</v>
      </c>
      <c r="E811" s="75">
        <f>Данные!Y737-Данные!Y738</f>
        <v>0</v>
      </c>
    </row>
    <row r="812" spans="4:5" x14ac:dyDescent="0.3">
      <c r="D812" s="74">
        <f>Данные!X738-Данные!X739</f>
        <v>0</v>
      </c>
      <c r="E812" s="75">
        <f>Данные!Y738-Данные!Y739</f>
        <v>0</v>
      </c>
    </row>
    <row r="813" spans="4:5" x14ac:dyDescent="0.3">
      <c r="D813" s="74">
        <f>Данные!X739-Данные!X740</f>
        <v>0</v>
      </c>
      <c r="E813" s="75">
        <f>Данные!Y739-Данные!Y740</f>
        <v>0</v>
      </c>
    </row>
    <row r="814" spans="4:5" x14ac:dyDescent="0.3">
      <c r="D814" s="74">
        <f>Данные!X740-Данные!X741</f>
        <v>0</v>
      </c>
      <c r="E814" s="75">
        <f>Данные!Y740-Данные!Y741</f>
        <v>0</v>
      </c>
    </row>
    <row r="815" spans="4:5" x14ac:dyDescent="0.3">
      <c r="D815" s="74">
        <f>Данные!X741-Данные!X742</f>
        <v>0</v>
      </c>
      <c r="E815" s="75">
        <f>Данные!Y741-Данные!Y742</f>
        <v>0</v>
      </c>
    </row>
    <row r="816" spans="4:5" x14ac:dyDescent="0.3">
      <c r="D816" s="74">
        <f>Данные!X742-Данные!X743</f>
        <v>0</v>
      </c>
      <c r="E816" s="75">
        <f>Данные!Y742-Данные!Y743</f>
        <v>0</v>
      </c>
    </row>
    <row r="817" spans="4:5" x14ac:dyDescent="0.3">
      <c r="D817" s="74">
        <f>Данные!X743-Данные!X744</f>
        <v>0</v>
      </c>
      <c r="E817" s="75">
        <f>Данные!Y743-Данные!Y744</f>
        <v>0</v>
      </c>
    </row>
    <row r="818" spans="4:5" x14ac:dyDescent="0.3">
      <c r="D818" s="74">
        <f>Данные!X744-Данные!X745</f>
        <v>0</v>
      </c>
      <c r="E818" s="75">
        <f>Данные!Y744-Данные!Y745</f>
        <v>0</v>
      </c>
    </row>
    <row r="819" spans="4:5" x14ac:dyDescent="0.3">
      <c r="D819" s="74">
        <f>Данные!X745-Данные!X746</f>
        <v>0</v>
      </c>
      <c r="E819" s="75">
        <f>Данные!Y745-Данные!Y746</f>
        <v>0</v>
      </c>
    </row>
    <row r="820" spans="4:5" x14ac:dyDescent="0.3">
      <c r="D820" s="74">
        <f>Данные!X746-Данные!X747</f>
        <v>0</v>
      </c>
      <c r="E820" s="75">
        <f>Данные!Y746-Данные!Y747</f>
        <v>0</v>
      </c>
    </row>
    <row r="821" spans="4:5" x14ac:dyDescent="0.3">
      <c r="D821" s="74">
        <f>Данные!X747-Данные!X748</f>
        <v>0</v>
      </c>
      <c r="E821" s="75">
        <f>Данные!Y747-Данные!Y748</f>
        <v>0</v>
      </c>
    </row>
    <row r="822" spans="4:5" x14ac:dyDescent="0.3">
      <c r="D822" s="74">
        <f>Данные!X748-Данные!X749</f>
        <v>0</v>
      </c>
      <c r="E822" s="75">
        <f>Данные!Y748-Данные!Y749</f>
        <v>0</v>
      </c>
    </row>
    <row r="823" spans="4:5" x14ac:dyDescent="0.3">
      <c r="D823" s="74">
        <f>Данные!X749-Данные!X750</f>
        <v>0</v>
      </c>
      <c r="E823" s="75">
        <f>Данные!Y749-Данные!Y750</f>
        <v>0</v>
      </c>
    </row>
    <row r="824" spans="4:5" x14ac:dyDescent="0.3">
      <c r="D824" s="74">
        <f>Данные!X750-Данные!X751</f>
        <v>0</v>
      </c>
      <c r="E824" s="75">
        <f>Данные!Y750-Данные!Y751</f>
        <v>0</v>
      </c>
    </row>
    <row r="825" spans="4:5" x14ac:dyDescent="0.3">
      <c r="D825" s="74">
        <f>Данные!X751-Данные!X752</f>
        <v>0</v>
      </c>
      <c r="E825" s="75">
        <f>Данные!Y751-Данные!Y752</f>
        <v>0</v>
      </c>
    </row>
    <row r="826" spans="4:5" x14ac:dyDescent="0.3">
      <c r="D826" s="74">
        <f>Данные!X752-Данные!X753</f>
        <v>0</v>
      </c>
      <c r="E826" s="75">
        <f>Данные!Y752-Данные!Y753</f>
        <v>0</v>
      </c>
    </row>
    <row r="827" spans="4:5" x14ac:dyDescent="0.3">
      <c r="D827" s="74">
        <f>Данные!X753-Данные!X754</f>
        <v>0</v>
      </c>
      <c r="E827" s="75">
        <f>Данные!Y753-Данные!Y754</f>
        <v>0</v>
      </c>
    </row>
    <row r="828" spans="4:5" x14ac:dyDescent="0.3">
      <c r="D828" s="74">
        <f>Данные!X754-Данные!X755</f>
        <v>0</v>
      </c>
      <c r="E828" s="75">
        <f>Данные!Y754-Данные!Y755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Исходные данные</vt:lpstr>
      <vt:lpstr>Данные</vt:lpstr>
      <vt:lpstr>Отчет</vt:lpstr>
      <vt:lpstr>Горизонтальная траектория</vt:lpstr>
      <vt:lpstr>Вертикальная траектория</vt:lpstr>
      <vt:lpstr>Корректировка 4 от 13.04.2023</vt:lpstr>
      <vt:lpstr>IGIRGI_CI - исправленный</vt:lpstr>
      <vt:lpstr>Замеры Cont.incl</vt:lpstr>
      <vt:lpstr>скрытые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Носань Иван Андреевич</dc:creator>
  <cp:lastModifiedBy>Ячменева Екатерина Викторовна</cp:lastModifiedBy>
  <dcterms:created xsi:type="dcterms:W3CDTF">2021-09-16T10:13:05Z</dcterms:created>
  <dcterms:modified xsi:type="dcterms:W3CDTF">2023-04-13T13:09:20Z</dcterms:modified>
</cp:coreProperties>
</file>