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38 KWH" sheetId="2" r:id="rId5"/>
    <sheet state="hidden" name="HIGHEST KWH" sheetId="3" r:id="rId6"/>
  </sheets>
  <definedNames/>
  <calcPr/>
</workbook>
</file>

<file path=xl/sharedStrings.xml><?xml version="1.0" encoding="utf-8"?>
<sst xmlns="http://schemas.openxmlformats.org/spreadsheetml/2006/main" count="82" uniqueCount="43">
  <si>
    <t>shape name</t>
  </si>
  <si>
    <t>depth (yrd)</t>
  </si>
  <si>
    <t>area (acr)</t>
  </si>
  <si>
    <t>depth (ft)</t>
  </si>
  <si>
    <t>area (ft^2)</t>
  </si>
  <si>
    <t>volume (ft^3)</t>
  </si>
  <si>
    <t>volume (gal)</t>
  </si>
  <si>
    <t>gallons</t>
  </si>
  <si>
    <t>Liters</t>
  </si>
  <si>
    <t>name</t>
  </si>
  <si>
    <t>Point 1</t>
  </si>
  <si>
    <t>Point 2</t>
  </si>
  <si>
    <t>Point 3</t>
  </si>
  <si>
    <t>Point 4</t>
  </si>
  <si>
    <t>Point 5</t>
  </si>
  <si>
    <t>water for 1kwh (100%effeciency)</t>
  </si>
  <si>
    <t>Point 6</t>
  </si>
  <si>
    <t>Point 7</t>
  </si>
  <si>
    <t>Point 8</t>
  </si>
  <si>
    <t>Point 9</t>
  </si>
  <si>
    <t>Point 10</t>
  </si>
  <si>
    <t>Point 11</t>
  </si>
  <si>
    <t>Point 12</t>
  </si>
  <si>
    <t>Point 13</t>
  </si>
  <si>
    <t>Point 14</t>
  </si>
  <si>
    <t>Point 15</t>
  </si>
  <si>
    <t>Point 16</t>
  </si>
  <si>
    <t>Point 17</t>
  </si>
  <si>
    <t>Point 18</t>
  </si>
  <si>
    <t>Point 19</t>
  </si>
  <si>
    <t>Total Volume (ft^3)</t>
  </si>
  <si>
    <t>vollume (gal)</t>
  </si>
  <si>
    <t>Volume (L)</t>
  </si>
  <si>
    <t>Percent of Lake</t>
  </si>
  <si>
    <t>efficiency</t>
  </si>
  <si>
    <t>for 1kwh</t>
  </si>
  <si>
    <t>for 11kWh</t>
  </si>
  <si>
    <t>38 kwh</t>
  </si>
  <si>
    <t>How many (gal) of water we need to move in order to fill produce 11 kwh at 80% efficiency</t>
  </si>
  <si>
    <t>Gal of water for 20 kwh</t>
  </si>
  <si>
    <t>80 Percent efficienct. (GAL) OF WATER THAT NEED TO BE DRAINED IN ORDER TO PRODICE 4,977.7200 KWH of water</t>
  </si>
  <si>
    <t>80 percent efficiency. Percent of lake that needs to be drained in order to produce 4,977.7200 KWH yo fix math</t>
  </si>
  <si>
    <t>How many (gal) of water we need to move in order to fill produce 11 kwh with 8 percent of the lake being drained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</si>
</sst>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sz val="11.0"/>
      <color rgb="FF000000"/>
      <name val="Calibri"/>
    </font>
    <font>
      <sz val="9.0"/>
      <color rgb="FF1155CC"/>
      <name val="&quot;Google Sans Mono&quot;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4" xfId="0" applyFont="1" applyNumberForma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2" fontId="4" numFmtId="0" xfId="0" applyAlignment="1" applyFill="1" applyFon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2" fontId="4" numFmtId="0" xfId="0" applyFont="1"/>
    <xf borderId="0" fillId="0" fontId="1" numFmtId="9" xfId="0" applyAlignment="1" applyFont="1" applyNumberFormat="1">
      <alignment readingOrder="0"/>
    </xf>
    <xf borderId="0" fillId="0" fontId="3" numFmtId="9" xfId="0" applyAlignment="1" applyFont="1" applyNumberFormat="1">
      <alignment readingOrder="0" shrinkToFit="0" vertical="bottom" wrapText="0"/>
    </xf>
    <xf borderId="0" fillId="0" fontId="3" numFmtId="10" xfId="0" applyAlignment="1" applyFont="1" applyNumberFormat="1">
      <alignment shrinkToFit="0" vertical="bottom" wrapText="0"/>
    </xf>
    <xf borderId="0" fillId="0" fontId="1" numFmtId="10" xfId="0" applyFont="1" applyNumberFormat="1"/>
    <xf borderId="0" fillId="2" fontId="5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0" fontId="3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0.0</v>
      </c>
      <c r="B2" s="1">
        <v>0.5</v>
      </c>
      <c r="C2" s="1">
        <v>0.024</v>
      </c>
      <c r="D2" s="2">
        <f t="shared" ref="D2:D20" si="1">B2*3</f>
        <v>1.5</v>
      </c>
      <c r="E2" s="2">
        <f t="shared" ref="E2:E20" si="2">C2*43560</f>
        <v>1045.44</v>
      </c>
      <c r="F2" s="2">
        <f t="shared" ref="F2:F20" si="3">D2*E2</f>
        <v>1568.16</v>
      </c>
    </row>
    <row r="3">
      <c r="A3" s="1">
        <v>1.0</v>
      </c>
      <c r="B3" s="3">
        <v>2.0</v>
      </c>
      <c r="C3" s="1">
        <v>0.098</v>
      </c>
      <c r="D3" s="2">
        <f t="shared" si="1"/>
        <v>6</v>
      </c>
      <c r="E3" s="2">
        <f t="shared" si="2"/>
        <v>4268.88</v>
      </c>
      <c r="F3" s="2">
        <f t="shared" si="3"/>
        <v>25613.28</v>
      </c>
    </row>
    <row r="4">
      <c r="A4" s="1">
        <v>2.0</v>
      </c>
      <c r="B4" s="3">
        <v>2.5</v>
      </c>
      <c r="C4" s="1">
        <v>0.099</v>
      </c>
      <c r="D4" s="2">
        <f t="shared" si="1"/>
        <v>7.5</v>
      </c>
      <c r="E4" s="2">
        <f t="shared" si="2"/>
        <v>4312.44</v>
      </c>
      <c r="F4" s="2">
        <f t="shared" si="3"/>
        <v>32343.3</v>
      </c>
    </row>
    <row r="5">
      <c r="A5" s="1">
        <v>3.0</v>
      </c>
      <c r="B5" s="3">
        <v>0.75</v>
      </c>
      <c r="C5" s="1">
        <v>0.08</v>
      </c>
      <c r="D5" s="2">
        <f t="shared" si="1"/>
        <v>2.25</v>
      </c>
      <c r="E5" s="2">
        <f t="shared" si="2"/>
        <v>3484.8</v>
      </c>
      <c r="F5" s="2">
        <f t="shared" si="3"/>
        <v>7840.8</v>
      </c>
    </row>
    <row r="6">
      <c r="A6" s="1">
        <v>4.0</v>
      </c>
      <c r="B6" s="3">
        <v>2.0</v>
      </c>
      <c r="C6" s="1">
        <v>0.081</v>
      </c>
      <c r="D6" s="2">
        <f t="shared" si="1"/>
        <v>6</v>
      </c>
      <c r="E6" s="2">
        <f t="shared" si="2"/>
        <v>3528.36</v>
      </c>
      <c r="F6" s="2">
        <f t="shared" si="3"/>
        <v>21170.16</v>
      </c>
    </row>
    <row r="7">
      <c r="A7" s="1">
        <v>5.0</v>
      </c>
      <c r="B7" s="1">
        <v>2.0</v>
      </c>
      <c r="C7" s="1">
        <v>0.07</v>
      </c>
      <c r="D7" s="2">
        <f t="shared" si="1"/>
        <v>6</v>
      </c>
      <c r="E7" s="2">
        <f t="shared" si="2"/>
        <v>3049.2</v>
      </c>
      <c r="F7" s="2">
        <f t="shared" si="3"/>
        <v>18295.2</v>
      </c>
    </row>
    <row r="8">
      <c r="A8" s="1">
        <v>6.0</v>
      </c>
      <c r="B8" s="1">
        <v>1.5</v>
      </c>
      <c r="C8" s="1">
        <v>0.073</v>
      </c>
      <c r="D8" s="2">
        <f t="shared" si="1"/>
        <v>4.5</v>
      </c>
      <c r="E8" s="2">
        <f t="shared" si="2"/>
        <v>3179.88</v>
      </c>
      <c r="F8" s="2">
        <f t="shared" si="3"/>
        <v>14309.46</v>
      </c>
    </row>
    <row r="9">
      <c r="A9" s="1">
        <v>7.0</v>
      </c>
      <c r="B9" s="1">
        <v>3.25</v>
      </c>
      <c r="C9" s="1">
        <v>0.06</v>
      </c>
      <c r="D9" s="2">
        <f t="shared" si="1"/>
        <v>9.75</v>
      </c>
      <c r="E9" s="2">
        <f t="shared" si="2"/>
        <v>2613.6</v>
      </c>
      <c r="F9" s="2">
        <f t="shared" si="3"/>
        <v>25482.6</v>
      </c>
    </row>
    <row r="10">
      <c r="A10" s="1">
        <v>8.0</v>
      </c>
      <c r="B10" s="1">
        <v>1.25</v>
      </c>
      <c r="C10" s="1">
        <v>0.081</v>
      </c>
      <c r="D10" s="2">
        <f t="shared" si="1"/>
        <v>3.75</v>
      </c>
      <c r="E10" s="2">
        <f t="shared" si="2"/>
        <v>3528.36</v>
      </c>
      <c r="F10" s="2">
        <f t="shared" si="3"/>
        <v>13231.35</v>
      </c>
    </row>
    <row r="11">
      <c r="A11" s="1">
        <v>9.0</v>
      </c>
      <c r="B11" s="1">
        <v>2.0</v>
      </c>
      <c r="C11" s="1">
        <v>0.092</v>
      </c>
      <c r="D11" s="2">
        <f t="shared" si="1"/>
        <v>6</v>
      </c>
      <c r="E11" s="2">
        <f t="shared" si="2"/>
        <v>4007.52</v>
      </c>
      <c r="F11" s="2">
        <f t="shared" si="3"/>
        <v>24045.12</v>
      </c>
    </row>
    <row r="12">
      <c r="A12" s="1">
        <v>10.0</v>
      </c>
      <c r="B12" s="1">
        <v>1.0</v>
      </c>
      <c r="C12" s="1">
        <v>0.086</v>
      </c>
      <c r="D12" s="2">
        <f t="shared" si="1"/>
        <v>3</v>
      </c>
      <c r="E12" s="2">
        <f t="shared" si="2"/>
        <v>3746.16</v>
      </c>
      <c r="F12" s="2">
        <f t="shared" si="3"/>
        <v>11238.48</v>
      </c>
    </row>
    <row r="13">
      <c r="A13" s="1">
        <v>11.0</v>
      </c>
      <c r="B13" s="1">
        <v>1.0</v>
      </c>
      <c r="C13" s="1">
        <v>0.108</v>
      </c>
      <c r="D13" s="2">
        <f t="shared" si="1"/>
        <v>3</v>
      </c>
      <c r="E13" s="2">
        <f t="shared" si="2"/>
        <v>4704.48</v>
      </c>
      <c r="F13" s="2">
        <f t="shared" si="3"/>
        <v>14113.44</v>
      </c>
    </row>
    <row r="14">
      <c r="A14" s="1">
        <v>12.0</v>
      </c>
      <c r="B14" s="1">
        <v>3.5</v>
      </c>
      <c r="C14" s="1">
        <v>0.059</v>
      </c>
      <c r="D14" s="2">
        <f t="shared" si="1"/>
        <v>10.5</v>
      </c>
      <c r="E14" s="2">
        <f t="shared" si="2"/>
        <v>2570.04</v>
      </c>
      <c r="F14" s="2">
        <f t="shared" si="3"/>
        <v>26985.42</v>
      </c>
    </row>
    <row r="15">
      <c r="A15" s="1">
        <v>13.0</v>
      </c>
      <c r="B15" s="1">
        <v>4.5</v>
      </c>
      <c r="C15" s="1">
        <v>0.027</v>
      </c>
      <c r="D15" s="2">
        <f t="shared" si="1"/>
        <v>13.5</v>
      </c>
      <c r="E15" s="2">
        <f t="shared" si="2"/>
        <v>1176.12</v>
      </c>
      <c r="F15" s="2">
        <f t="shared" si="3"/>
        <v>15877.62</v>
      </c>
    </row>
    <row r="16">
      <c r="A16" s="1">
        <v>14.0</v>
      </c>
      <c r="B16" s="1">
        <v>3.5</v>
      </c>
      <c r="C16" s="1">
        <v>0.052</v>
      </c>
      <c r="D16" s="2">
        <f t="shared" si="1"/>
        <v>10.5</v>
      </c>
      <c r="E16" s="2">
        <f t="shared" si="2"/>
        <v>2265.12</v>
      </c>
      <c r="F16" s="2">
        <f t="shared" si="3"/>
        <v>23783.76</v>
      </c>
    </row>
    <row r="17">
      <c r="A17" s="1">
        <v>15.0</v>
      </c>
      <c r="B17" s="1">
        <v>4.75</v>
      </c>
      <c r="C17" s="1">
        <v>0.053</v>
      </c>
      <c r="D17" s="2">
        <f t="shared" si="1"/>
        <v>14.25</v>
      </c>
      <c r="E17" s="2">
        <f t="shared" si="2"/>
        <v>2308.68</v>
      </c>
      <c r="F17" s="2">
        <f t="shared" si="3"/>
        <v>32898.69</v>
      </c>
    </row>
    <row r="18">
      <c r="A18" s="1">
        <v>16.0</v>
      </c>
      <c r="B18" s="1">
        <v>5.5</v>
      </c>
      <c r="C18" s="1">
        <v>0.052</v>
      </c>
      <c r="D18" s="2">
        <f t="shared" si="1"/>
        <v>16.5</v>
      </c>
      <c r="E18" s="2">
        <f t="shared" si="2"/>
        <v>2265.12</v>
      </c>
      <c r="F18" s="2">
        <f t="shared" si="3"/>
        <v>37374.48</v>
      </c>
    </row>
    <row r="19">
      <c r="A19" s="1">
        <v>17.0</v>
      </c>
      <c r="B19" s="1">
        <v>4.0</v>
      </c>
      <c r="C19" s="1">
        <v>0.076</v>
      </c>
      <c r="D19" s="2">
        <f t="shared" si="1"/>
        <v>12</v>
      </c>
      <c r="E19" s="2">
        <f t="shared" si="2"/>
        <v>3310.56</v>
      </c>
      <c r="F19" s="2">
        <f t="shared" si="3"/>
        <v>39726.72</v>
      </c>
    </row>
    <row r="20">
      <c r="A20" s="1">
        <v>18.0</v>
      </c>
      <c r="B20" s="1">
        <v>4.5</v>
      </c>
      <c r="C20" s="1">
        <v>0.073</v>
      </c>
      <c r="D20" s="2">
        <f t="shared" si="1"/>
        <v>13.5</v>
      </c>
      <c r="E20" s="2">
        <f t="shared" si="2"/>
        <v>3179.88</v>
      </c>
      <c r="F20" s="2">
        <f t="shared" si="3"/>
        <v>42928.38</v>
      </c>
      <c r="G20" s="1" t="s">
        <v>7</v>
      </c>
      <c r="H20" s="1" t="s">
        <v>8</v>
      </c>
    </row>
    <row r="21">
      <c r="C21" s="2">
        <f>SUM(C2:C20)</f>
        <v>1.344</v>
      </c>
      <c r="E21" s="2">
        <f>SUM(E2:E20)</f>
        <v>58544.64</v>
      </c>
      <c r="F21" s="2">
        <f>SUM(F1:F20)</f>
        <v>428826.42</v>
      </c>
      <c r="G21" s="4">
        <f>F21*7.48052</f>
        <v>3207844.611</v>
      </c>
      <c r="H21" s="2">
        <f>G21*3.78541</f>
        <v>12143007.07</v>
      </c>
    </row>
    <row r="24">
      <c r="F24" s="1">
        <f>38*(1/0.8)*12609.18/G21</f>
        <v>0.1867098075</v>
      </c>
      <c r="G24" s="2">
        <f>75*0.8*H21*0.1* 0.000000277778</f>
        <v>20.23836131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1.88"/>
    <col customWidth="1" min="11" max="11" width="23.13"/>
    <col customWidth="1" min="12" max="12" width="32.25"/>
  </cols>
  <sheetData>
    <row r="1">
      <c r="A1" s="5" t="s">
        <v>9</v>
      </c>
      <c r="B1" s="5" t="s">
        <v>1</v>
      </c>
      <c r="C1" s="5" t="s">
        <v>2</v>
      </c>
      <c r="D1" s="5" t="s">
        <v>4</v>
      </c>
      <c r="E1" s="5" t="s">
        <v>3</v>
      </c>
      <c r="F1" s="5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5" t="s">
        <v>10</v>
      </c>
      <c r="B2" s="7">
        <v>0.5</v>
      </c>
      <c r="C2" s="7">
        <v>0.091</v>
      </c>
      <c r="D2" s="7">
        <v>3963.96</v>
      </c>
      <c r="E2" s="7">
        <v>1.5</v>
      </c>
      <c r="F2" s="7">
        <v>5945.94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>
      <c r="A3" s="5" t="s">
        <v>11</v>
      </c>
      <c r="B3" s="7">
        <v>1.0</v>
      </c>
      <c r="C3" s="7">
        <v>0.092</v>
      </c>
      <c r="D3" s="7">
        <v>4007.52</v>
      </c>
      <c r="E3" s="7">
        <v>3.0</v>
      </c>
      <c r="F3" s="7">
        <v>12022.56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>
      <c r="A4" s="5" t="s">
        <v>12</v>
      </c>
      <c r="B4" s="7">
        <v>1.0</v>
      </c>
      <c r="C4" s="7">
        <v>0.075</v>
      </c>
      <c r="D4" s="7">
        <v>3267.0</v>
      </c>
      <c r="E4" s="7">
        <v>3.0</v>
      </c>
      <c r="F4" s="7">
        <v>9801.0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>
      <c r="A5" s="5" t="s">
        <v>13</v>
      </c>
      <c r="B5" s="7">
        <v>1.5</v>
      </c>
      <c r="C5" s="7">
        <v>0.074</v>
      </c>
      <c r="D5" s="7">
        <v>3223.44</v>
      </c>
      <c r="E5" s="7">
        <v>4.5</v>
      </c>
      <c r="F5" s="7">
        <v>14505.48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>
      <c r="A6" s="5" t="s">
        <v>14</v>
      </c>
      <c r="B6" s="7">
        <v>0.5</v>
      </c>
      <c r="C6" s="7">
        <v>0.074</v>
      </c>
      <c r="D6" s="7">
        <v>3223.44</v>
      </c>
      <c r="E6" s="7">
        <v>1.5</v>
      </c>
      <c r="F6" s="7">
        <v>4835.16</v>
      </c>
      <c r="G6" s="6"/>
      <c r="H6" s="5" t="s">
        <v>15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>
      <c r="A7" s="5" t="s">
        <v>16</v>
      </c>
      <c r="B7" s="7">
        <v>1.2</v>
      </c>
      <c r="C7" s="7">
        <v>0.043</v>
      </c>
      <c r="D7" s="7">
        <v>1873.08</v>
      </c>
      <c r="E7" s="7">
        <v>3.6</v>
      </c>
      <c r="F7" s="7">
        <v>6743.088</v>
      </c>
      <c r="G7" s="6"/>
      <c r="H7" s="8">
        <v>47730.95018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>
      <c r="A8" s="5" t="s">
        <v>17</v>
      </c>
      <c r="B8" s="7">
        <v>2.0</v>
      </c>
      <c r="C8" s="7">
        <v>0.038</v>
      </c>
      <c r="D8" s="7">
        <v>1655.28</v>
      </c>
      <c r="E8" s="7">
        <v>6.0</v>
      </c>
      <c r="F8" s="7">
        <v>9931.68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>
      <c r="A9" s="5" t="s">
        <v>18</v>
      </c>
      <c r="B9" s="7">
        <v>2.25</v>
      </c>
      <c r="C9" s="7">
        <v>0.035</v>
      </c>
      <c r="D9" s="7">
        <v>1524.6</v>
      </c>
      <c r="E9" s="7">
        <v>6.75</v>
      </c>
      <c r="F9" s="7">
        <v>10291.05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>
      <c r="A10" s="5" t="s">
        <v>19</v>
      </c>
      <c r="B10" s="7">
        <v>1.5</v>
      </c>
      <c r="C10" s="7">
        <v>0.116</v>
      </c>
      <c r="D10" s="7">
        <v>5052.96</v>
      </c>
      <c r="E10" s="7">
        <v>4.5</v>
      </c>
      <c r="F10" s="7">
        <v>22738.32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>
      <c r="A11" s="5" t="s">
        <v>20</v>
      </c>
      <c r="B11" s="7">
        <v>1.0</v>
      </c>
      <c r="C11" s="7">
        <v>0.246</v>
      </c>
      <c r="D11" s="7">
        <v>10715.76</v>
      </c>
      <c r="E11" s="7">
        <v>3.0</v>
      </c>
      <c r="F11" s="7">
        <v>32147.28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>
      <c r="A12" s="5" t="s">
        <v>21</v>
      </c>
      <c r="B12" s="7">
        <v>1.0</v>
      </c>
      <c r="C12" s="7">
        <v>0.106</v>
      </c>
      <c r="D12" s="7">
        <v>4617.36</v>
      </c>
      <c r="E12" s="7">
        <v>3.0</v>
      </c>
      <c r="F12" s="7">
        <v>13852.08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>
      <c r="A13" s="5" t="s">
        <v>22</v>
      </c>
      <c r="B13" s="7">
        <v>1.0</v>
      </c>
      <c r="C13" s="7">
        <v>0.086</v>
      </c>
      <c r="D13" s="7">
        <v>3746.16</v>
      </c>
      <c r="E13" s="7">
        <v>3.0</v>
      </c>
      <c r="F13" s="7">
        <v>11238.48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>
      <c r="A14" s="5" t="s">
        <v>23</v>
      </c>
      <c r="B14" s="7">
        <v>0.5</v>
      </c>
      <c r="C14" s="7">
        <v>0.054</v>
      </c>
      <c r="D14" s="7">
        <v>2352.24</v>
      </c>
      <c r="E14" s="7">
        <v>1.5</v>
      </c>
      <c r="F14" s="7">
        <v>3528.36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>
      <c r="A15" s="5" t="s">
        <v>24</v>
      </c>
      <c r="B15" s="7">
        <v>1.0</v>
      </c>
      <c r="C15" s="7">
        <v>0.067</v>
      </c>
      <c r="D15" s="7">
        <v>2918.52</v>
      </c>
      <c r="E15" s="7">
        <v>3.0</v>
      </c>
      <c r="F15" s="7">
        <v>8755.56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>
      <c r="A16" s="5" t="s">
        <v>25</v>
      </c>
      <c r="B16" s="7">
        <v>2.0</v>
      </c>
      <c r="C16" s="7">
        <v>0.114</v>
      </c>
      <c r="D16" s="7">
        <v>4965.84</v>
      </c>
      <c r="E16" s="7">
        <v>6.0</v>
      </c>
      <c r="F16" s="7">
        <v>29795.04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>
      <c r="A17" s="5" t="s">
        <v>26</v>
      </c>
      <c r="B17" s="7">
        <v>2.0</v>
      </c>
      <c r="C17" s="7">
        <v>0.069</v>
      </c>
      <c r="D17" s="7">
        <v>3005.64</v>
      </c>
      <c r="E17" s="7">
        <v>6.0</v>
      </c>
      <c r="F17" s="7">
        <v>18033.84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>
      <c r="A18" s="5" t="s">
        <v>27</v>
      </c>
      <c r="B18" s="7">
        <v>2.0</v>
      </c>
      <c r="C18" s="7">
        <v>0.084</v>
      </c>
      <c r="D18" s="7">
        <v>3659.04</v>
      </c>
      <c r="E18" s="7">
        <v>6.0</v>
      </c>
      <c r="F18" s="7">
        <v>21954.24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>
      <c r="A19" s="5" t="s">
        <v>28</v>
      </c>
      <c r="B19" s="7">
        <v>2.5</v>
      </c>
      <c r="C19" s="7">
        <v>0.041</v>
      </c>
      <c r="D19" s="7">
        <v>1785.96</v>
      </c>
      <c r="E19" s="7">
        <v>7.5</v>
      </c>
      <c r="F19" s="7">
        <v>13394.7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>
      <c r="A20" s="5" t="s">
        <v>29</v>
      </c>
      <c r="B20" s="7">
        <v>1.5</v>
      </c>
      <c r="C20" s="7">
        <v>0.065</v>
      </c>
      <c r="D20" s="7">
        <v>2831.4</v>
      </c>
      <c r="E20" s="7">
        <v>4.5</v>
      </c>
      <c r="F20" s="7">
        <v>12741.3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>
      <c r="A21" s="6"/>
      <c r="B21" s="6"/>
      <c r="C21" s="6"/>
      <c r="D21" s="6"/>
      <c r="E21" s="5" t="s">
        <v>30</v>
      </c>
      <c r="F21" s="7">
        <f>SUM(F2:F20)</f>
        <v>262255.158</v>
      </c>
      <c r="G21" s="5" t="s">
        <v>31</v>
      </c>
      <c r="H21" s="5" t="s">
        <v>32</v>
      </c>
      <c r="I21" s="6"/>
      <c r="J21" s="9" t="s">
        <v>33</v>
      </c>
      <c r="M21" s="6"/>
      <c r="N21" s="6"/>
      <c r="O21" s="6"/>
      <c r="P21" s="6"/>
      <c r="Q21" s="6"/>
      <c r="R21" s="6"/>
      <c r="S21" s="6"/>
    </row>
    <row r="22">
      <c r="A22" s="6"/>
      <c r="B22" s="6"/>
      <c r="C22" s="6"/>
      <c r="D22" s="6"/>
      <c r="E22" s="6"/>
      <c r="F22" s="6"/>
      <c r="G22" s="10">
        <f>F21*7.480521</f>
        <v>1961805.217</v>
      </c>
      <c r="H22" s="11">
        <f>G22*3.78541</f>
        <v>7426237.086</v>
      </c>
      <c r="I22" s="5" t="s">
        <v>34</v>
      </c>
      <c r="J22" s="12">
        <v>1.0</v>
      </c>
      <c r="K22" s="12">
        <v>0.8</v>
      </c>
      <c r="L22" s="13">
        <v>0.5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>
      <c r="A23" s="6"/>
      <c r="B23" s="6"/>
      <c r="C23" s="6"/>
      <c r="D23" s="6"/>
      <c r="E23" s="6"/>
      <c r="F23" s="8">
        <f>38*(1/0.8)*12609.18/G22</f>
        <v>0.3052984287</v>
      </c>
      <c r="G23" s="6">
        <f>H22*75*0.8*0.1* 0.00000027777</f>
        <v>12.37671525</v>
      </c>
      <c r="I23" s="5" t="s">
        <v>35</v>
      </c>
      <c r="J23" s="14">
        <f>47730.95018/H22</f>
        <v>0.006427339934</v>
      </c>
      <c r="K23" s="15">
        <f t="shared" ref="K23:K25" si="1">J23*(1/0.8)</f>
        <v>0.008034174918</v>
      </c>
      <c r="L23" s="14">
        <f t="shared" ref="L23:L25" si="2">J23*(1/0.5)</f>
        <v>0.01285467987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>
      <c r="A24" s="6"/>
      <c r="B24" s="6"/>
      <c r="C24" s="6"/>
      <c r="D24" s="6"/>
      <c r="E24" s="6"/>
      <c r="F24" s="16">
        <f>38*(1/0.8)*12609.18</f>
        <v>598936.05</v>
      </c>
      <c r="G24" s="6"/>
      <c r="I24" s="1" t="s">
        <v>36</v>
      </c>
      <c r="J24" s="14">
        <f>H7/H22*11</f>
        <v>0.07070073927</v>
      </c>
      <c r="K24" s="15">
        <f t="shared" si="1"/>
        <v>0.08837592409</v>
      </c>
      <c r="L24" s="14">
        <f t="shared" si="2"/>
        <v>0.1414014785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>
      <c r="A25" s="6"/>
      <c r="B25" s="6"/>
      <c r="C25" s="6"/>
      <c r="D25" s="6"/>
      <c r="E25" s="6"/>
      <c r="F25" s="6"/>
      <c r="G25" s="6"/>
      <c r="H25" s="6"/>
      <c r="I25" s="5" t="s">
        <v>37</v>
      </c>
      <c r="J25" s="14">
        <f>J23*38</f>
        <v>0.2442389175</v>
      </c>
      <c r="K25" s="15">
        <f t="shared" si="1"/>
        <v>0.3052986469</v>
      </c>
      <c r="L25" s="14">
        <f t="shared" si="2"/>
        <v>0.488477835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A27" s="6"/>
      <c r="B27" s="6"/>
      <c r="C27" s="6"/>
      <c r="I27" s="6"/>
      <c r="J27" s="6"/>
      <c r="K27" s="17" t="s">
        <v>38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>
      <c r="A28" s="6"/>
      <c r="B28" s="6"/>
      <c r="C28" s="6"/>
      <c r="I28" s="6"/>
      <c r="J28" s="6"/>
      <c r="K28" s="6">
        <f>K24*G22</f>
        <v>173376.3489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>
      <c r="A29" s="6"/>
      <c r="B29" s="6"/>
      <c r="C29" s="6"/>
      <c r="I29" s="6"/>
      <c r="J29" s="5" t="s">
        <v>39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>
      <c r="A30" s="6"/>
      <c r="B30" s="6"/>
      <c r="C30" s="6"/>
      <c r="I30" s="6"/>
      <c r="J30" s="18">
        <f>K23*20*G22</f>
        <v>315229.7253</v>
      </c>
      <c r="K30" s="10">
        <f>K24*H22</f>
        <v>656300.565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>
      <c r="A31" s="6"/>
      <c r="B31" s="6"/>
      <c r="C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>
      <c r="A32" s="6"/>
      <c r="B32" s="6"/>
      <c r="C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>
      <c r="A33" s="6"/>
      <c r="B33" s="6"/>
      <c r="C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>
      <c r="A34" s="6"/>
      <c r="B34" s="6"/>
      <c r="C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>
      <c r="A35" s="6"/>
      <c r="B35" s="6"/>
      <c r="C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>
      <c r="A36" s="6"/>
      <c r="B36" s="6"/>
      <c r="C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>
      <c r="A37" s="6"/>
      <c r="B37" s="6"/>
      <c r="C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>
      <c r="A38" s="6"/>
      <c r="B38" s="6"/>
      <c r="C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>
      <c r="A39" s="6"/>
      <c r="B39" s="6"/>
      <c r="C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>
      <c r="A40" s="6"/>
      <c r="B40" s="6"/>
      <c r="C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>
      <c r="A41" s="6"/>
      <c r="B41" s="6"/>
      <c r="C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>
      <c r="A42" s="6"/>
      <c r="B42" s="6"/>
      <c r="C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</sheetData>
  <mergeCells count="2">
    <mergeCell ref="J21:L21"/>
    <mergeCell ref="D27:H4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32.13"/>
    <col customWidth="1" min="10" max="10" width="21.88"/>
    <col customWidth="1" min="11" max="11" width="23.13"/>
    <col customWidth="1" min="12" max="12" width="32.25"/>
  </cols>
  <sheetData>
    <row r="1">
      <c r="A1" s="5" t="s">
        <v>9</v>
      </c>
      <c r="B1" s="5" t="s">
        <v>1</v>
      </c>
      <c r="C1" s="5" t="s">
        <v>2</v>
      </c>
      <c r="D1" s="5" t="s">
        <v>4</v>
      </c>
      <c r="E1" s="5" t="s">
        <v>3</v>
      </c>
      <c r="F1" s="5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5" t="s">
        <v>10</v>
      </c>
      <c r="B2" s="7">
        <v>0.5</v>
      </c>
      <c r="C2" s="7">
        <v>0.091</v>
      </c>
      <c r="D2" s="7">
        <v>3963.96</v>
      </c>
      <c r="E2" s="7">
        <v>1.5</v>
      </c>
      <c r="F2" s="7">
        <v>5945.94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>
      <c r="A3" s="5" t="s">
        <v>11</v>
      </c>
      <c r="B3" s="7">
        <v>1.0</v>
      </c>
      <c r="C3" s="7">
        <v>0.092</v>
      </c>
      <c r="D3" s="7">
        <v>4007.52</v>
      </c>
      <c r="E3" s="7">
        <v>3.0</v>
      </c>
      <c r="F3" s="7">
        <v>12022.56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>
      <c r="A4" s="5" t="s">
        <v>12</v>
      </c>
      <c r="B4" s="7">
        <v>1.0</v>
      </c>
      <c r="C4" s="7">
        <v>0.075</v>
      </c>
      <c r="D4" s="7">
        <v>3267.0</v>
      </c>
      <c r="E4" s="7">
        <v>3.0</v>
      </c>
      <c r="F4" s="7">
        <v>9801.0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>
      <c r="A5" s="5" t="s">
        <v>13</v>
      </c>
      <c r="B5" s="7">
        <v>1.5</v>
      </c>
      <c r="C5" s="7">
        <v>0.074</v>
      </c>
      <c r="D5" s="7">
        <v>3223.44</v>
      </c>
      <c r="E5" s="7">
        <v>4.5</v>
      </c>
      <c r="F5" s="7">
        <v>14505.48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>
      <c r="A6" s="5" t="s">
        <v>14</v>
      </c>
      <c r="B6" s="7">
        <v>0.5</v>
      </c>
      <c r="C6" s="7">
        <v>0.074</v>
      </c>
      <c r="D6" s="7">
        <v>3223.44</v>
      </c>
      <c r="E6" s="7">
        <v>1.5</v>
      </c>
      <c r="F6" s="7">
        <v>4835.16</v>
      </c>
      <c r="G6" s="6"/>
      <c r="H6" s="5" t="s">
        <v>15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>
      <c r="A7" s="5" t="s">
        <v>16</v>
      </c>
      <c r="B7" s="7">
        <v>1.2</v>
      </c>
      <c r="C7" s="7">
        <v>0.043</v>
      </c>
      <c r="D7" s="7">
        <v>1873.08</v>
      </c>
      <c r="E7" s="7">
        <v>3.6</v>
      </c>
      <c r="F7" s="7">
        <v>6743.088</v>
      </c>
      <c r="G7" s="6"/>
      <c r="H7" s="8">
        <v>47730.95018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>
      <c r="A8" s="5" t="s">
        <v>17</v>
      </c>
      <c r="B8" s="7">
        <v>2.0</v>
      </c>
      <c r="C8" s="7">
        <v>0.038</v>
      </c>
      <c r="D8" s="7">
        <v>1655.28</v>
      </c>
      <c r="E8" s="7">
        <v>6.0</v>
      </c>
      <c r="F8" s="7">
        <v>9931.68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>
      <c r="A9" s="5" t="s">
        <v>18</v>
      </c>
      <c r="B9" s="7">
        <v>2.25</v>
      </c>
      <c r="C9" s="7">
        <v>0.035</v>
      </c>
      <c r="D9" s="7">
        <v>1524.6</v>
      </c>
      <c r="E9" s="7">
        <v>6.75</v>
      </c>
      <c r="F9" s="7">
        <v>10291.05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>
      <c r="A10" s="5" t="s">
        <v>19</v>
      </c>
      <c r="B10" s="7">
        <v>1.5</v>
      </c>
      <c r="C10" s="7">
        <v>0.116</v>
      </c>
      <c r="D10" s="7">
        <v>5052.96</v>
      </c>
      <c r="E10" s="7">
        <v>4.5</v>
      </c>
      <c r="F10" s="7">
        <v>22738.32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>
      <c r="A11" s="5" t="s">
        <v>20</v>
      </c>
      <c r="B11" s="7">
        <v>1.0</v>
      </c>
      <c r="C11" s="7">
        <v>0.246</v>
      </c>
      <c r="D11" s="7">
        <v>10715.76</v>
      </c>
      <c r="E11" s="7">
        <v>3.0</v>
      </c>
      <c r="F11" s="7">
        <v>32147.28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>
      <c r="A12" s="5" t="s">
        <v>21</v>
      </c>
      <c r="B12" s="7">
        <v>1.0</v>
      </c>
      <c r="C12" s="7">
        <v>0.106</v>
      </c>
      <c r="D12" s="7">
        <v>4617.36</v>
      </c>
      <c r="E12" s="7">
        <v>3.0</v>
      </c>
      <c r="F12" s="7">
        <v>13852.08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>
      <c r="A13" s="5" t="s">
        <v>22</v>
      </c>
      <c r="B13" s="7">
        <v>1.0</v>
      </c>
      <c r="C13" s="7">
        <v>0.086</v>
      </c>
      <c r="D13" s="7">
        <v>3746.16</v>
      </c>
      <c r="E13" s="7">
        <v>3.0</v>
      </c>
      <c r="F13" s="7">
        <v>11238.48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>
      <c r="A14" s="5" t="s">
        <v>23</v>
      </c>
      <c r="B14" s="7">
        <v>0.5</v>
      </c>
      <c r="C14" s="7">
        <v>0.054</v>
      </c>
      <c r="D14" s="7">
        <v>2352.24</v>
      </c>
      <c r="E14" s="7">
        <v>1.5</v>
      </c>
      <c r="F14" s="7">
        <v>3528.36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>
      <c r="A15" s="5" t="s">
        <v>24</v>
      </c>
      <c r="B15" s="7">
        <v>1.0</v>
      </c>
      <c r="C15" s="7">
        <v>0.067</v>
      </c>
      <c r="D15" s="7">
        <v>2918.52</v>
      </c>
      <c r="E15" s="7">
        <v>3.0</v>
      </c>
      <c r="F15" s="7">
        <v>8755.56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>
      <c r="A16" s="5" t="s">
        <v>25</v>
      </c>
      <c r="B16" s="7">
        <v>2.0</v>
      </c>
      <c r="C16" s="7">
        <v>0.114</v>
      </c>
      <c r="D16" s="7">
        <v>4965.84</v>
      </c>
      <c r="E16" s="7">
        <v>6.0</v>
      </c>
      <c r="F16" s="7">
        <v>29795.04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>
      <c r="A17" s="5" t="s">
        <v>26</v>
      </c>
      <c r="B17" s="7">
        <v>2.0</v>
      </c>
      <c r="C17" s="7">
        <v>0.069</v>
      </c>
      <c r="D17" s="7">
        <v>3005.64</v>
      </c>
      <c r="E17" s="7">
        <v>6.0</v>
      </c>
      <c r="F17" s="7">
        <v>18033.84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>
      <c r="A18" s="5" t="s">
        <v>27</v>
      </c>
      <c r="B18" s="7">
        <v>2.0</v>
      </c>
      <c r="C18" s="7">
        <v>0.084</v>
      </c>
      <c r="D18" s="7">
        <v>3659.04</v>
      </c>
      <c r="E18" s="7">
        <v>6.0</v>
      </c>
      <c r="F18" s="7">
        <v>21954.24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>
      <c r="A19" s="5" t="s">
        <v>28</v>
      </c>
      <c r="B19" s="7">
        <v>2.5</v>
      </c>
      <c r="C19" s="7">
        <v>0.041</v>
      </c>
      <c r="D19" s="7">
        <v>1785.96</v>
      </c>
      <c r="E19" s="7">
        <v>7.5</v>
      </c>
      <c r="F19" s="7">
        <v>13394.7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>
      <c r="A20" s="5" t="s">
        <v>29</v>
      </c>
      <c r="B20" s="7">
        <v>1.5</v>
      </c>
      <c r="C20" s="7">
        <v>0.065</v>
      </c>
      <c r="D20" s="7">
        <v>2831.4</v>
      </c>
      <c r="E20" s="7">
        <v>4.5</v>
      </c>
      <c r="F20" s="7">
        <v>12741.3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>
      <c r="A21" s="6"/>
      <c r="B21" s="6"/>
      <c r="C21" s="6"/>
      <c r="D21" s="6"/>
      <c r="E21" s="5" t="s">
        <v>30</v>
      </c>
      <c r="F21" s="7">
        <f>SUM(F2:F20)</f>
        <v>262255.158</v>
      </c>
      <c r="G21" s="5" t="s">
        <v>31</v>
      </c>
      <c r="H21" s="5" t="s">
        <v>32</v>
      </c>
      <c r="I21" s="6"/>
      <c r="J21" s="9" t="s">
        <v>33</v>
      </c>
      <c r="M21" s="6"/>
      <c r="N21" s="6"/>
      <c r="O21" s="6"/>
      <c r="P21" s="6"/>
      <c r="Q21" s="6"/>
      <c r="R21" s="6"/>
      <c r="S21" s="6"/>
    </row>
    <row r="22">
      <c r="A22" s="6"/>
      <c r="B22" s="6"/>
      <c r="C22" s="6"/>
      <c r="D22" s="6"/>
      <c r="E22" s="6"/>
      <c r="F22" s="6"/>
      <c r="G22" s="6">
        <f>F21*7.480521</f>
        <v>1961805.217</v>
      </c>
      <c r="H22" s="11">
        <f>G22*3.78541</f>
        <v>7426237.086</v>
      </c>
      <c r="I22" s="5" t="s">
        <v>34</v>
      </c>
      <c r="J22" s="12">
        <v>1.0</v>
      </c>
      <c r="K22" s="12">
        <v>0.8</v>
      </c>
      <c r="L22" s="13">
        <v>0.5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>
      <c r="A23" s="6"/>
      <c r="B23" s="6"/>
      <c r="C23" s="6"/>
      <c r="D23" s="6"/>
      <c r="E23" s="6"/>
      <c r="F23" s="8">
        <f>38*(1/0.8)*12609.18/G22</f>
        <v>0.3052984287</v>
      </c>
      <c r="G23" s="6">
        <f>H22*75*0.8*0.1* 0.00000027777</f>
        <v>12.37671525</v>
      </c>
      <c r="I23" s="5" t="s">
        <v>35</v>
      </c>
      <c r="J23" s="14">
        <f>47730.95018/H22</f>
        <v>0.006427339934</v>
      </c>
      <c r="K23" s="15">
        <f t="shared" ref="K23:K25" si="1">J23*(1/0.8)</f>
        <v>0.008034174918</v>
      </c>
      <c r="L23" s="14">
        <f t="shared" ref="L23:L25" si="2">J23*(1/0.5)</f>
        <v>0.01285467987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>
      <c r="A24" s="6"/>
      <c r="B24" s="6"/>
      <c r="C24" s="6"/>
      <c r="D24" s="6"/>
      <c r="E24" s="6"/>
      <c r="F24" s="16">
        <f>38*(1/0.8)*12609.18</f>
        <v>598936.05</v>
      </c>
      <c r="G24" s="6"/>
      <c r="I24" s="1" t="s">
        <v>36</v>
      </c>
      <c r="J24" s="14">
        <f>H7/H22*11</f>
        <v>0.07070073927</v>
      </c>
      <c r="K24" s="15">
        <f t="shared" si="1"/>
        <v>0.08837592409</v>
      </c>
      <c r="L24" s="14">
        <f t="shared" si="2"/>
        <v>0.1414014785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>
      <c r="A25" s="6"/>
      <c r="B25" s="6"/>
      <c r="C25" s="6"/>
      <c r="D25" s="6"/>
      <c r="E25" s="6"/>
      <c r="F25" s="6"/>
      <c r="G25" s="6"/>
      <c r="H25" s="6"/>
      <c r="I25" s="5" t="s">
        <v>37</v>
      </c>
      <c r="J25" s="14">
        <f>J23*38</f>
        <v>0.2442389175</v>
      </c>
      <c r="K25" s="15">
        <f t="shared" si="1"/>
        <v>0.3052986469</v>
      </c>
      <c r="L25" s="14">
        <f t="shared" si="2"/>
        <v>0.488477835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A27" s="6"/>
      <c r="B27" s="6"/>
      <c r="C27" s="6"/>
      <c r="I27" s="17" t="s">
        <v>40</v>
      </c>
      <c r="J27" s="17" t="s">
        <v>41</v>
      </c>
      <c r="K27" s="17" t="s">
        <v>42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>
      <c r="A28" s="6"/>
      <c r="B28" s="6"/>
      <c r="C28" s="6"/>
      <c r="I28" s="6">
        <f>J28*G22</f>
        <v>78456265.41</v>
      </c>
      <c r="J28" s="6">
        <f>J23*4977.72*(1/0.8)</f>
        <v>39.99187317</v>
      </c>
      <c r="K28" s="6">
        <f>K24*G22</f>
        <v>173376.3489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>
      <c r="A29" s="6"/>
      <c r="B29" s="6"/>
      <c r="C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>
      <c r="A30" s="6"/>
      <c r="B30" s="6"/>
      <c r="C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>
      <c r="A31" s="6"/>
      <c r="B31" s="6"/>
      <c r="C31" s="6"/>
      <c r="I31" s="6"/>
      <c r="J31" s="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>
      <c r="A32" s="6"/>
      <c r="B32" s="6"/>
      <c r="C32" s="6"/>
      <c r="I32" s="6"/>
      <c r="J32" s="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>
      <c r="A33" s="6"/>
      <c r="B33" s="6"/>
      <c r="C33" s="6"/>
      <c r="I33" s="6"/>
      <c r="J33" s="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>
      <c r="A34" s="6"/>
      <c r="B34" s="6"/>
      <c r="C34" s="6"/>
      <c r="I34" s="6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>
      <c r="A35" s="6"/>
      <c r="B35" s="6"/>
      <c r="C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>
      <c r="A36" s="6"/>
      <c r="B36" s="6"/>
      <c r="C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>
      <c r="A37" s="6"/>
      <c r="B37" s="6"/>
      <c r="C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>
      <c r="A38" s="6"/>
      <c r="B38" s="6"/>
      <c r="C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>
      <c r="A39" s="6"/>
      <c r="B39" s="6"/>
      <c r="C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>
      <c r="A40" s="6"/>
      <c r="B40" s="6"/>
      <c r="C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>
      <c r="A41" s="6"/>
      <c r="B41" s="6"/>
      <c r="C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>
      <c r="A42" s="6"/>
      <c r="B42" s="6"/>
      <c r="C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</sheetData>
  <mergeCells count="2">
    <mergeCell ref="J21:L21"/>
    <mergeCell ref="D27:H42"/>
  </mergeCells>
  <drawing r:id="rId1"/>
</worksheet>
</file>