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aterisalk/Documents/University of Waterloo/Github Repositories/SanduskyBay/Data/"/>
    </mc:Choice>
  </mc:AlternateContent>
  <bookViews>
    <workbookView xWindow="960" yWindow="460" windowWidth="23480" windowHeight="13320" tabRatio="500"/>
  </bookViews>
  <sheets>
    <sheet name="N fix calcs (Montoya 1996)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" i="3" l="1"/>
  <c r="F9" i="3"/>
  <c r="K9" i="3"/>
  <c r="L9" i="3"/>
  <c r="H10" i="3"/>
  <c r="F10" i="3"/>
  <c r="K10" i="3"/>
  <c r="L10" i="3"/>
  <c r="H11" i="3"/>
  <c r="F11" i="3"/>
  <c r="K11" i="3"/>
  <c r="L11" i="3"/>
  <c r="M9" i="3"/>
  <c r="P9" i="3"/>
  <c r="Q9" i="3"/>
  <c r="H5" i="3"/>
  <c r="F5" i="3"/>
  <c r="K5" i="3"/>
  <c r="L5" i="3"/>
  <c r="H21" i="3"/>
  <c r="F21" i="3"/>
  <c r="K21" i="3"/>
  <c r="L21" i="3"/>
  <c r="H22" i="3"/>
  <c r="F22" i="3"/>
  <c r="K22" i="3"/>
  <c r="L22" i="3"/>
  <c r="H23" i="3"/>
  <c r="F23" i="3"/>
  <c r="K23" i="3"/>
  <c r="L23" i="3"/>
  <c r="M21" i="3"/>
  <c r="P21" i="3"/>
  <c r="Q21" i="3"/>
  <c r="H17" i="3"/>
  <c r="F17" i="3"/>
  <c r="K17" i="3"/>
  <c r="L17" i="3"/>
  <c r="H18" i="3"/>
  <c r="F18" i="3"/>
  <c r="K18" i="3"/>
  <c r="L18" i="3"/>
  <c r="H19" i="3"/>
  <c r="F19" i="3"/>
  <c r="K19" i="3"/>
  <c r="L19" i="3"/>
  <c r="M17" i="3"/>
  <c r="P17" i="3"/>
  <c r="Q17" i="3"/>
  <c r="H13" i="3"/>
  <c r="F13" i="3"/>
  <c r="K13" i="3"/>
  <c r="L13" i="3"/>
  <c r="H14" i="3"/>
  <c r="F14" i="3"/>
  <c r="K14" i="3"/>
  <c r="L14" i="3"/>
  <c r="H15" i="3"/>
  <c r="F15" i="3"/>
  <c r="K15" i="3"/>
  <c r="L15" i="3"/>
  <c r="M13" i="3"/>
  <c r="P13" i="3"/>
  <c r="Q13" i="3"/>
  <c r="H6" i="3"/>
  <c r="F6" i="3"/>
  <c r="K6" i="3"/>
  <c r="L6" i="3"/>
  <c r="H7" i="3"/>
  <c r="F7" i="3"/>
  <c r="K7" i="3"/>
  <c r="L7" i="3"/>
  <c r="M5" i="3"/>
  <c r="P5" i="3"/>
  <c r="Q5" i="3"/>
  <c r="N13" i="3"/>
  <c r="N17" i="3"/>
  <c r="N21" i="3"/>
  <c r="N9" i="3"/>
  <c r="N5" i="3"/>
  <c r="O6" i="3"/>
  <c r="O7" i="3"/>
  <c r="O9" i="3"/>
  <c r="O10" i="3"/>
  <c r="O11" i="3"/>
  <c r="O13" i="3"/>
  <c r="O14" i="3"/>
  <c r="O15" i="3"/>
  <c r="O17" i="3"/>
  <c r="O18" i="3"/>
  <c r="O19" i="3"/>
  <c r="O21" i="3"/>
  <c r="O22" i="3"/>
  <c r="O23" i="3"/>
  <c r="O5" i="3"/>
  <c r="D6" i="3"/>
  <c r="D7" i="3"/>
  <c r="D9" i="3"/>
  <c r="D10" i="3"/>
  <c r="D11" i="3"/>
  <c r="D13" i="3"/>
  <c r="D14" i="3"/>
  <c r="D15" i="3"/>
  <c r="D17" i="3"/>
  <c r="D18" i="3"/>
  <c r="D19" i="3"/>
  <c r="D21" i="3"/>
  <c r="D22" i="3"/>
  <c r="D23" i="3"/>
  <c r="D5" i="3"/>
</calcChain>
</file>

<file path=xl/sharedStrings.xml><?xml version="1.0" encoding="utf-8"?>
<sst xmlns="http://schemas.openxmlformats.org/spreadsheetml/2006/main" count="47" uniqueCount="37">
  <si>
    <t>Experiment</t>
  </si>
  <si>
    <t>LER May15 T24A</t>
  </si>
  <si>
    <t>LER May15 T24B</t>
  </si>
  <si>
    <t>LER May15 T24C</t>
  </si>
  <si>
    <t>LER Jun15 T24A</t>
  </si>
  <si>
    <t>LER Jun15 T24B</t>
  </si>
  <si>
    <t>LER Jun15 T24C</t>
  </si>
  <si>
    <t>LER Jul15 T24A</t>
  </si>
  <si>
    <t>LER Jul15 T24B</t>
  </si>
  <si>
    <t>LER Jul15 T24C</t>
  </si>
  <si>
    <t>LER Aug15 T24A</t>
  </si>
  <si>
    <t>LER Aug15 T24B</t>
  </si>
  <si>
    <t>LER Aug15 T24C</t>
  </si>
  <si>
    <t>LER Oct15 T24A</t>
  </si>
  <si>
    <t>LER Oct15 T24B</t>
  </si>
  <si>
    <t>LER Oct15 T24C</t>
  </si>
  <si>
    <t>[PN]o</t>
  </si>
  <si>
    <t>[PN]f</t>
  </si>
  <si>
    <t>[PN]delta</t>
  </si>
  <si>
    <t>umol L-1</t>
  </si>
  <si>
    <t xml:space="preserve">δPON </t>
  </si>
  <si>
    <t>A (atom %)</t>
  </si>
  <si>
    <t>N2</t>
  </si>
  <si>
    <t>PN initial</t>
  </si>
  <si>
    <t>PN final</t>
  </si>
  <si>
    <t>V</t>
  </si>
  <si>
    <t>Incubation duration</t>
  </si>
  <si>
    <t>h</t>
  </si>
  <si>
    <t>N fix rate</t>
  </si>
  <si>
    <t>umol N2 L-1 h-1</t>
  </si>
  <si>
    <t>uptake rate</t>
  </si>
  <si>
    <t>average rate throughout the water column</t>
  </si>
  <si>
    <t>Avg N fix rate</t>
  </si>
  <si>
    <t>SD N fix rate</t>
  </si>
  <si>
    <t>umol N L-1 h-1</t>
  </si>
  <si>
    <t>umol N m-2 d-1</t>
  </si>
  <si>
    <t>Light attenuation follows the following equation: light % = 0.9825e^(-2.665*depth). The integration of % light over 2 m is 0.421643. If we assume N fix rate is a 1:1 relationship with light, we can multiply the volumetric rate by 0.42 to get the areal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</si>
</sst>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outline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2" fontId="0" fillId="0" borderId="0" xfId="0" applyNumberFormat="1"/>
    <xf numFmtId="0" fontId="0" fillId="0" borderId="0" xfId="0" applyFont="1"/>
    <xf numFmtId="164" fontId="0" fillId="0" borderId="0" xfId="0" applyNumberFormat="1"/>
    <xf numFmtId="0" fontId="3" fillId="0" borderId="0" xfId="0" applyFont="1"/>
    <xf numFmtId="2" fontId="1" fillId="0" borderId="0" xfId="0" applyNumberFormat="1" applyFont="1"/>
    <xf numFmtId="1" fontId="0" fillId="0" borderId="0" xfId="0" applyNumberFormat="1" applyFill="1"/>
    <xf numFmtId="2" fontId="0" fillId="0" borderId="0" xfId="0" applyNumberFormat="1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J1" workbookViewId="0">
      <selection activeCell="M1" sqref="M1"/>
    </sheetView>
  </sheetViews>
  <sheetFormatPr baseColWidth="10" defaultRowHeight="16" x14ac:dyDescent="0.2"/>
  <cols>
    <col min="1" max="1" width="16.1640625" customWidth="1"/>
    <col min="9" max="9" width="10.83203125" style="13"/>
    <col min="12" max="12" width="14.5" customWidth="1"/>
  </cols>
  <sheetData>
    <row r="1" spans="1:17" x14ac:dyDescent="0.2">
      <c r="M1" t="s">
        <v>36</v>
      </c>
    </row>
    <row r="2" spans="1:17" x14ac:dyDescent="0.2">
      <c r="M2" s="7" t="s">
        <v>31</v>
      </c>
    </row>
    <row r="3" spans="1:17" s="5" customFormat="1" x14ac:dyDescent="0.2">
      <c r="A3" s="1" t="s">
        <v>0</v>
      </c>
      <c r="B3" s="5" t="s">
        <v>16</v>
      </c>
      <c r="C3" s="5" t="s">
        <v>17</v>
      </c>
      <c r="D3" s="5" t="s">
        <v>18</v>
      </c>
      <c r="E3" s="9" t="s">
        <v>20</v>
      </c>
      <c r="F3" s="5" t="s">
        <v>21</v>
      </c>
      <c r="G3" s="9" t="s">
        <v>20</v>
      </c>
      <c r="H3" s="5" t="s">
        <v>21</v>
      </c>
      <c r="I3" s="14" t="s">
        <v>21</v>
      </c>
      <c r="J3" s="5" t="s">
        <v>26</v>
      </c>
      <c r="K3" s="5" t="s">
        <v>25</v>
      </c>
      <c r="L3" s="5" t="s">
        <v>28</v>
      </c>
      <c r="M3" s="5" t="s">
        <v>32</v>
      </c>
      <c r="N3" s="5" t="s">
        <v>33</v>
      </c>
      <c r="O3" s="5" t="s">
        <v>28</v>
      </c>
      <c r="P3" s="5" t="s">
        <v>32</v>
      </c>
      <c r="Q3" s="5" t="s">
        <v>28</v>
      </c>
    </row>
    <row r="4" spans="1:17" s="5" customFormat="1" x14ac:dyDescent="0.2">
      <c r="A4" s="2"/>
      <c r="B4" s="5" t="s">
        <v>19</v>
      </c>
      <c r="C4" s="5" t="s">
        <v>19</v>
      </c>
      <c r="D4" s="5" t="s">
        <v>19</v>
      </c>
      <c r="E4" s="5" t="s">
        <v>23</v>
      </c>
      <c r="F4" s="5" t="s">
        <v>23</v>
      </c>
      <c r="G4" s="5" t="s">
        <v>24</v>
      </c>
      <c r="H4" s="5" t="s">
        <v>24</v>
      </c>
      <c r="I4" s="14" t="s">
        <v>22</v>
      </c>
      <c r="J4" s="5" t="s">
        <v>27</v>
      </c>
      <c r="K4" s="5" t="s">
        <v>30</v>
      </c>
      <c r="L4" s="5" t="s">
        <v>29</v>
      </c>
      <c r="O4" s="5" t="s">
        <v>34</v>
      </c>
      <c r="Q4" s="5" t="s">
        <v>35</v>
      </c>
    </row>
    <row r="5" spans="1:17" x14ac:dyDescent="0.2">
      <c r="A5" s="3" t="s">
        <v>1</v>
      </c>
      <c r="B5" s="6">
        <v>63.287081502406359</v>
      </c>
      <c r="C5" s="6">
        <v>65.555333333333337</v>
      </c>
      <c r="D5" s="6">
        <f>C5-B5</f>
        <v>2.2682518309269781</v>
      </c>
      <c r="E5" s="6">
        <v>8.7166666666666668</v>
      </c>
      <c r="F5" s="8">
        <f>100*((E5/1000+1)*0.003676)/(1+(E5/1000+1)*0.003676)</f>
        <v>0.36943436834021498</v>
      </c>
      <c r="G5">
        <v>2383.6</v>
      </c>
      <c r="H5" s="8">
        <f>100*((G5/1000+1)*0.003676)/(1+(G5/1000+1)*0.003676)</f>
        <v>1.2285307549093438</v>
      </c>
      <c r="I5" s="15">
        <v>1.1422938339518511</v>
      </c>
      <c r="J5" s="11">
        <v>24</v>
      </c>
      <c r="K5" s="6">
        <f>((H5-F5)/(I5-F5))/J5</f>
        <v>4.6315901359097959E-2</v>
      </c>
      <c r="L5" s="6">
        <f>K5/2*((B5+C5)/2)</f>
        <v>1.491863144100025</v>
      </c>
      <c r="M5" s="6">
        <f>AVERAGE(L5:L7)</f>
        <v>1.4622680046343399</v>
      </c>
      <c r="N5" s="6">
        <f>STDEV(L5:L7)</f>
        <v>3.7659945030220236E-2</v>
      </c>
      <c r="O5" s="6">
        <f>L5*2</f>
        <v>2.9837262882000499</v>
      </c>
      <c r="P5" s="6">
        <f>M5*2</f>
        <v>2.9245360092686798</v>
      </c>
      <c r="Q5" s="6">
        <f>P5*1000*0.42</f>
        <v>1228.3051238928454</v>
      </c>
    </row>
    <row r="6" spans="1:17" x14ac:dyDescent="0.2">
      <c r="A6" s="3" t="s">
        <v>2</v>
      </c>
      <c r="B6" s="6">
        <v>63.287081502406359</v>
      </c>
      <c r="C6" s="6">
        <v>65.356866666666676</v>
      </c>
      <c r="D6" s="6">
        <f t="shared" ref="D6:D23" si="0">C6-B6</f>
        <v>2.0697851642603169</v>
      </c>
      <c r="E6" s="6">
        <v>8.7166666666666668</v>
      </c>
      <c r="F6" s="8">
        <f t="shared" ref="F6:F23" si="1">100*((E6/1000+1)*0.003676)/(1+(E6/1000+1)*0.003676)</f>
        <v>0.36943436834021498</v>
      </c>
      <c r="G6">
        <v>2360.2800000000002</v>
      </c>
      <c r="H6" s="8">
        <f t="shared" ref="H6:H23" si="2">100*((G6/1000+1)*0.003676)/(1+(G6/1000+1)*0.003676)</f>
        <v>1.2201669508366748</v>
      </c>
      <c r="I6" s="15">
        <v>1.1422938339518511</v>
      </c>
      <c r="J6" s="11">
        <v>24</v>
      </c>
      <c r="K6" s="6">
        <f t="shared" ref="K6:K23" si="3">((H6-F6)/(I6-F6))/J6</f>
        <v>4.5864989062791399E-2</v>
      </c>
      <c r="L6" s="6">
        <f>K6/2*((B6+C6)/2)</f>
        <v>1.4750633189422098</v>
      </c>
      <c r="O6" s="6">
        <f>L6*2</f>
        <v>2.9501266378844195</v>
      </c>
      <c r="P6" s="6"/>
    </row>
    <row r="7" spans="1:17" x14ac:dyDescent="0.2">
      <c r="A7" s="3" t="s">
        <v>3</v>
      </c>
      <c r="B7" s="6">
        <v>63.287081502406359</v>
      </c>
      <c r="C7" s="6">
        <v>64.027432432432434</v>
      </c>
      <c r="D7" s="6">
        <f t="shared" si="0"/>
        <v>0.7403509300260751</v>
      </c>
      <c r="E7" s="6">
        <v>8.7166666666666668</v>
      </c>
      <c r="F7" s="8">
        <f t="shared" si="1"/>
        <v>0.36943436834021498</v>
      </c>
      <c r="G7">
        <v>2295.4</v>
      </c>
      <c r="H7" s="8">
        <f t="shared" si="2"/>
        <v>1.196890045171936</v>
      </c>
      <c r="I7" s="15">
        <v>1.1422938339518511</v>
      </c>
      <c r="J7" s="11">
        <v>24</v>
      </c>
      <c r="K7" s="6">
        <f t="shared" si="3"/>
        <v>4.461007647839732E-2</v>
      </c>
      <c r="L7" s="6">
        <f>K7/2*((B7+C7)/2)</f>
        <v>1.419877550860785</v>
      </c>
      <c r="O7" s="6">
        <f>L7*2</f>
        <v>2.8397551017215701</v>
      </c>
      <c r="P7" s="6"/>
    </row>
    <row r="8" spans="1:17" x14ac:dyDescent="0.2">
      <c r="A8" s="3"/>
      <c r="B8" s="6"/>
      <c r="C8" s="6"/>
      <c r="D8" s="6"/>
      <c r="E8" s="6"/>
      <c r="F8" s="8"/>
      <c r="H8" s="8"/>
      <c r="I8" s="15"/>
      <c r="J8" s="11"/>
      <c r="K8" s="6"/>
      <c r="L8" s="6"/>
      <c r="O8" s="6"/>
      <c r="P8" s="6"/>
    </row>
    <row r="9" spans="1:17" x14ac:dyDescent="0.2">
      <c r="A9" s="3" t="s">
        <v>4</v>
      </c>
      <c r="B9" s="6">
        <v>77.139362968397108</v>
      </c>
      <c r="C9" s="6">
        <v>130.09647058823529</v>
      </c>
      <c r="D9" s="12">
        <f t="shared" si="0"/>
        <v>52.957107619838183</v>
      </c>
      <c r="E9" s="6">
        <v>8.0899999999999981</v>
      </c>
      <c r="F9" s="8">
        <f t="shared" si="1"/>
        <v>0.3692057040824322</v>
      </c>
      <c r="G9">
        <v>542.41999999999996</v>
      </c>
      <c r="H9" s="8">
        <f t="shared" si="2"/>
        <v>0.56379689970676794</v>
      </c>
      <c r="I9" s="15">
        <v>2.3346720214190095</v>
      </c>
      <c r="J9" s="11">
        <v>24</v>
      </c>
      <c r="K9" s="6">
        <f t="shared" si="3"/>
        <v>4.1252126341877523E-3</v>
      </c>
      <c r="L9" s="6">
        <f>K9/2*((B9+C9)/2)</f>
        <v>0.21372296971106253</v>
      </c>
      <c r="M9" s="6">
        <f>AVERAGE(L9:L11)</f>
        <v>0.36844074006339006</v>
      </c>
      <c r="N9" s="6">
        <f>STDEV(L9:L11)</f>
        <v>0.13399736312423413</v>
      </c>
      <c r="O9" s="6">
        <f>L9*2</f>
        <v>0.42744593942212505</v>
      </c>
      <c r="P9" s="6">
        <f t="shared" ref="P9" si="4">M9*2</f>
        <v>0.73688148012678012</v>
      </c>
      <c r="Q9" s="6">
        <f>P9*1000*0.42</f>
        <v>309.49022165324766</v>
      </c>
    </row>
    <row r="10" spans="1:17" x14ac:dyDescent="0.2">
      <c r="A10" s="3" t="s">
        <v>5</v>
      </c>
      <c r="B10" s="6">
        <v>77.139362968397108</v>
      </c>
      <c r="C10" s="6">
        <v>140.21437908496733</v>
      </c>
      <c r="D10" s="12">
        <f t="shared" si="0"/>
        <v>63.075016116570225</v>
      </c>
      <c r="E10" s="6">
        <v>8.0899999999999981</v>
      </c>
      <c r="F10" s="8">
        <f t="shared" si="1"/>
        <v>0.3692057040824322</v>
      </c>
      <c r="G10">
        <v>1076.29</v>
      </c>
      <c r="H10" s="8">
        <f t="shared" si="2"/>
        <v>0.75746291222499318</v>
      </c>
      <c r="I10" s="15">
        <v>2.3346720214190095</v>
      </c>
      <c r="J10" s="11">
        <v>24</v>
      </c>
      <c r="K10" s="6">
        <f t="shared" si="3"/>
        <v>8.2308119604556935E-3</v>
      </c>
      <c r="L10" s="6">
        <f>K10/2*((B10+C10)/2)</f>
        <v>0.44724944493565844</v>
      </c>
      <c r="O10" s="6">
        <f>L10*2</f>
        <v>0.89449888987131687</v>
      </c>
      <c r="P10" s="6"/>
    </row>
    <row r="11" spans="1:17" x14ac:dyDescent="0.2">
      <c r="A11" s="3" t="s">
        <v>6</v>
      </c>
      <c r="B11" s="6">
        <v>77.139362968397108</v>
      </c>
      <c r="C11" s="6">
        <v>142.42326666666668</v>
      </c>
      <c r="D11" s="12">
        <f t="shared" si="0"/>
        <v>65.283903698269569</v>
      </c>
      <c r="E11" s="6">
        <v>8.0899999999999981</v>
      </c>
      <c r="F11" s="8">
        <f t="shared" si="1"/>
        <v>0.3692057040824322</v>
      </c>
      <c r="G11">
        <v>1058.6199999999999</v>
      </c>
      <c r="H11" s="8">
        <f t="shared" si="2"/>
        <v>0.75106503700617344</v>
      </c>
      <c r="I11" s="15">
        <v>2.3346720214190095</v>
      </c>
      <c r="J11" s="11">
        <v>24</v>
      </c>
      <c r="K11" s="6">
        <f t="shared" si="3"/>
        <v>8.0951809746860007E-3</v>
      </c>
      <c r="L11" s="6">
        <f>K11/2*((B11+C11)/2)</f>
        <v>0.44434980554344927</v>
      </c>
      <c r="O11" s="6">
        <f>L11*2</f>
        <v>0.88869961108689854</v>
      </c>
      <c r="P11" s="6"/>
    </row>
    <row r="12" spans="1:17" x14ac:dyDescent="0.2">
      <c r="A12" s="4"/>
      <c r="B12" s="6"/>
      <c r="C12" s="6"/>
      <c r="D12" s="10"/>
      <c r="E12" s="6"/>
      <c r="F12" s="8"/>
      <c r="H12" s="8"/>
      <c r="I12" s="15"/>
      <c r="J12" s="11"/>
      <c r="K12" s="6"/>
      <c r="L12" s="6"/>
      <c r="O12" s="6"/>
      <c r="P12" s="6"/>
    </row>
    <row r="13" spans="1:17" x14ac:dyDescent="0.2">
      <c r="A13" s="3" t="s">
        <v>7</v>
      </c>
      <c r="B13" s="6">
        <v>74.34960238095239</v>
      </c>
      <c r="C13" s="6">
        <v>83.299149999999997</v>
      </c>
      <c r="D13" s="6">
        <f t="shared" si="0"/>
        <v>8.9495476190476069</v>
      </c>
      <c r="E13" s="6">
        <v>10.016666666666667</v>
      </c>
      <c r="F13" s="8">
        <f t="shared" si="1"/>
        <v>0.3699087216980208</v>
      </c>
      <c r="G13">
        <v>1811.84</v>
      </c>
      <c r="H13" s="8">
        <f t="shared" si="2"/>
        <v>1.0230577280162096</v>
      </c>
      <c r="I13" s="15">
        <v>1.4789010122255817</v>
      </c>
      <c r="J13" s="11">
        <v>24</v>
      </c>
      <c r="K13" s="6">
        <f t="shared" si="3"/>
        <v>2.4539883786728809E-2</v>
      </c>
      <c r="L13" s="6">
        <f>K13/2*((B13+C13)/2)</f>
        <v>0.96717051563783951</v>
      </c>
      <c r="M13" s="6">
        <f>AVERAGE(L13:L15)</f>
        <v>0.9195358174479269</v>
      </c>
      <c r="N13" s="6">
        <f>STDEV(L13:L15)</f>
        <v>6.7571132464670294E-2</v>
      </c>
      <c r="O13" s="6">
        <f>L13*2</f>
        <v>1.934341031275679</v>
      </c>
      <c r="P13" s="6">
        <f t="shared" ref="P13" si="5">M13*2</f>
        <v>1.8390716348958538</v>
      </c>
      <c r="Q13" s="6">
        <f>P13*1000*0.42</f>
        <v>772.41008665625861</v>
      </c>
    </row>
    <row r="14" spans="1:17" x14ac:dyDescent="0.2">
      <c r="A14" s="3" t="s">
        <v>8</v>
      </c>
      <c r="B14" s="6">
        <v>74.34960238095239</v>
      </c>
      <c r="C14" s="6">
        <v>79.5779</v>
      </c>
      <c r="D14" s="6">
        <f t="shared" si="0"/>
        <v>5.2282976190476091</v>
      </c>
      <c r="E14" s="6">
        <v>10.016666666666667</v>
      </c>
      <c r="F14" s="8">
        <f t="shared" si="1"/>
        <v>0.3699087216980208</v>
      </c>
      <c r="G14">
        <v>1615.81</v>
      </c>
      <c r="H14" s="8">
        <f t="shared" si="2"/>
        <v>0.95241361567140526</v>
      </c>
      <c r="I14" s="15">
        <v>1.4789010122255817</v>
      </c>
      <c r="J14" s="11">
        <v>24</v>
      </c>
      <c r="K14" s="6">
        <f t="shared" si="3"/>
        <v>2.1885668147742485E-2</v>
      </c>
      <c r="L14" s="6">
        <f>K14/2*((B14+C14)/2)</f>
        <v>0.8422015589800913</v>
      </c>
      <c r="O14" s="6">
        <f>L14*2</f>
        <v>1.6844031179601826</v>
      </c>
      <c r="P14" s="6"/>
    </row>
    <row r="15" spans="1:17" x14ac:dyDescent="0.2">
      <c r="A15" s="3" t="s">
        <v>9</v>
      </c>
      <c r="B15" s="6">
        <v>74.34960238095239</v>
      </c>
      <c r="C15" s="6">
        <v>81.066399999999987</v>
      </c>
      <c r="D15" s="6">
        <f t="shared" si="0"/>
        <v>6.7167976190475969</v>
      </c>
      <c r="E15" s="6">
        <v>10.016666666666667</v>
      </c>
      <c r="F15" s="8">
        <f t="shared" si="1"/>
        <v>0.3699087216980208</v>
      </c>
      <c r="G15">
        <v>1803.78</v>
      </c>
      <c r="H15" s="8">
        <f t="shared" si="2"/>
        <v>1.0201551002434528</v>
      </c>
      <c r="I15" s="15">
        <v>1.4789010122255817</v>
      </c>
      <c r="J15" s="11">
        <v>24</v>
      </c>
      <c r="K15" s="6">
        <f t="shared" si="3"/>
        <v>2.4430827281198608E-2</v>
      </c>
      <c r="L15" s="6">
        <f>K15/2*((B15+C15)/2)</f>
        <v>0.94923537772584976</v>
      </c>
      <c r="O15" s="6">
        <f>L15*2</f>
        <v>1.8984707554516995</v>
      </c>
      <c r="P15" s="6"/>
    </row>
    <row r="16" spans="1:17" x14ac:dyDescent="0.2">
      <c r="A16" s="3"/>
      <c r="B16" s="6"/>
      <c r="C16" s="6"/>
      <c r="D16" s="6"/>
      <c r="E16" s="6"/>
      <c r="F16" s="8"/>
      <c r="H16" s="8"/>
      <c r="I16" s="15"/>
      <c r="J16" s="11"/>
      <c r="K16" s="6"/>
      <c r="L16" s="6"/>
      <c r="O16" s="6"/>
      <c r="P16" s="6"/>
    </row>
    <row r="17" spans="1:17" x14ac:dyDescent="0.2">
      <c r="A17" s="3" t="s">
        <v>10</v>
      </c>
      <c r="B17" s="6">
        <v>40.405119999999997</v>
      </c>
      <c r="C17" s="6">
        <v>44.322879999999984</v>
      </c>
      <c r="D17" s="6">
        <f t="shared" si="0"/>
        <v>3.917759999999987</v>
      </c>
      <c r="E17" s="6">
        <v>7.1933333333333342</v>
      </c>
      <c r="F17" s="8">
        <f t="shared" si="1"/>
        <v>0.36887851776052327</v>
      </c>
      <c r="G17">
        <v>2670.28</v>
      </c>
      <c r="H17" s="8">
        <f t="shared" si="2"/>
        <v>1.3312339865733402</v>
      </c>
      <c r="I17" s="15">
        <v>1.1422938339518511</v>
      </c>
      <c r="J17" s="11">
        <v>24</v>
      </c>
      <c r="K17" s="6">
        <f t="shared" si="3"/>
        <v>5.1845552699072588E-2</v>
      </c>
      <c r="L17" s="6">
        <f>K17/2*((B17+C17)/2)</f>
        <v>1.0981924972717554</v>
      </c>
      <c r="M17" s="6">
        <f>AVERAGE(L17:L19)</f>
        <v>1.0796582008109541</v>
      </c>
      <c r="N17" s="6">
        <f>STDEV(L17:L19)</f>
        <v>5.641099489954262E-2</v>
      </c>
      <c r="O17" s="6">
        <f>L17*2</f>
        <v>2.1963849945435108</v>
      </c>
      <c r="P17" s="6">
        <f t="shared" ref="P17" si="6">M17*2</f>
        <v>2.1593164016219082</v>
      </c>
      <c r="Q17" s="6">
        <f>P17*1000*0.42</f>
        <v>906.91288868120137</v>
      </c>
    </row>
    <row r="18" spans="1:17" x14ac:dyDescent="0.2">
      <c r="A18" s="3" t="s">
        <v>11</v>
      </c>
      <c r="B18" s="6">
        <v>40.405119999999997</v>
      </c>
      <c r="C18" s="6">
        <v>43.788639999999987</v>
      </c>
      <c r="D18" s="6">
        <f t="shared" si="0"/>
        <v>3.3835199999999901</v>
      </c>
      <c r="E18" s="6">
        <v>7.1933333333333342</v>
      </c>
      <c r="F18" s="8">
        <f t="shared" si="1"/>
        <v>0.36887851776052327</v>
      </c>
      <c r="G18">
        <v>2752.12</v>
      </c>
      <c r="H18" s="8">
        <f t="shared" si="2"/>
        <v>1.3605140235365023</v>
      </c>
      <c r="I18" s="15">
        <v>1.1422938339518511</v>
      </c>
      <c r="J18" s="11">
        <v>24</v>
      </c>
      <c r="K18" s="6">
        <f t="shared" si="3"/>
        <v>5.3422973671467637E-2</v>
      </c>
      <c r="L18" s="6">
        <f>K18/2*((B18+C18)/2)</f>
        <v>1.124470255945466</v>
      </c>
      <c r="O18" s="6">
        <f>L18*2</f>
        <v>2.248940511890932</v>
      </c>
      <c r="P18" s="6"/>
    </row>
    <row r="19" spans="1:17" x14ac:dyDescent="0.2">
      <c r="A19" s="3" t="s">
        <v>12</v>
      </c>
      <c r="B19" s="6">
        <v>40.405119999999997</v>
      </c>
      <c r="C19" s="6">
        <v>44.055759999999985</v>
      </c>
      <c r="D19" s="6">
        <f t="shared" si="0"/>
        <v>3.6506399999999886</v>
      </c>
      <c r="E19" s="6">
        <v>7.1933333333333342</v>
      </c>
      <c r="F19" s="8">
        <f t="shared" si="1"/>
        <v>0.36887851776052327</v>
      </c>
      <c r="G19">
        <v>2477.79</v>
      </c>
      <c r="H19" s="8">
        <f t="shared" si="2"/>
        <v>1.2622979377354324</v>
      </c>
      <c r="I19" s="15">
        <v>1.1422938339518511</v>
      </c>
      <c r="J19" s="11">
        <v>24</v>
      </c>
      <c r="K19" s="6">
        <f t="shared" si="3"/>
        <v>4.813171964183377E-2</v>
      </c>
      <c r="L19" s="6">
        <f>K19/2*((B19+C19)/2)</f>
        <v>1.0163118492156409</v>
      </c>
      <c r="O19" s="6">
        <f>L19*2</f>
        <v>2.0326236984312818</v>
      </c>
      <c r="P19" s="6"/>
    </row>
    <row r="20" spans="1:17" x14ac:dyDescent="0.2">
      <c r="A20" s="3"/>
      <c r="B20" s="6"/>
      <c r="C20" s="6"/>
      <c r="D20" s="6"/>
      <c r="E20" s="6"/>
      <c r="F20" s="8"/>
      <c r="H20" s="8"/>
      <c r="I20" s="15"/>
      <c r="J20" s="11"/>
      <c r="K20" s="6"/>
      <c r="L20" s="6"/>
      <c r="O20" s="6"/>
      <c r="P20" s="6"/>
    </row>
    <row r="21" spans="1:17" x14ac:dyDescent="0.2">
      <c r="A21" s="3" t="s">
        <v>13</v>
      </c>
      <c r="B21" s="6">
        <v>19.614279999999997</v>
      </c>
      <c r="C21" s="6">
        <v>20.682759999999995</v>
      </c>
      <c r="D21" s="6">
        <f t="shared" si="0"/>
        <v>1.0684799999999974</v>
      </c>
      <c r="E21" s="6">
        <v>11.914999999999999</v>
      </c>
      <c r="F21" s="8">
        <f t="shared" si="1"/>
        <v>0.37060139111580409</v>
      </c>
      <c r="G21">
        <v>2262.04</v>
      </c>
      <c r="H21" s="8">
        <f t="shared" si="2"/>
        <v>1.1849172542631647</v>
      </c>
      <c r="I21" s="15">
        <v>1.4789010122255817</v>
      </c>
      <c r="J21" s="11">
        <v>24</v>
      </c>
      <c r="K21" s="6">
        <f t="shared" si="3"/>
        <v>3.0614309510604138E-2</v>
      </c>
      <c r="L21" s="6">
        <f>K21/2*((B21+C21)/2)</f>
        <v>0.30841651373029882</v>
      </c>
      <c r="M21" s="6">
        <f>AVERAGE(L21:L23)</f>
        <v>0.38200555855350388</v>
      </c>
      <c r="N21" s="6">
        <f>STDEV(L21:L23)</f>
        <v>8.544693272180913E-2</v>
      </c>
      <c r="O21" s="6">
        <f>L21*2</f>
        <v>0.61683302746059765</v>
      </c>
      <c r="P21" s="6">
        <f t="shared" ref="P21" si="7">M21*2</f>
        <v>0.76401111710700775</v>
      </c>
      <c r="Q21" s="6">
        <f>P21*1000*0.42</f>
        <v>320.88466918494322</v>
      </c>
    </row>
    <row r="22" spans="1:17" x14ac:dyDescent="0.2">
      <c r="A22" s="3" t="s">
        <v>14</v>
      </c>
      <c r="B22" s="6">
        <v>19.614279999999997</v>
      </c>
      <c r="C22" s="6">
        <v>20.014959999999995</v>
      </c>
      <c r="D22" s="6">
        <f t="shared" si="0"/>
        <v>0.4006799999999977</v>
      </c>
      <c r="E22" s="6">
        <v>11.914999999999999</v>
      </c>
      <c r="F22" s="8">
        <f t="shared" si="1"/>
        <v>0.37060139111580409</v>
      </c>
      <c r="G22">
        <v>2700.88</v>
      </c>
      <c r="H22" s="8">
        <f t="shared" si="2"/>
        <v>1.34218383541412</v>
      </c>
      <c r="I22" s="15">
        <v>1.4789010122255817</v>
      </c>
      <c r="J22" s="11">
        <v>24</v>
      </c>
      <c r="K22" s="6">
        <f t="shared" si="3"/>
        <v>3.6526766836955674E-2</v>
      </c>
      <c r="L22" s="6">
        <f>K22/2*((B22+C22)/2)</f>
        <v>0.3618820023514393</v>
      </c>
      <c r="O22" s="6">
        <f>L22*2</f>
        <v>0.72376400470287861</v>
      </c>
      <c r="P22" s="6"/>
    </row>
    <row r="23" spans="1:17" x14ac:dyDescent="0.2">
      <c r="A23" s="3" t="s">
        <v>15</v>
      </c>
      <c r="B23" s="6">
        <v>19.614279999999997</v>
      </c>
      <c r="C23" s="6">
        <v>20.148519999999998</v>
      </c>
      <c r="D23" s="6">
        <f t="shared" si="0"/>
        <v>0.53424000000000049</v>
      </c>
      <c r="E23" s="6">
        <v>11.914999999999999</v>
      </c>
      <c r="F23" s="8">
        <f t="shared" si="1"/>
        <v>0.37060139111580409</v>
      </c>
      <c r="G23">
        <v>3545.66</v>
      </c>
      <c r="H23" s="8">
        <f t="shared" si="2"/>
        <v>1.6435216225269413</v>
      </c>
      <c r="I23" s="15">
        <v>1.4789010122255817</v>
      </c>
      <c r="J23" s="11">
        <v>24</v>
      </c>
      <c r="K23" s="6">
        <f t="shared" si="3"/>
        <v>4.7855599663884196E-2</v>
      </c>
      <c r="L23" s="6">
        <f>K23/2*((B23+C23)/2)</f>
        <v>0.47571815957877361</v>
      </c>
      <c r="O23" s="6">
        <f>L23*2</f>
        <v>0.95143631915754723</v>
      </c>
      <c r="P23" s="6"/>
    </row>
    <row r="24" spans="1:17" x14ac:dyDescent="0.2">
      <c r="O24" s="6"/>
      <c r="P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fix calcs (Montoya 1996)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Kateri Salk</cp:lastModifiedBy>
  <dcterms:created xsi:type="dcterms:W3CDTF">2016-06-12T14:32:44Z</dcterms:created>
  <dcterms:modified xsi:type="dcterms:W3CDTF">2017-12-07T15:38:56Z</dcterms:modified>
</cp:coreProperties>
</file>