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erisalk/Documents/University of Waterloo/Github Repositories/SanduskyBay/Data/"/>
    </mc:Choice>
  </mc:AlternateContent>
  <bookViews>
    <workbookView xWindow="60" yWindow="460" windowWidth="24820" windowHeight="14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1" l="1"/>
  <c r="T16" i="1"/>
  <c r="P16" i="1"/>
  <c r="Q16" i="1"/>
  <c r="W16" i="1"/>
  <c r="E16" i="1"/>
  <c r="J16" i="1"/>
  <c r="G16" i="1"/>
  <c r="L16" i="1"/>
  <c r="X16" i="1"/>
  <c r="Y16" i="1"/>
  <c r="S17" i="1"/>
  <c r="T17" i="1"/>
  <c r="P17" i="1"/>
  <c r="Q17" i="1"/>
  <c r="W17" i="1"/>
  <c r="E17" i="1"/>
  <c r="J17" i="1"/>
  <c r="G17" i="1"/>
  <c r="L17" i="1"/>
  <c r="X17" i="1"/>
  <c r="Y17" i="1"/>
  <c r="S18" i="1"/>
  <c r="T18" i="1"/>
  <c r="P18" i="1"/>
  <c r="Q18" i="1"/>
  <c r="W18" i="1"/>
  <c r="E18" i="1"/>
  <c r="J18" i="1"/>
  <c r="G18" i="1"/>
  <c r="L18" i="1"/>
  <c r="X18" i="1"/>
  <c r="Y18" i="1"/>
  <c r="Z16" i="1"/>
  <c r="S19" i="1"/>
  <c r="T19" i="1"/>
  <c r="P19" i="1"/>
  <c r="Q19" i="1"/>
  <c r="W19" i="1"/>
  <c r="E19" i="1"/>
  <c r="J19" i="1"/>
  <c r="G19" i="1"/>
  <c r="L19" i="1"/>
  <c r="X19" i="1"/>
  <c r="Y19" i="1"/>
  <c r="S20" i="1"/>
  <c r="T20" i="1"/>
  <c r="P20" i="1"/>
  <c r="Q20" i="1"/>
  <c r="W20" i="1"/>
  <c r="E20" i="1"/>
  <c r="J20" i="1"/>
  <c r="G20" i="1"/>
  <c r="L20" i="1"/>
  <c r="X20" i="1"/>
  <c r="Y20" i="1"/>
  <c r="S21" i="1"/>
  <c r="T21" i="1"/>
  <c r="P21" i="1"/>
  <c r="Q21" i="1"/>
  <c r="W21" i="1"/>
  <c r="E21" i="1"/>
  <c r="J21" i="1"/>
  <c r="G21" i="1"/>
  <c r="L21" i="1"/>
  <c r="X21" i="1"/>
  <c r="Y21" i="1"/>
  <c r="Z19" i="1"/>
  <c r="S22" i="1"/>
  <c r="T22" i="1"/>
  <c r="P22" i="1"/>
  <c r="Q22" i="1"/>
  <c r="W22" i="1"/>
  <c r="E22" i="1"/>
  <c r="J22" i="1"/>
  <c r="G22" i="1"/>
  <c r="L22" i="1"/>
  <c r="X22" i="1"/>
  <c r="Y22" i="1"/>
  <c r="S23" i="1"/>
  <c r="T23" i="1"/>
  <c r="P23" i="1"/>
  <c r="Q23" i="1"/>
  <c r="W23" i="1"/>
  <c r="E23" i="1"/>
  <c r="J23" i="1"/>
  <c r="G23" i="1"/>
  <c r="L23" i="1"/>
  <c r="X23" i="1"/>
  <c r="Y23" i="1"/>
  <c r="S24" i="1"/>
  <c r="T24" i="1"/>
  <c r="P24" i="1"/>
  <c r="Q24" i="1"/>
  <c r="W24" i="1"/>
  <c r="E24" i="1"/>
  <c r="J24" i="1"/>
  <c r="G24" i="1"/>
  <c r="L24" i="1"/>
  <c r="X24" i="1"/>
  <c r="Y24" i="1"/>
  <c r="Z22" i="1"/>
  <c r="S34" i="1"/>
  <c r="T34" i="1"/>
  <c r="P34" i="1"/>
  <c r="Q34" i="1"/>
  <c r="W34" i="1"/>
  <c r="E34" i="1"/>
  <c r="J34" i="1"/>
  <c r="G34" i="1"/>
  <c r="L34" i="1"/>
  <c r="X34" i="1"/>
  <c r="Y34" i="1"/>
  <c r="S35" i="1"/>
  <c r="T35" i="1"/>
  <c r="P35" i="1"/>
  <c r="Q35" i="1"/>
  <c r="W35" i="1"/>
  <c r="E35" i="1"/>
  <c r="J35" i="1"/>
  <c r="G35" i="1"/>
  <c r="L35" i="1"/>
  <c r="X35" i="1"/>
  <c r="Y35" i="1"/>
  <c r="S36" i="1"/>
  <c r="T36" i="1"/>
  <c r="P36" i="1"/>
  <c r="Q36" i="1"/>
  <c r="W36" i="1"/>
  <c r="E36" i="1"/>
  <c r="J36" i="1"/>
  <c r="G36" i="1"/>
  <c r="L36" i="1"/>
  <c r="X36" i="1"/>
  <c r="Y36" i="1"/>
  <c r="Z34" i="1"/>
  <c r="S37" i="1"/>
  <c r="T37" i="1"/>
  <c r="P37" i="1"/>
  <c r="Q37" i="1"/>
  <c r="W37" i="1"/>
  <c r="E37" i="1"/>
  <c r="J37" i="1"/>
  <c r="G37" i="1"/>
  <c r="L37" i="1"/>
  <c r="X37" i="1"/>
  <c r="Y37" i="1"/>
  <c r="S38" i="1"/>
  <c r="T38" i="1"/>
  <c r="P38" i="1"/>
  <c r="Q38" i="1"/>
  <c r="W38" i="1"/>
  <c r="E38" i="1"/>
  <c r="J38" i="1"/>
  <c r="G38" i="1"/>
  <c r="L38" i="1"/>
  <c r="X38" i="1"/>
  <c r="Y38" i="1"/>
  <c r="S39" i="1"/>
  <c r="T39" i="1"/>
  <c r="P39" i="1"/>
  <c r="Q39" i="1"/>
  <c r="W39" i="1"/>
  <c r="E39" i="1"/>
  <c r="J39" i="1"/>
  <c r="G39" i="1"/>
  <c r="L39" i="1"/>
  <c r="X39" i="1"/>
  <c r="Y39" i="1"/>
  <c r="Z37" i="1"/>
  <c r="S40" i="1"/>
  <c r="T40" i="1"/>
  <c r="P40" i="1"/>
  <c r="Q40" i="1"/>
  <c r="W40" i="1"/>
  <c r="E40" i="1"/>
  <c r="J40" i="1"/>
  <c r="G40" i="1"/>
  <c r="L40" i="1"/>
  <c r="X40" i="1"/>
  <c r="Y40" i="1"/>
  <c r="S41" i="1"/>
  <c r="T41" i="1"/>
  <c r="P41" i="1"/>
  <c r="Q41" i="1"/>
  <c r="W41" i="1"/>
  <c r="E41" i="1"/>
  <c r="J41" i="1"/>
  <c r="G41" i="1"/>
  <c r="L41" i="1"/>
  <c r="X41" i="1"/>
  <c r="Y41" i="1"/>
  <c r="S42" i="1"/>
  <c r="T42" i="1"/>
  <c r="P42" i="1"/>
  <c r="Q42" i="1"/>
  <c r="W42" i="1"/>
  <c r="E42" i="1"/>
  <c r="J42" i="1"/>
  <c r="G42" i="1"/>
  <c r="L42" i="1"/>
  <c r="X42" i="1"/>
  <c r="Y42" i="1"/>
  <c r="Z40" i="1"/>
  <c r="S52" i="1"/>
  <c r="T52" i="1"/>
  <c r="P52" i="1"/>
  <c r="Q52" i="1"/>
  <c r="W52" i="1"/>
  <c r="E52" i="1"/>
  <c r="J52" i="1"/>
  <c r="G52" i="1"/>
  <c r="L52" i="1"/>
  <c r="X52" i="1"/>
  <c r="Y52" i="1"/>
  <c r="S53" i="1"/>
  <c r="T53" i="1"/>
  <c r="P53" i="1"/>
  <c r="Q53" i="1"/>
  <c r="W53" i="1"/>
  <c r="E53" i="1"/>
  <c r="J53" i="1"/>
  <c r="G53" i="1"/>
  <c r="L53" i="1"/>
  <c r="X53" i="1"/>
  <c r="Y53" i="1"/>
  <c r="S54" i="1"/>
  <c r="T54" i="1"/>
  <c r="P54" i="1"/>
  <c r="Q54" i="1"/>
  <c r="W54" i="1"/>
  <c r="E54" i="1"/>
  <c r="J54" i="1"/>
  <c r="G54" i="1"/>
  <c r="L54" i="1"/>
  <c r="X54" i="1"/>
  <c r="Y54" i="1"/>
  <c r="Z52" i="1"/>
  <c r="S55" i="1"/>
  <c r="T55" i="1"/>
  <c r="P55" i="1"/>
  <c r="Q55" i="1"/>
  <c r="W55" i="1"/>
  <c r="E55" i="1"/>
  <c r="J55" i="1"/>
  <c r="G55" i="1"/>
  <c r="L55" i="1"/>
  <c r="X55" i="1"/>
  <c r="Y55" i="1"/>
  <c r="S56" i="1"/>
  <c r="T56" i="1"/>
  <c r="P56" i="1"/>
  <c r="Q56" i="1"/>
  <c r="W56" i="1"/>
  <c r="E56" i="1"/>
  <c r="J56" i="1"/>
  <c r="G56" i="1"/>
  <c r="L56" i="1"/>
  <c r="X56" i="1"/>
  <c r="Y56" i="1"/>
  <c r="S57" i="1"/>
  <c r="T57" i="1"/>
  <c r="P57" i="1"/>
  <c r="Q57" i="1"/>
  <c r="W57" i="1"/>
  <c r="E57" i="1"/>
  <c r="J57" i="1"/>
  <c r="G57" i="1"/>
  <c r="L57" i="1"/>
  <c r="X57" i="1"/>
  <c r="Y57" i="1"/>
  <c r="Z55" i="1"/>
  <c r="S58" i="1"/>
  <c r="T58" i="1"/>
  <c r="P58" i="1"/>
  <c r="Q58" i="1"/>
  <c r="W58" i="1"/>
  <c r="E58" i="1"/>
  <c r="J58" i="1"/>
  <c r="G58" i="1"/>
  <c r="L58" i="1"/>
  <c r="X58" i="1"/>
  <c r="Y58" i="1"/>
  <c r="S59" i="1"/>
  <c r="T59" i="1"/>
  <c r="P59" i="1"/>
  <c r="Q59" i="1"/>
  <c r="W59" i="1"/>
  <c r="E59" i="1"/>
  <c r="J59" i="1"/>
  <c r="G59" i="1"/>
  <c r="L59" i="1"/>
  <c r="X59" i="1"/>
  <c r="Y59" i="1"/>
  <c r="S60" i="1"/>
  <c r="T60" i="1"/>
  <c r="P60" i="1"/>
  <c r="Q60" i="1"/>
  <c r="W60" i="1"/>
  <c r="E60" i="1"/>
  <c r="J60" i="1"/>
  <c r="G60" i="1"/>
  <c r="L60" i="1"/>
  <c r="X60" i="1"/>
  <c r="Y60" i="1"/>
  <c r="Z58" i="1"/>
  <c r="S69" i="1"/>
  <c r="T69" i="1"/>
  <c r="P69" i="1"/>
  <c r="Q69" i="1"/>
  <c r="W69" i="1"/>
  <c r="E69" i="1"/>
  <c r="J69" i="1"/>
  <c r="G69" i="1"/>
  <c r="L69" i="1"/>
  <c r="X69" i="1"/>
  <c r="Y69" i="1"/>
  <c r="S70" i="1"/>
  <c r="T70" i="1"/>
  <c r="P70" i="1"/>
  <c r="Q70" i="1"/>
  <c r="W70" i="1"/>
  <c r="E70" i="1"/>
  <c r="J70" i="1"/>
  <c r="G70" i="1"/>
  <c r="L70" i="1"/>
  <c r="X70" i="1"/>
  <c r="Y70" i="1"/>
  <c r="S71" i="1"/>
  <c r="T71" i="1"/>
  <c r="P71" i="1"/>
  <c r="Q71" i="1"/>
  <c r="W71" i="1"/>
  <c r="E71" i="1"/>
  <c r="J71" i="1"/>
  <c r="G71" i="1"/>
  <c r="L71" i="1"/>
  <c r="X71" i="1"/>
  <c r="Y71" i="1"/>
  <c r="Z69" i="1"/>
  <c r="S72" i="1"/>
  <c r="T72" i="1"/>
  <c r="P72" i="1"/>
  <c r="Q72" i="1"/>
  <c r="W72" i="1"/>
  <c r="E72" i="1"/>
  <c r="J72" i="1"/>
  <c r="G72" i="1"/>
  <c r="L72" i="1"/>
  <c r="X72" i="1"/>
  <c r="Y72" i="1"/>
  <c r="S73" i="1"/>
  <c r="T73" i="1"/>
  <c r="P73" i="1"/>
  <c r="Q73" i="1"/>
  <c r="W73" i="1"/>
  <c r="E73" i="1"/>
  <c r="J73" i="1"/>
  <c r="G73" i="1"/>
  <c r="L73" i="1"/>
  <c r="X73" i="1"/>
  <c r="Y73" i="1"/>
  <c r="S74" i="1"/>
  <c r="T74" i="1"/>
  <c r="P74" i="1"/>
  <c r="Q74" i="1"/>
  <c r="W74" i="1"/>
  <c r="E74" i="1"/>
  <c r="J74" i="1"/>
  <c r="G74" i="1"/>
  <c r="L74" i="1"/>
  <c r="X74" i="1"/>
  <c r="Y74" i="1"/>
  <c r="Z72" i="1"/>
  <c r="S75" i="1"/>
  <c r="T75" i="1"/>
  <c r="P75" i="1"/>
  <c r="Q75" i="1"/>
  <c r="W75" i="1"/>
  <c r="E75" i="1"/>
  <c r="J75" i="1"/>
  <c r="G75" i="1"/>
  <c r="L75" i="1"/>
  <c r="X75" i="1"/>
  <c r="Y75" i="1"/>
  <c r="S76" i="1"/>
  <c r="T76" i="1"/>
  <c r="P76" i="1"/>
  <c r="Q76" i="1"/>
  <c r="W76" i="1"/>
  <c r="E76" i="1"/>
  <c r="J76" i="1"/>
  <c r="G76" i="1"/>
  <c r="L76" i="1"/>
  <c r="X76" i="1"/>
  <c r="Y76" i="1"/>
  <c r="S77" i="1"/>
  <c r="T77" i="1"/>
  <c r="P77" i="1"/>
  <c r="Q77" i="1"/>
  <c r="W77" i="1"/>
  <c r="E77" i="1"/>
  <c r="J77" i="1"/>
  <c r="G77" i="1"/>
  <c r="L77" i="1"/>
  <c r="X77" i="1"/>
  <c r="Y77" i="1"/>
  <c r="Z75" i="1"/>
  <c r="Z82" i="1"/>
  <c r="Z81" i="1"/>
  <c r="S7" i="1"/>
  <c r="T7" i="1"/>
  <c r="P7" i="1"/>
  <c r="Q7" i="1"/>
  <c r="W7" i="1"/>
  <c r="E7" i="1"/>
  <c r="J7" i="1"/>
  <c r="G7" i="1"/>
  <c r="L7" i="1"/>
  <c r="X7" i="1"/>
  <c r="Y7" i="1"/>
  <c r="S8" i="1"/>
  <c r="T8" i="1"/>
  <c r="P8" i="1"/>
  <c r="Q8" i="1"/>
  <c r="W8" i="1"/>
  <c r="E8" i="1"/>
  <c r="J8" i="1"/>
  <c r="G8" i="1"/>
  <c r="L8" i="1"/>
  <c r="X8" i="1"/>
  <c r="Y8" i="1"/>
  <c r="S9" i="1"/>
  <c r="T9" i="1"/>
  <c r="P9" i="1"/>
  <c r="Q9" i="1"/>
  <c r="W9" i="1"/>
  <c r="E9" i="1"/>
  <c r="J9" i="1"/>
  <c r="G9" i="1"/>
  <c r="L9" i="1"/>
  <c r="X9" i="1"/>
  <c r="Y9" i="1"/>
  <c r="Z7" i="1"/>
  <c r="S10" i="1"/>
  <c r="T10" i="1"/>
  <c r="P10" i="1"/>
  <c r="Q10" i="1"/>
  <c r="W10" i="1"/>
  <c r="E10" i="1"/>
  <c r="J10" i="1"/>
  <c r="G10" i="1"/>
  <c r="L10" i="1"/>
  <c r="X10" i="1"/>
  <c r="Y10" i="1"/>
  <c r="S11" i="1"/>
  <c r="T11" i="1"/>
  <c r="P11" i="1"/>
  <c r="Q11" i="1"/>
  <c r="W11" i="1"/>
  <c r="E11" i="1"/>
  <c r="J11" i="1"/>
  <c r="G11" i="1"/>
  <c r="L11" i="1"/>
  <c r="X11" i="1"/>
  <c r="Y11" i="1"/>
  <c r="S12" i="1"/>
  <c r="T12" i="1"/>
  <c r="P12" i="1"/>
  <c r="Q12" i="1"/>
  <c r="W12" i="1"/>
  <c r="E12" i="1"/>
  <c r="J12" i="1"/>
  <c r="G12" i="1"/>
  <c r="L12" i="1"/>
  <c r="X12" i="1"/>
  <c r="Y12" i="1"/>
  <c r="Z10" i="1"/>
  <c r="S13" i="1"/>
  <c r="T13" i="1"/>
  <c r="P13" i="1"/>
  <c r="Q13" i="1"/>
  <c r="W13" i="1"/>
  <c r="E13" i="1"/>
  <c r="J13" i="1"/>
  <c r="G13" i="1"/>
  <c r="L13" i="1"/>
  <c r="X13" i="1"/>
  <c r="Y13" i="1"/>
  <c r="S14" i="1"/>
  <c r="T14" i="1"/>
  <c r="P14" i="1"/>
  <c r="Q14" i="1"/>
  <c r="W14" i="1"/>
  <c r="E14" i="1"/>
  <c r="J14" i="1"/>
  <c r="G14" i="1"/>
  <c r="L14" i="1"/>
  <c r="X14" i="1"/>
  <c r="Y14" i="1"/>
  <c r="S15" i="1"/>
  <c r="T15" i="1"/>
  <c r="P15" i="1"/>
  <c r="Q15" i="1"/>
  <c r="W15" i="1"/>
  <c r="E15" i="1"/>
  <c r="J15" i="1"/>
  <c r="G15" i="1"/>
  <c r="L15" i="1"/>
  <c r="X15" i="1"/>
  <c r="Y15" i="1"/>
  <c r="Z13" i="1"/>
  <c r="S25" i="1"/>
  <c r="T25" i="1"/>
  <c r="P25" i="1"/>
  <c r="Q25" i="1"/>
  <c r="W25" i="1"/>
  <c r="E25" i="1"/>
  <c r="J25" i="1"/>
  <c r="G25" i="1"/>
  <c r="L25" i="1"/>
  <c r="X25" i="1"/>
  <c r="Y25" i="1"/>
  <c r="S26" i="1"/>
  <c r="T26" i="1"/>
  <c r="P26" i="1"/>
  <c r="Q26" i="1"/>
  <c r="W26" i="1"/>
  <c r="E26" i="1"/>
  <c r="J26" i="1"/>
  <c r="G26" i="1"/>
  <c r="L26" i="1"/>
  <c r="X26" i="1"/>
  <c r="Y26" i="1"/>
  <c r="S27" i="1"/>
  <c r="T27" i="1"/>
  <c r="P27" i="1"/>
  <c r="Q27" i="1"/>
  <c r="W27" i="1"/>
  <c r="E27" i="1"/>
  <c r="J27" i="1"/>
  <c r="G27" i="1"/>
  <c r="L27" i="1"/>
  <c r="X27" i="1"/>
  <c r="Y27" i="1"/>
  <c r="Z25" i="1"/>
  <c r="S28" i="1"/>
  <c r="T28" i="1"/>
  <c r="P28" i="1"/>
  <c r="Q28" i="1"/>
  <c r="W28" i="1"/>
  <c r="E28" i="1"/>
  <c r="J28" i="1"/>
  <c r="G28" i="1"/>
  <c r="L28" i="1"/>
  <c r="X28" i="1"/>
  <c r="Y28" i="1"/>
  <c r="S29" i="1"/>
  <c r="T29" i="1"/>
  <c r="P29" i="1"/>
  <c r="Q29" i="1"/>
  <c r="W29" i="1"/>
  <c r="E29" i="1"/>
  <c r="J29" i="1"/>
  <c r="G29" i="1"/>
  <c r="L29" i="1"/>
  <c r="X29" i="1"/>
  <c r="Y29" i="1"/>
  <c r="S30" i="1"/>
  <c r="T30" i="1"/>
  <c r="P30" i="1"/>
  <c r="Q30" i="1"/>
  <c r="W30" i="1"/>
  <c r="E30" i="1"/>
  <c r="J30" i="1"/>
  <c r="G30" i="1"/>
  <c r="L30" i="1"/>
  <c r="X30" i="1"/>
  <c r="Y30" i="1"/>
  <c r="Z28" i="1"/>
  <c r="S31" i="1"/>
  <c r="T31" i="1"/>
  <c r="P31" i="1"/>
  <c r="Q31" i="1"/>
  <c r="W31" i="1"/>
  <c r="E31" i="1"/>
  <c r="J31" i="1"/>
  <c r="G31" i="1"/>
  <c r="L31" i="1"/>
  <c r="X31" i="1"/>
  <c r="Y31" i="1"/>
  <c r="S32" i="1"/>
  <c r="T32" i="1"/>
  <c r="P32" i="1"/>
  <c r="Q32" i="1"/>
  <c r="W32" i="1"/>
  <c r="E32" i="1"/>
  <c r="J32" i="1"/>
  <c r="G32" i="1"/>
  <c r="L32" i="1"/>
  <c r="X32" i="1"/>
  <c r="Y32" i="1"/>
  <c r="S33" i="1"/>
  <c r="T33" i="1"/>
  <c r="P33" i="1"/>
  <c r="Q33" i="1"/>
  <c r="W33" i="1"/>
  <c r="E33" i="1"/>
  <c r="J33" i="1"/>
  <c r="G33" i="1"/>
  <c r="L33" i="1"/>
  <c r="X33" i="1"/>
  <c r="Y33" i="1"/>
  <c r="Z31" i="1"/>
  <c r="S43" i="1"/>
  <c r="T43" i="1"/>
  <c r="P43" i="1"/>
  <c r="Q43" i="1"/>
  <c r="W43" i="1"/>
  <c r="E43" i="1"/>
  <c r="J43" i="1"/>
  <c r="G43" i="1"/>
  <c r="L43" i="1"/>
  <c r="X43" i="1"/>
  <c r="Y43" i="1"/>
  <c r="S44" i="1"/>
  <c r="T44" i="1"/>
  <c r="P44" i="1"/>
  <c r="Q44" i="1"/>
  <c r="W44" i="1"/>
  <c r="E44" i="1"/>
  <c r="J44" i="1"/>
  <c r="G44" i="1"/>
  <c r="L44" i="1"/>
  <c r="X44" i="1"/>
  <c r="Y44" i="1"/>
  <c r="S45" i="1"/>
  <c r="T45" i="1"/>
  <c r="P45" i="1"/>
  <c r="Q45" i="1"/>
  <c r="W45" i="1"/>
  <c r="E45" i="1"/>
  <c r="J45" i="1"/>
  <c r="G45" i="1"/>
  <c r="L45" i="1"/>
  <c r="X45" i="1"/>
  <c r="Y45" i="1"/>
  <c r="Z43" i="1"/>
  <c r="S46" i="1"/>
  <c r="T46" i="1"/>
  <c r="P46" i="1"/>
  <c r="Q46" i="1"/>
  <c r="W46" i="1"/>
  <c r="E46" i="1"/>
  <c r="J46" i="1"/>
  <c r="G46" i="1"/>
  <c r="L46" i="1"/>
  <c r="X46" i="1"/>
  <c r="Y46" i="1"/>
  <c r="S47" i="1"/>
  <c r="T47" i="1"/>
  <c r="P47" i="1"/>
  <c r="Q47" i="1"/>
  <c r="W47" i="1"/>
  <c r="E47" i="1"/>
  <c r="J47" i="1"/>
  <c r="G47" i="1"/>
  <c r="L47" i="1"/>
  <c r="X47" i="1"/>
  <c r="Y47" i="1"/>
  <c r="S48" i="1"/>
  <c r="T48" i="1"/>
  <c r="P48" i="1"/>
  <c r="Q48" i="1"/>
  <c r="W48" i="1"/>
  <c r="E48" i="1"/>
  <c r="J48" i="1"/>
  <c r="G48" i="1"/>
  <c r="L48" i="1"/>
  <c r="X48" i="1"/>
  <c r="Y48" i="1"/>
  <c r="Z46" i="1"/>
  <c r="S49" i="1"/>
  <c r="T49" i="1"/>
  <c r="P49" i="1"/>
  <c r="Q49" i="1"/>
  <c r="W49" i="1"/>
  <c r="E49" i="1"/>
  <c r="J49" i="1"/>
  <c r="G49" i="1"/>
  <c r="L49" i="1"/>
  <c r="X49" i="1"/>
  <c r="Y49" i="1"/>
  <c r="S50" i="1"/>
  <c r="T50" i="1"/>
  <c r="P50" i="1"/>
  <c r="Q50" i="1"/>
  <c r="W50" i="1"/>
  <c r="E50" i="1"/>
  <c r="J50" i="1"/>
  <c r="G50" i="1"/>
  <c r="L50" i="1"/>
  <c r="X50" i="1"/>
  <c r="Y50" i="1"/>
  <c r="S51" i="1"/>
  <c r="T51" i="1"/>
  <c r="P51" i="1"/>
  <c r="Q51" i="1"/>
  <c r="W51" i="1"/>
  <c r="E51" i="1"/>
  <c r="J51" i="1"/>
  <c r="G51" i="1"/>
  <c r="L51" i="1"/>
  <c r="X51" i="1"/>
  <c r="Y51" i="1"/>
  <c r="Z49" i="1"/>
  <c r="S61" i="1"/>
  <c r="T61" i="1"/>
  <c r="P61" i="1"/>
  <c r="Q61" i="1"/>
  <c r="W61" i="1"/>
  <c r="E61" i="1"/>
  <c r="J61" i="1"/>
  <c r="G61" i="1"/>
  <c r="L61" i="1"/>
  <c r="X61" i="1"/>
  <c r="Y61" i="1"/>
  <c r="S62" i="1"/>
  <c r="T62" i="1"/>
  <c r="P62" i="1"/>
  <c r="Q62" i="1"/>
  <c r="W62" i="1"/>
  <c r="E62" i="1"/>
  <c r="J62" i="1"/>
  <c r="G62" i="1"/>
  <c r="L62" i="1"/>
  <c r="X62" i="1"/>
  <c r="Y62" i="1"/>
  <c r="S63" i="1"/>
  <c r="T63" i="1"/>
  <c r="P63" i="1"/>
  <c r="Q63" i="1"/>
  <c r="W63" i="1"/>
  <c r="E63" i="1"/>
  <c r="J63" i="1"/>
  <c r="G63" i="1"/>
  <c r="L63" i="1"/>
  <c r="X63" i="1"/>
  <c r="Y63" i="1"/>
  <c r="Z61" i="1"/>
  <c r="S64" i="1"/>
  <c r="T64" i="1"/>
  <c r="P64" i="1"/>
  <c r="Q64" i="1"/>
  <c r="W64" i="1"/>
  <c r="E64" i="1"/>
  <c r="J64" i="1"/>
  <c r="G64" i="1"/>
  <c r="L64" i="1"/>
  <c r="X64" i="1"/>
  <c r="Y64" i="1"/>
  <c r="S65" i="1"/>
  <c r="T65" i="1"/>
  <c r="P65" i="1"/>
  <c r="Q65" i="1"/>
  <c r="W65" i="1"/>
  <c r="E65" i="1"/>
  <c r="J65" i="1"/>
  <c r="G65" i="1"/>
  <c r="L65" i="1"/>
  <c r="X65" i="1"/>
  <c r="Y65" i="1"/>
  <c r="Z64" i="1"/>
  <c r="S66" i="1"/>
  <c r="T66" i="1"/>
  <c r="P66" i="1"/>
  <c r="Q66" i="1"/>
  <c r="W66" i="1"/>
  <c r="E66" i="1"/>
  <c r="J66" i="1"/>
  <c r="G66" i="1"/>
  <c r="L66" i="1"/>
  <c r="X66" i="1"/>
  <c r="Y66" i="1"/>
  <c r="S67" i="1"/>
  <c r="T67" i="1"/>
  <c r="P67" i="1"/>
  <c r="Q67" i="1"/>
  <c r="W67" i="1"/>
  <c r="E67" i="1"/>
  <c r="J67" i="1"/>
  <c r="G67" i="1"/>
  <c r="L67" i="1"/>
  <c r="X67" i="1"/>
  <c r="Y67" i="1"/>
  <c r="S68" i="1"/>
  <c r="T68" i="1"/>
  <c r="P68" i="1"/>
  <c r="Q68" i="1"/>
  <c r="W68" i="1"/>
  <c r="E68" i="1"/>
  <c r="J68" i="1"/>
  <c r="G68" i="1"/>
  <c r="L68" i="1"/>
  <c r="X68" i="1"/>
  <c r="Y68" i="1"/>
  <c r="Z66" i="1"/>
  <c r="Z80" i="1"/>
  <c r="Z79" i="1"/>
  <c r="AA75" i="1"/>
  <c r="AA72" i="1"/>
  <c r="AA69" i="1"/>
  <c r="AA66" i="1"/>
  <c r="AA64" i="1"/>
  <c r="AA61" i="1"/>
  <c r="AA58" i="1"/>
  <c r="AA55" i="1"/>
  <c r="AA52" i="1"/>
  <c r="AA49" i="1"/>
  <c r="AA46" i="1"/>
  <c r="AA43" i="1"/>
  <c r="AA40" i="1"/>
  <c r="AA37" i="1"/>
  <c r="AA34" i="1"/>
  <c r="AA31" i="1"/>
  <c r="AA28" i="1"/>
  <c r="AA25" i="1"/>
  <c r="AA22" i="1"/>
  <c r="AA19" i="1"/>
  <c r="AA16" i="1"/>
  <c r="AA13" i="1"/>
  <c r="AA10" i="1"/>
  <c r="AA7" i="1"/>
  <c r="N43" i="1"/>
  <c r="N42" i="1"/>
  <c r="N41" i="1"/>
  <c r="N40" i="1"/>
  <c r="N39" i="1"/>
  <c r="N36" i="1"/>
  <c r="N35" i="1"/>
  <c r="N34" i="1"/>
  <c r="N33" i="1"/>
  <c r="N32" i="1"/>
  <c r="N30" i="1"/>
  <c r="N29" i="1"/>
  <c r="N28" i="1"/>
  <c r="N27" i="1"/>
  <c r="N26" i="1"/>
  <c r="N24" i="1"/>
  <c r="N23" i="1"/>
  <c r="N22" i="1"/>
  <c r="N21" i="1"/>
  <c r="N20" i="1"/>
  <c r="N17" i="1"/>
  <c r="N16" i="1"/>
  <c r="N15" i="1"/>
  <c r="N14" i="1"/>
  <c r="N13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<sst xmlns="http://schemas.openxmlformats.org/spreadsheetml/2006/main" count="136" uniqueCount="65">
  <si>
    <t>Site</t>
  </si>
  <si>
    <t>Incubation volume</t>
  </si>
  <si>
    <t>PON initial</t>
  </si>
  <si>
    <t>PON final</t>
  </si>
  <si>
    <t>δ15-PON</t>
  </si>
  <si>
    <t>R (PON)</t>
  </si>
  <si>
    <t>Volume filtered (initial)</t>
  </si>
  <si>
    <t>umol/L</t>
  </si>
  <si>
    <t>L</t>
  </si>
  <si>
    <t>umol</t>
  </si>
  <si>
    <t>initial</t>
  </si>
  <si>
    <t>added</t>
  </si>
  <si>
    <t>final</t>
  </si>
  <si>
    <t>**The final concentration of PON was assumed to be the same as the initial</t>
  </si>
  <si>
    <t>Equations from Dugdale and Wilkerson 1986:</t>
  </si>
  <si>
    <t>F (added)</t>
  </si>
  <si>
    <r>
      <t>Specific uptake rate (Vt)=</t>
    </r>
    <r>
      <rPr>
        <sz val="12"/>
        <color rgb="FFFF0000"/>
        <rFont val="Calibri"/>
        <family val="2"/>
        <scheme val="minor"/>
      </rPr>
      <t>F(excess)</t>
    </r>
    <r>
      <rPr>
        <sz val="12"/>
        <color theme="1"/>
        <rFont val="Calibri"/>
        <family val="2"/>
        <scheme val="minor"/>
      </rPr>
      <t>/(</t>
    </r>
    <r>
      <rPr>
        <sz val="12"/>
        <color rgb="FF0000FF"/>
        <rFont val="Calibri"/>
        <scheme val="minor"/>
      </rPr>
      <t>F(added)</t>
    </r>
    <r>
      <rPr>
        <sz val="12"/>
        <color theme="1"/>
        <rFont val="Calibri"/>
        <family val="2"/>
        <scheme val="minor"/>
      </rPr>
      <t>-</t>
    </r>
    <r>
      <rPr>
        <sz val="12"/>
        <color rgb="FF660066"/>
        <rFont val="Calibri"/>
        <scheme val="minor"/>
      </rPr>
      <t>F(natural abundance</t>
    </r>
    <r>
      <rPr>
        <sz val="12"/>
        <color theme="1"/>
        <rFont val="Calibri"/>
        <family val="2"/>
        <scheme val="minor"/>
      </rPr>
      <t>)*time</t>
    </r>
  </si>
  <si>
    <t>F (natural abundance)</t>
  </si>
  <si>
    <r>
      <rPr>
        <sz val="12"/>
        <color rgb="FFFF0000"/>
        <rFont val="Calibri"/>
        <family val="2"/>
        <scheme val="minor"/>
      </rPr>
      <t>F(excess)</t>
    </r>
    <r>
      <rPr>
        <sz val="12"/>
        <color theme="1"/>
        <rFont val="Calibri"/>
        <family val="2"/>
        <scheme val="minor"/>
      </rPr>
      <t>=</t>
    </r>
    <r>
      <rPr>
        <sz val="12"/>
        <color rgb="FF008000"/>
        <rFont val="Calibri"/>
        <scheme val="minor"/>
      </rPr>
      <t>F(sample)</t>
    </r>
    <r>
      <rPr>
        <sz val="12"/>
        <color theme="1"/>
        <rFont val="Calibri"/>
        <family val="2"/>
        <scheme val="minor"/>
      </rPr>
      <t>-</t>
    </r>
    <r>
      <rPr>
        <sz val="12"/>
        <color rgb="FF660066"/>
        <rFont val="Calibri"/>
        <scheme val="minor"/>
      </rPr>
      <t>F(natural abundance)</t>
    </r>
  </si>
  <si>
    <t>F (sample)</t>
  </si>
  <si>
    <r>
      <t>Transport rate (pt) = Vt*</t>
    </r>
    <r>
      <rPr>
        <sz val="12"/>
        <color theme="9" tint="-0.249977111117893"/>
        <rFont val="Calibri"/>
        <scheme val="minor"/>
      </rPr>
      <t>PON(end concentration)</t>
    </r>
  </si>
  <si>
    <t xml:space="preserve">PON end concentration </t>
  </si>
  <si>
    <t>F (excess)</t>
  </si>
  <si>
    <t xml:space="preserve">Specific Uptake Rate </t>
  </si>
  <si>
    <t>pt</t>
  </si>
  <si>
    <t>Vt (per day)</t>
  </si>
  <si>
    <t>ODNR4 NH4 A</t>
  </si>
  <si>
    <t>ODNR4 NH4 B</t>
  </si>
  <si>
    <t>ODNR4 NH4 C</t>
  </si>
  <si>
    <t>1163 NH4 A</t>
  </si>
  <si>
    <t>1163 NH4 B</t>
  </si>
  <si>
    <t>1163 NH4 C</t>
  </si>
  <si>
    <t>Bells NH4 A</t>
  </si>
  <si>
    <t>Bells NH4 B</t>
  </si>
  <si>
    <t>Bells NH4 C</t>
  </si>
  <si>
    <t>ODNR4 NO3 A</t>
  </si>
  <si>
    <t>ODNR4 NO3 B</t>
  </si>
  <si>
    <t>ODNR4 NO3 C</t>
  </si>
  <si>
    <t>1163 NO3 A</t>
  </si>
  <si>
    <t>1163 NO3 B</t>
  </si>
  <si>
    <t>1163 NO3 C</t>
  </si>
  <si>
    <t>Bells NO3 A</t>
  </si>
  <si>
    <t>Bells NO3 B</t>
  </si>
  <si>
    <t>Bells NO3 C</t>
  </si>
  <si>
    <t>Date</t>
  </si>
  <si>
    <t>NO3 or NH4 initial</t>
  </si>
  <si>
    <t>NO3 or NH4 added</t>
  </si>
  <si>
    <t>NO3 or NH4 mix</t>
  </si>
  <si>
    <t>δ15-NO3 or NH4</t>
  </si>
  <si>
    <t>R (NO3 or NH4)</t>
  </si>
  <si>
    <t>F (NO3 or NH4)</t>
  </si>
  <si>
    <t xml:space="preserve">Blue cells must be input from the Lake Erie dataset. </t>
  </si>
  <si>
    <t>Mean</t>
  </si>
  <si>
    <t>SD</t>
  </si>
  <si>
    <t>7/6/16</t>
  </si>
  <si>
    <t>7/25/16</t>
  </si>
  <si>
    <t>8/17/16</t>
  </si>
  <si>
    <t>Transport Rate (umol/L/h)</t>
  </si>
  <si>
    <t>6/15/16</t>
  </si>
  <si>
    <t>min NH4</t>
  </si>
  <si>
    <t>max NH4</t>
  </si>
  <si>
    <t>min NO3</t>
  </si>
  <si>
    <t>max NO3</t>
  </si>
  <si>
    <t>**The time unit is day</t>
  </si>
  <si>
    <t>Yellow cells represent 15N addition &gt;10% of ambient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</si>
</sst>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2"/>
      <color theme="9" tint="-0.249977111117893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Fill="1" applyBorder="1"/>
    <xf numFmtId="2" fontId="0" fillId="2" borderId="1" xfId="0" applyNumberFormat="1" applyFill="1" applyBorder="1"/>
    <xf numFmtId="0" fontId="1" fillId="0" borderId="1" xfId="0" applyFont="1" applyBorder="1"/>
    <xf numFmtId="0" fontId="0" fillId="0" borderId="1" xfId="0" applyFont="1" applyFill="1" applyBorder="1"/>
    <xf numFmtId="0" fontId="0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166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1" fillId="5" borderId="1" xfId="0" applyFont="1" applyFill="1" applyBorder="1"/>
    <xf numFmtId="0" fontId="0" fillId="5" borderId="1" xfId="0" applyFont="1" applyFill="1" applyBorder="1"/>
    <xf numFmtId="2" fontId="0" fillId="2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2" fillId="3" borderId="1" xfId="0" applyNumberFormat="1" applyFont="1" applyFill="1" applyBorder="1" applyAlignment="1">
      <alignment wrapText="1"/>
    </xf>
    <xf numFmtId="2" fontId="2" fillId="3" borderId="1" xfId="0" applyNumberFormat="1" applyFont="1" applyFill="1" applyBorder="1"/>
    <xf numFmtId="0" fontId="2" fillId="2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2" borderId="0" xfId="0" applyFill="1"/>
    <xf numFmtId="165" fontId="0" fillId="4" borderId="1" xfId="0" applyNumberFormat="1" applyFill="1" applyBorder="1"/>
    <xf numFmtId="167" fontId="0" fillId="2" borderId="1" xfId="0" applyNumberFormat="1" applyFont="1" applyFill="1" applyBorder="1"/>
    <xf numFmtId="2" fontId="0" fillId="0" borderId="1" xfId="0" applyNumberFormat="1" applyBorder="1"/>
    <xf numFmtId="0" fontId="0" fillId="0" borderId="1" xfId="0" applyNumberFormat="1" applyBorder="1"/>
    <xf numFmtId="49" fontId="2" fillId="3" borderId="1" xfId="0" applyNumberFormat="1" applyFont="1" applyFill="1" applyBorder="1"/>
    <xf numFmtId="49" fontId="0" fillId="0" borderId="1" xfId="0" applyNumberFormat="1" applyBorder="1"/>
    <xf numFmtId="49" fontId="1" fillId="0" borderId="1" xfId="0" applyNumberFormat="1" applyFont="1" applyBorder="1"/>
    <xf numFmtId="166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abSelected="1" workbookViewId="0">
      <pane xSplit="2" topLeftCell="U1" activePane="topRight" state="frozen"/>
      <selection pane="topRight" activeCell="AB5" sqref="AB5"/>
    </sheetView>
  </sheetViews>
  <sheetFormatPr baseColWidth="10" defaultRowHeight="16" x14ac:dyDescent="0.2"/>
  <cols>
    <col min="1" max="1" width="13" style="8" customWidth="1"/>
    <col min="2" max="2" width="16.5" style="8" customWidth="1"/>
    <col min="3" max="4" width="10.83203125" style="1"/>
    <col min="5" max="5" width="10.83203125" style="2"/>
    <col min="6" max="6" width="10.83203125" style="1"/>
    <col min="7" max="12" width="10.83203125" style="8"/>
    <col min="13" max="14" width="10.83203125" style="24"/>
    <col min="15" max="15" width="10.83203125" style="23"/>
    <col min="16" max="16" width="12.1640625" style="8" bestFit="1" customWidth="1"/>
    <col min="17" max="17" width="10.83203125" style="8"/>
    <col min="18" max="18" width="10.83203125" style="29"/>
    <col min="19" max="20" width="10.83203125" style="8"/>
    <col min="21" max="21" width="10.83203125" style="24"/>
    <col min="22" max="22" width="10.83203125" style="1"/>
    <col min="23" max="24" width="10.83203125" style="2"/>
    <col min="25" max="26" width="12" style="2" customWidth="1"/>
    <col min="27" max="27" width="12.5" style="2" customWidth="1"/>
    <col min="28" max="28" width="33.1640625" style="8" customWidth="1"/>
    <col min="29" max="29" width="23.33203125" style="8" customWidth="1"/>
    <col min="30" max="30" width="31.33203125" style="8" customWidth="1"/>
    <col min="31" max="16384" width="10.83203125" style="8"/>
  </cols>
  <sheetData>
    <row r="1" spans="1:28" s="2" customFormat="1" x14ac:dyDescent="0.2">
      <c r="A1" s="1" t="s">
        <v>51</v>
      </c>
      <c r="B1" s="1"/>
      <c r="C1" s="1"/>
      <c r="D1" s="1"/>
      <c r="F1" s="6" t="s">
        <v>14</v>
      </c>
      <c r="M1" s="24"/>
      <c r="N1" s="24"/>
      <c r="O1" s="14"/>
      <c r="R1" s="30"/>
      <c r="U1" s="24"/>
      <c r="V1" s="3"/>
    </row>
    <row r="2" spans="1:28" s="2" customFormat="1" x14ac:dyDescent="0.2">
      <c r="A2" s="46" t="s">
        <v>64</v>
      </c>
      <c r="B2" s="46"/>
      <c r="C2" s="46"/>
      <c r="D2" s="46"/>
      <c r="E2" s="46"/>
      <c r="F2" s="14" t="s">
        <v>18</v>
      </c>
      <c r="M2" s="24"/>
      <c r="N2" s="24"/>
      <c r="O2" s="14"/>
      <c r="R2" s="30"/>
      <c r="U2" s="24"/>
      <c r="V2" s="3"/>
    </row>
    <row r="3" spans="1:28" s="2" customFormat="1" x14ac:dyDescent="0.2">
      <c r="A3" s="2" t="s">
        <v>13</v>
      </c>
      <c r="F3" s="14" t="s">
        <v>16</v>
      </c>
      <c r="M3" s="24"/>
      <c r="N3" s="24"/>
      <c r="O3" s="14"/>
      <c r="R3" s="30"/>
      <c r="U3" s="24"/>
      <c r="V3" s="3"/>
    </row>
    <row r="4" spans="1:28" s="3" customFormat="1" x14ac:dyDescent="0.2">
      <c r="A4" s="3" t="s">
        <v>63</v>
      </c>
      <c r="E4" s="2"/>
      <c r="F4" s="15" t="s">
        <v>20</v>
      </c>
      <c r="M4" s="24"/>
      <c r="N4" s="24"/>
      <c r="O4" s="15"/>
      <c r="R4" s="31"/>
      <c r="U4" s="24"/>
      <c r="W4" s="2"/>
      <c r="X4" s="2"/>
      <c r="Y4" s="2"/>
      <c r="Z4" s="2"/>
      <c r="AA4" s="2"/>
      <c r="AB4" s="2"/>
    </row>
    <row r="5" spans="1:28" s="4" customFormat="1" ht="48" x14ac:dyDescent="0.2">
      <c r="A5" s="4" t="s">
        <v>44</v>
      </c>
      <c r="B5" s="4" t="s">
        <v>0</v>
      </c>
      <c r="C5" s="4" t="s">
        <v>45</v>
      </c>
      <c r="D5" s="4" t="s">
        <v>1</v>
      </c>
      <c r="E5" s="5" t="s">
        <v>45</v>
      </c>
      <c r="F5" s="4" t="s">
        <v>46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50</v>
      </c>
      <c r="L5" s="16" t="s">
        <v>15</v>
      </c>
      <c r="M5" s="25" t="s">
        <v>2</v>
      </c>
      <c r="N5" s="25" t="s">
        <v>3</v>
      </c>
      <c r="O5" s="4" t="s">
        <v>4</v>
      </c>
      <c r="P5" s="4" t="s">
        <v>5</v>
      </c>
      <c r="Q5" s="17" t="s">
        <v>17</v>
      </c>
      <c r="R5" s="32" t="s">
        <v>4</v>
      </c>
      <c r="S5" s="4" t="s">
        <v>5</v>
      </c>
      <c r="T5" s="18" t="s">
        <v>19</v>
      </c>
      <c r="U5" s="25" t="s">
        <v>6</v>
      </c>
      <c r="V5" s="35" t="s">
        <v>21</v>
      </c>
      <c r="W5" s="19" t="s">
        <v>22</v>
      </c>
      <c r="X5" s="5" t="s">
        <v>23</v>
      </c>
      <c r="Y5" s="5" t="s">
        <v>57</v>
      </c>
      <c r="Z5" s="5" t="s">
        <v>52</v>
      </c>
      <c r="AA5" s="4" t="s">
        <v>53</v>
      </c>
    </row>
    <row r="6" spans="1:28" s="6" customFormat="1" x14ac:dyDescent="0.2">
      <c r="A6" s="41"/>
      <c r="C6" s="6" t="s">
        <v>7</v>
      </c>
      <c r="D6" s="6" t="s">
        <v>8</v>
      </c>
      <c r="E6" s="7" t="s">
        <v>9</v>
      </c>
      <c r="F6" s="6" t="s">
        <v>9</v>
      </c>
      <c r="G6" s="6" t="s">
        <v>9</v>
      </c>
      <c r="H6" s="6" t="s">
        <v>10</v>
      </c>
      <c r="I6" s="6" t="s">
        <v>10</v>
      </c>
      <c r="J6" s="6" t="s">
        <v>10</v>
      </c>
      <c r="K6" s="6" t="s">
        <v>11</v>
      </c>
      <c r="L6" s="6" t="s">
        <v>47</v>
      </c>
      <c r="M6" s="26" t="s">
        <v>9</v>
      </c>
      <c r="N6" s="26" t="s">
        <v>9</v>
      </c>
      <c r="O6" s="6" t="s">
        <v>10</v>
      </c>
      <c r="P6" s="6" t="s">
        <v>10</v>
      </c>
      <c r="Q6" s="6" t="s">
        <v>2</v>
      </c>
      <c r="R6" s="33" t="s">
        <v>12</v>
      </c>
      <c r="S6" s="6" t="s">
        <v>12</v>
      </c>
      <c r="T6" s="6" t="s">
        <v>3</v>
      </c>
      <c r="U6" s="26" t="s">
        <v>8</v>
      </c>
      <c r="V6" s="34" t="s">
        <v>7</v>
      </c>
      <c r="W6" s="7"/>
      <c r="X6" s="7" t="s">
        <v>25</v>
      </c>
      <c r="Y6" s="7" t="s">
        <v>24</v>
      </c>
      <c r="Z6" s="7"/>
    </row>
    <row r="7" spans="1:28" x14ac:dyDescent="0.2">
      <c r="A7" s="42" t="s">
        <v>58</v>
      </c>
      <c r="B7" s="22" t="s">
        <v>26</v>
      </c>
      <c r="C7" s="36">
        <v>4.8460000000000001</v>
      </c>
      <c r="D7" s="1">
        <v>0.25</v>
      </c>
      <c r="E7" s="2">
        <f>C7*D7</f>
        <v>1.2115</v>
      </c>
      <c r="F7" s="1">
        <v>0.05</v>
      </c>
      <c r="G7" s="8">
        <f>E7+F7</f>
        <v>1.2615000000000001</v>
      </c>
      <c r="H7" s="8">
        <v>0</v>
      </c>
      <c r="I7" s="8">
        <v>3.676E-3</v>
      </c>
      <c r="J7" s="9">
        <f>I7/(1+I7)</f>
        <v>3.6625365157680369E-3</v>
      </c>
      <c r="K7" s="8">
        <v>0.99</v>
      </c>
      <c r="L7" s="10">
        <f>(E7*J7+F7*K7)/G7</f>
        <v>4.2756371770791106E-2</v>
      </c>
      <c r="M7" s="28"/>
      <c r="N7" s="24">
        <f>M7</f>
        <v>0</v>
      </c>
      <c r="O7" s="38">
        <v>12.982182913290822</v>
      </c>
      <c r="P7" s="9">
        <f>I7+(O7*I7)/1000</f>
        <v>3.723722504389257E-3</v>
      </c>
      <c r="Q7" s="9">
        <f>P7/(1+P7)</f>
        <v>3.7099078370870855E-3</v>
      </c>
      <c r="R7" s="29">
        <v>906.55924021025157</v>
      </c>
      <c r="S7" s="9">
        <f>I7+(R7*I7/1000)</f>
        <v>7.0085117670128849E-3</v>
      </c>
      <c r="T7" s="9">
        <f>S7/(1+S7)</f>
        <v>6.9597343866686333E-3</v>
      </c>
      <c r="V7" s="12">
        <v>27.638666666666669</v>
      </c>
      <c r="W7" s="21">
        <f>T7-Q7</f>
        <v>3.2498265495815477E-3</v>
      </c>
      <c r="X7" s="20">
        <f>W7/(L7-Q7)</f>
        <v>8.3229727411407703E-2</v>
      </c>
      <c r="Y7" s="20">
        <f>X7*V7/24</f>
        <v>9.5848278861726144E-2</v>
      </c>
      <c r="Z7" s="11">
        <f>AVERAGE(Y7:Y9)</f>
        <v>0.11471811248988734</v>
      </c>
      <c r="AA7" s="39">
        <f>STDEV(Y7:Y9)</f>
        <v>2.0637707171253107E-2</v>
      </c>
    </row>
    <row r="8" spans="1:28" x14ac:dyDescent="0.2">
      <c r="A8" s="42"/>
      <c r="B8" s="22" t="s">
        <v>27</v>
      </c>
      <c r="C8" s="36">
        <v>4.8460000000000001</v>
      </c>
      <c r="D8" s="1">
        <v>0.25</v>
      </c>
      <c r="E8" s="2">
        <f t="shared" ref="E8:E70" si="0">C8*D8</f>
        <v>1.2115</v>
      </c>
      <c r="F8" s="1">
        <v>0.05</v>
      </c>
      <c r="G8" s="8">
        <f t="shared" ref="G8:G10" si="1">E8+F8</f>
        <v>1.2615000000000001</v>
      </c>
      <c r="H8" s="8">
        <v>0</v>
      </c>
      <c r="I8" s="8">
        <v>3.676E-3</v>
      </c>
      <c r="J8" s="9">
        <f t="shared" ref="J8:J70" si="2">I8/(1+I8)</f>
        <v>3.6625365157680369E-3</v>
      </c>
      <c r="K8" s="8">
        <v>0.99</v>
      </c>
      <c r="L8" s="10">
        <f t="shared" ref="L8:L70" si="3">(E8*J8+F8*K8)/G8</f>
        <v>4.2756371770791106E-2</v>
      </c>
      <c r="M8" s="28"/>
      <c r="N8" s="24">
        <f t="shared" ref="N8:N11" si="4">M8</f>
        <v>0</v>
      </c>
      <c r="O8" s="38">
        <v>12.982182913290822</v>
      </c>
      <c r="P8" s="9">
        <f t="shared" ref="P8:P70" si="5">I8+(O8*I8)/1000</f>
        <v>3.723722504389257E-3</v>
      </c>
      <c r="Q8" s="9">
        <f t="shared" ref="Q8:Q70" si="6">P8/(1+P8)</f>
        <v>3.7099078370870855E-3</v>
      </c>
      <c r="R8" s="29">
        <v>970.28017131981221</v>
      </c>
      <c r="S8" s="9">
        <f>I8+(R8*I8/1000)</f>
        <v>7.2427499097716293E-3</v>
      </c>
      <c r="T8" s="9">
        <f t="shared" ref="T8:T70" si="7">S8/(1+S8)</f>
        <v>7.1906696875409949E-3</v>
      </c>
      <c r="V8" s="12">
        <v>30.032</v>
      </c>
      <c r="W8" s="21">
        <f t="shared" ref="W8:W70" si="8">T8-Q8</f>
        <v>3.4807618504539093E-3</v>
      </c>
      <c r="X8" s="20">
        <f t="shared" ref="X8:X70" si="9">W8/(L8-Q8)</f>
        <v>8.9144099101106947E-2</v>
      </c>
      <c r="Y8" s="20">
        <f t="shared" ref="Y8:Y70" si="10">X8*V8/24</f>
        <v>0.11154898267518516</v>
      </c>
      <c r="Z8" s="11"/>
      <c r="AA8" s="8"/>
    </row>
    <row r="9" spans="1:28" x14ac:dyDescent="0.2">
      <c r="A9" s="42"/>
      <c r="B9" s="22" t="s">
        <v>28</v>
      </c>
      <c r="C9" s="36">
        <v>4.8460000000000001</v>
      </c>
      <c r="D9" s="1">
        <v>0.25</v>
      </c>
      <c r="E9" s="2">
        <f t="shared" si="0"/>
        <v>1.2115</v>
      </c>
      <c r="F9" s="1">
        <v>0.05</v>
      </c>
      <c r="G9" s="8">
        <f t="shared" si="1"/>
        <v>1.2615000000000001</v>
      </c>
      <c r="H9" s="8">
        <v>0</v>
      </c>
      <c r="I9" s="8">
        <v>3.676E-3</v>
      </c>
      <c r="J9" s="9">
        <f t="shared" si="2"/>
        <v>3.6625365157680369E-3</v>
      </c>
      <c r="K9" s="8">
        <v>0.99</v>
      </c>
      <c r="L9" s="10">
        <f t="shared" si="3"/>
        <v>4.2756371770791106E-2</v>
      </c>
      <c r="M9" s="28"/>
      <c r="N9" s="24">
        <f t="shared" si="4"/>
        <v>0</v>
      </c>
      <c r="O9" s="38">
        <v>12.982182913290822</v>
      </c>
      <c r="P9" s="9">
        <f t="shared" si="5"/>
        <v>3.723722504389257E-3</v>
      </c>
      <c r="Q9" s="9">
        <f t="shared" si="6"/>
        <v>3.7099078370870855E-3</v>
      </c>
      <c r="R9" s="29">
        <v>1163.3042650160157</v>
      </c>
      <c r="S9" s="9">
        <f>I9+(R9*I9/1000)</f>
        <v>7.9523064781988739E-3</v>
      </c>
      <c r="T9" s="9">
        <f t="shared" si="7"/>
        <v>7.8895662295613549E-3</v>
      </c>
      <c r="V9" s="12">
        <v>30.662105263157894</v>
      </c>
      <c r="W9" s="21">
        <f t="shared" si="8"/>
        <v>4.1796583924742694E-3</v>
      </c>
      <c r="X9" s="20">
        <f t="shared" si="9"/>
        <v>0.10704319857416034</v>
      </c>
      <c r="Y9" s="20">
        <f t="shared" si="10"/>
        <v>0.13675707593275072</v>
      </c>
      <c r="Z9" s="11"/>
      <c r="AA9" s="8"/>
    </row>
    <row r="10" spans="1:28" x14ac:dyDescent="0.2">
      <c r="A10" s="42"/>
      <c r="B10" s="22" t="s">
        <v>29</v>
      </c>
      <c r="C10" s="36">
        <v>0.61899999999999999</v>
      </c>
      <c r="D10" s="1">
        <v>0.25</v>
      </c>
      <c r="E10" s="2">
        <f t="shared" si="0"/>
        <v>0.15475</v>
      </c>
      <c r="F10" s="1">
        <v>0.05</v>
      </c>
      <c r="G10" s="8">
        <f t="shared" si="1"/>
        <v>0.20474999999999999</v>
      </c>
      <c r="H10" s="8">
        <v>0</v>
      </c>
      <c r="I10" s="8">
        <v>3.676E-3</v>
      </c>
      <c r="J10" s="9">
        <f t="shared" si="2"/>
        <v>3.6625365157680369E-3</v>
      </c>
      <c r="K10" s="8">
        <v>0.99</v>
      </c>
      <c r="L10" s="37">
        <f t="shared" si="3"/>
        <v>0.24452638596246695</v>
      </c>
      <c r="M10" s="28"/>
      <c r="N10" s="24">
        <f t="shared" si="4"/>
        <v>0</v>
      </c>
      <c r="O10" s="38">
        <v>9.6948769391547689</v>
      </c>
      <c r="P10" s="9">
        <f t="shared" si="5"/>
        <v>3.7116383676283329E-3</v>
      </c>
      <c r="Q10" s="9">
        <f t="shared" si="6"/>
        <v>3.6979130516656173E-3</v>
      </c>
      <c r="R10" s="29">
        <v>1671.9999682926052</v>
      </c>
      <c r="S10" s="9">
        <f>I10+(R10*I10/1000)</f>
        <v>9.8222718834436173E-3</v>
      </c>
      <c r="T10" s="9">
        <f t="shared" si="7"/>
        <v>9.7267332647792207E-3</v>
      </c>
      <c r="V10" s="12">
        <v>49.249142857142857</v>
      </c>
      <c r="W10" s="21">
        <f t="shared" si="8"/>
        <v>6.0288202131136039E-3</v>
      </c>
      <c r="X10" s="20">
        <f t="shared" si="9"/>
        <v>2.5033668736281749E-2</v>
      </c>
      <c r="Y10" s="44">
        <f t="shared" si="10"/>
        <v>5.1370280326313779E-2</v>
      </c>
      <c r="Z10" s="45">
        <f>AVERAGE(Y10:Y12)</f>
        <v>5.1697316934421374E-2</v>
      </c>
      <c r="AA10" s="39">
        <f>STDEV(Y10:Y12)</f>
        <v>1.5366038990439778E-3</v>
      </c>
    </row>
    <row r="11" spans="1:28" x14ac:dyDescent="0.2">
      <c r="A11" s="42"/>
      <c r="B11" s="22" t="s">
        <v>30</v>
      </c>
      <c r="C11" s="36">
        <v>0.61899999999999999</v>
      </c>
      <c r="D11" s="1">
        <v>0.25</v>
      </c>
      <c r="E11" s="2">
        <f t="shared" si="0"/>
        <v>0.15475</v>
      </c>
      <c r="F11" s="1">
        <v>0.05</v>
      </c>
      <c r="G11" s="8">
        <f>E11+F11</f>
        <v>0.20474999999999999</v>
      </c>
      <c r="H11" s="8">
        <v>0</v>
      </c>
      <c r="I11" s="8">
        <v>3.676E-3</v>
      </c>
      <c r="J11" s="9">
        <f t="shared" si="2"/>
        <v>3.6625365157680369E-3</v>
      </c>
      <c r="K11" s="8">
        <v>0.99</v>
      </c>
      <c r="L11" s="37">
        <f t="shared" si="3"/>
        <v>0.24452638596246695</v>
      </c>
      <c r="M11" s="28"/>
      <c r="N11" s="24">
        <f t="shared" si="4"/>
        <v>0</v>
      </c>
      <c r="O11" s="38">
        <v>9.6948769391547689</v>
      </c>
      <c r="P11" s="9">
        <f t="shared" si="5"/>
        <v>3.7116383676283329E-3</v>
      </c>
      <c r="Q11" s="9">
        <f t="shared" si="6"/>
        <v>3.6979130516656173E-3</v>
      </c>
      <c r="R11" s="29">
        <v>1603.2607044594229</v>
      </c>
      <c r="S11" s="9">
        <f>I11+(R11*I11/1000)</f>
        <v>9.5695863495928388E-3</v>
      </c>
      <c r="T11" s="9">
        <f t="shared" si="7"/>
        <v>9.4788774136853708E-3</v>
      </c>
      <c r="V11" s="12">
        <v>50.341142857142856</v>
      </c>
      <c r="W11" s="21">
        <f t="shared" si="8"/>
        <v>5.780964362019754E-3</v>
      </c>
      <c r="X11" s="20">
        <f t="shared" si="9"/>
        <v>2.4004488722398378E-2</v>
      </c>
      <c r="Y11" s="44">
        <f t="shared" si="10"/>
        <v>5.035055816612214E-2</v>
      </c>
      <c r="Z11" s="45"/>
      <c r="AA11" s="11"/>
    </row>
    <row r="12" spans="1:28" x14ac:dyDescent="0.2">
      <c r="A12" s="42"/>
      <c r="B12" s="22" t="s">
        <v>31</v>
      </c>
      <c r="C12" s="36">
        <v>0.61899999999999999</v>
      </c>
      <c r="D12" s="1">
        <v>0.25</v>
      </c>
      <c r="E12" s="2">
        <f t="shared" si="0"/>
        <v>0.15475</v>
      </c>
      <c r="F12" s="1">
        <v>0.05</v>
      </c>
      <c r="G12" s="8">
        <f t="shared" ref="G12:G74" si="11">E12+F12</f>
        <v>0.20474999999999999</v>
      </c>
      <c r="H12" s="8">
        <v>0</v>
      </c>
      <c r="I12" s="8">
        <v>3.676E-3</v>
      </c>
      <c r="J12" s="9">
        <f t="shared" si="2"/>
        <v>3.6625365157680369E-3</v>
      </c>
      <c r="K12" s="8">
        <v>0.99</v>
      </c>
      <c r="L12" s="37">
        <f t="shared" si="3"/>
        <v>0.24452638596246695</v>
      </c>
      <c r="M12" s="28"/>
      <c r="O12" s="38">
        <v>9.6948769391547689</v>
      </c>
      <c r="P12" s="9">
        <f t="shared" si="5"/>
        <v>3.7116383676283329E-3</v>
      </c>
      <c r="Q12" s="9">
        <f t="shared" si="6"/>
        <v>3.6979130516656173E-3</v>
      </c>
      <c r="R12" s="29">
        <v>1648.9166856643801</v>
      </c>
      <c r="S12" s="9">
        <f t="shared" ref="S12:S74" si="12">I12+(R12*I12/1000)</f>
        <v>9.7374177365022619E-3</v>
      </c>
      <c r="T12" s="9">
        <f t="shared" si="7"/>
        <v>9.6435148044036415E-3</v>
      </c>
      <c r="V12" s="12">
        <v>51.883529411764698</v>
      </c>
      <c r="W12" s="21">
        <f t="shared" si="8"/>
        <v>5.9456017527380247E-3</v>
      </c>
      <c r="X12" s="20">
        <f t="shared" si="9"/>
        <v>2.4688117982378986E-2</v>
      </c>
      <c r="Y12" s="44">
        <f t="shared" si="10"/>
        <v>5.3371112310828216E-2</v>
      </c>
      <c r="Z12" s="45"/>
      <c r="AA12" s="11"/>
    </row>
    <row r="13" spans="1:28" x14ac:dyDescent="0.2">
      <c r="A13" s="42"/>
      <c r="B13" s="22" t="s">
        <v>32</v>
      </c>
      <c r="C13" s="36">
        <v>0.92300000000000004</v>
      </c>
      <c r="D13" s="1">
        <v>0.25</v>
      </c>
      <c r="E13" s="2">
        <f t="shared" si="0"/>
        <v>0.23075000000000001</v>
      </c>
      <c r="F13" s="1">
        <v>0.05</v>
      </c>
      <c r="G13" s="8">
        <f t="shared" si="11"/>
        <v>0.28075</v>
      </c>
      <c r="H13" s="8">
        <v>0</v>
      </c>
      <c r="I13" s="8">
        <v>3.676E-3</v>
      </c>
      <c r="J13" s="9">
        <f t="shared" si="2"/>
        <v>3.6625365157680369E-3</v>
      </c>
      <c r="K13" s="8">
        <v>0.99</v>
      </c>
      <c r="L13" s="37">
        <f t="shared" si="3"/>
        <v>0.17932370543548878</v>
      </c>
      <c r="M13" s="28"/>
      <c r="N13" s="24">
        <f>M13</f>
        <v>0</v>
      </c>
      <c r="O13" s="38">
        <v>7.1971017166556122</v>
      </c>
      <c r="P13" s="9">
        <f t="shared" si="5"/>
        <v>3.702456545910426E-3</v>
      </c>
      <c r="Q13" s="9">
        <f t="shared" si="6"/>
        <v>3.688798928172267E-3</v>
      </c>
      <c r="R13" s="29">
        <v>3592.7205896983432</v>
      </c>
      <c r="S13" s="9">
        <f t="shared" si="12"/>
        <v>1.688284088773111E-2</v>
      </c>
      <c r="T13" s="9">
        <f t="shared" si="7"/>
        <v>1.660254279931847E-2</v>
      </c>
      <c r="V13" s="12">
        <v>6.7104999999999988</v>
      </c>
      <c r="W13" s="21">
        <f t="shared" si="8"/>
        <v>1.2913743871146204E-2</v>
      </c>
      <c r="X13" s="20">
        <f t="shared" si="9"/>
        <v>7.3526066816383379E-2</v>
      </c>
      <c r="Y13" s="44">
        <f t="shared" si="10"/>
        <v>2.0558194640472524E-2</v>
      </c>
      <c r="Z13" s="45">
        <f>AVERAGE(Y13:Y15)</f>
        <v>2.0288750122860456E-2</v>
      </c>
      <c r="AA13" s="39">
        <f>STDEV(Y13:Y15)</f>
        <v>1.7234456749402839E-3</v>
      </c>
    </row>
    <row r="14" spans="1:28" x14ac:dyDescent="0.2">
      <c r="A14" s="42"/>
      <c r="B14" s="22" t="s">
        <v>33</v>
      </c>
      <c r="C14" s="36">
        <v>0.92300000000000004</v>
      </c>
      <c r="D14" s="1">
        <v>0.25</v>
      </c>
      <c r="E14" s="2">
        <f t="shared" si="0"/>
        <v>0.23075000000000001</v>
      </c>
      <c r="F14" s="1">
        <v>0.05</v>
      </c>
      <c r="G14" s="8">
        <f t="shared" si="11"/>
        <v>0.28075</v>
      </c>
      <c r="H14" s="8">
        <v>0</v>
      </c>
      <c r="I14" s="8">
        <v>3.676E-3</v>
      </c>
      <c r="J14" s="9">
        <f t="shared" si="2"/>
        <v>3.6625365157680369E-3</v>
      </c>
      <c r="K14" s="8">
        <v>0.99</v>
      </c>
      <c r="L14" s="37">
        <f t="shared" si="3"/>
        <v>0.17932370543548878</v>
      </c>
      <c r="M14" s="28"/>
      <c r="N14" s="24">
        <f t="shared" ref="N14:N17" si="13">M14</f>
        <v>0</v>
      </c>
      <c r="O14" s="38">
        <v>7.1971017166556122</v>
      </c>
      <c r="P14" s="9">
        <f t="shared" si="5"/>
        <v>3.702456545910426E-3</v>
      </c>
      <c r="Q14" s="9">
        <f t="shared" si="6"/>
        <v>3.688798928172267E-3</v>
      </c>
      <c r="R14" s="29">
        <v>3823.2232521009032</v>
      </c>
      <c r="S14" s="9">
        <f t="shared" si="12"/>
        <v>1.7730168674722921E-2</v>
      </c>
      <c r="T14" s="9">
        <f t="shared" si="7"/>
        <v>1.7421286329569019E-2</v>
      </c>
      <c r="V14" s="12">
        <v>6.7104999999999988</v>
      </c>
      <c r="W14" s="21">
        <f t="shared" si="8"/>
        <v>1.3732487401396752E-2</v>
      </c>
      <c r="X14" s="20">
        <f t="shared" si="9"/>
        <v>7.8187688737288055E-2</v>
      </c>
      <c r="Y14" s="44">
        <f t="shared" si="10"/>
        <v>2.186160355298214E-2</v>
      </c>
      <c r="Z14" s="45"/>
      <c r="AA14" s="11"/>
    </row>
    <row r="15" spans="1:28" x14ac:dyDescent="0.2">
      <c r="A15" s="42"/>
      <c r="B15" s="22" t="s">
        <v>34</v>
      </c>
      <c r="C15" s="36">
        <v>0.92300000000000004</v>
      </c>
      <c r="D15" s="1">
        <v>0.25</v>
      </c>
      <c r="E15" s="2">
        <f t="shared" si="0"/>
        <v>0.23075000000000001</v>
      </c>
      <c r="F15" s="1">
        <v>0.05</v>
      </c>
      <c r="G15" s="8">
        <f t="shared" si="11"/>
        <v>0.28075</v>
      </c>
      <c r="H15" s="8">
        <v>0</v>
      </c>
      <c r="I15" s="8">
        <v>3.676E-3</v>
      </c>
      <c r="J15" s="9">
        <f t="shared" si="2"/>
        <v>3.6625365157680369E-3</v>
      </c>
      <c r="K15" s="8">
        <v>0.99</v>
      </c>
      <c r="L15" s="37">
        <f t="shared" si="3"/>
        <v>0.17932370543548878</v>
      </c>
      <c r="M15" s="28"/>
      <c r="N15" s="24">
        <f t="shared" si="13"/>
        <v>0</v>
      </c>
      <c r="O15" s="38">
        <v>7.1971017166556122</v>
      </c>
      <c r="P15" s="9">
        <f t="shared" si="5"/>
        <v>3.702456545910426E-3</v>
      </c>
      <c r="Q15" s="9">
        <f t="shared" si="6"/>
        <v>3.688798928172267E-3</v>
      </c>
      <c r="R15" s="29">
        <v>3726.4526028681294</v>
      </c>
      <c r="S15" s="9">
        <f t="shared" si="12"/>
        <v>1.7374439768143242E-2</v>
      </c>
      <c r="T15" s="9">
        <f t="shared" si="7"/>
        <v>1.7077723883158327E-2</v>
      </c>
      <c r="V15" s="12">
        <v>5.8074999999999992</v>
      </c>
      <c r="W15" s="21">
        <f t="shared" si="8"/>
        <v>1.3388924954986061E-2</v>
      </c>
      <c r="X15" s="20">
        <f t="shared" si="9"/>
        <v>7.6231571623425046E-2</v>
      </c>
      <c r="Y15" s="44">
        <f t="shared" si="10"/>
        <v>1.8446452175126703E-2</v>
      </c>
      <c r="Z15" s="45"/>
      <c r="AA15" s="11"/>
    </row>
    <row r="16" spans="1:28" x14ac:dyDescent="0.2">
      <c r="A16" s="42"/>
      <c r="B16" s="22" t="s">
        <v>35</v>
      </c>
      <c r="C16" s="36">
        <v>27.155999999999999</v>
      </c>
      <c r="D16" s="1">
        <v>0.25</v>
      </c>
      <c r="E16" s="2">
        <f t="shared" si="0"/>
        <v>6.7889999999999997</v>
      </c>
      <c r="F16" s="1">
        <v>0.05</v>
      </c>
      <c r="G16" s="8">
        <f t="shared" si="11"/>
        <v>6.8389999999999995</v>
      </c>
      <c r="H16" s="8">
        <v>0</v>
      </c>
      <c r="I16" s="8">
        <v>3.676E-3</v>
      </c>
      <c r="J16" s="9">
        <f t="shared" si="2"/>
        <v>3.6625365157680369E-3</v>
      </c>
      <c r="K16" s="8">
        <v>0.99</v>
      </c>
      <c r="L16" s="10">
        <f t="shared" si="3"/>
        <v>1.0873659951096536E-2</v>
      </c>
      <c r="M16" s="28"/>
      <c r="N16" s="24">
        <f t="shared" si="13"/>
        <v>0</v>
      </c>
      <c r="O16" s="38">
        <v>12.982182913290822</v>
      </c>
      <c r="P16" s="9">
        <f t="shared" si="5"/>
        <v>3.723722504389257E-3</v>
      </c>
      <c r="Q16" s="9">
        <f t="shared" si="6"/>
        <v>3.7099078370870855E-3</v>
      </c>
      <c r="R16" s="29">
        <v>104.7426234764947</v>
      </c>
      <c r="S16" s="9">
        <f t="shared" si="12"/>
        <v>4.0610338838995945E-3</v>
      </c>
      <c r="T16" s="9">
        <f t="shared" si="7"/>
        <v>4.0446085913629585E-3</v>
      </c>
      <c r="V16" s="12">
        <v>30.91888888888889</v>
      </c>
      <c r="W16" s="21">
        <f t="shared" si="8"/>
        <v>3.3470075427587294E-4</v>
      </c>
      <c r="X16" s="20">
        <f t="shared" si="9"/>
        <v>4.672143158350376E-2</v>
      </c>
      <c r="Y16" s="20">
        <f t="shared" si="10"/>
        <v>6.0190614660840698E-2</v>
      </c>
      <c r="Z16" s="11">
        <f>AVERAGE(Y16:Y18)</f>
        <v>3.7959253194460217E-2</v>
      </c>
      <c r="AA16" s="39">
        <f>STDEV(Y16:Y18)</f>
        <v>1.9937602477562308E-2</v>
      </c>
    </row>
    <row r="17" spans="1:27" x14ac:dyDescent="0.2">
      <c r="A17" s="42"/>
      <c r="B17" s="22" t="s">
        <v>36</v>
      </c>
      <c r="C17" s="36">
        <v>27.155999999999999</v>
      </c>
      <c r="D17" s="1">
        <v>0.25</v>
      </c>
      <c r="E17" s="2">
        <f t="shared" si="0"/>
        <v>6.7889999999999997</v>
      </c>
      <c r="F17" s="1">
        <v>0.05</v>
      </c>
      <c r="G17" s="8">
        <f t="shared" si="11"/>
        <v>6.8389999999999995</v>
      </c>
      <c r="H17" s="8">
        <v>0</v>
      </c>
      <c r="I17" s="8">
        <v>3.676E-3</v>
      </c>
      <c r="J17" s="9">
        <f t="shared" si="2"/>
        <v>3.6625365157680369E-3</v>
      </c>
      <c r="K17" s="8">
        <v>0.99</v>
      </c>
      <c r="L17" s="10">
        <f t="shared" si="3"/>
        <v>1.0873659951096536E-2</v>
      </c>
      <c r="M17" s="28"/>
      <c r="N17" s="24">
        <f t="shared" si="13"/>
        <v>0</v>
      </c>
      <c r="O17" s="38">
        <v>12.982182913290822</v>
      </c>
      <c r="P17" s="9">
        <f t="shared" si="5"/>
        <v>3.723722504389257E-3</v>
      </c>
      <c r="Q17" s="9">
        <f t="shared" si="6"/>
        <v>3.7099078370870855E-3</v>
      </c>
      <c r="R17" s="29">
        <v>71.19781751532993</v>
      </c>
      <c r="S17" s="9">
        <f t="shared" si="12"/>
        <v>3.937723177186353E-3</v>
      </c>
      <c r="T17" s="9">
        <f t="shared" si="7"/>
        <v>3.9222783308954104E-3</v>
      </c>
      <c r="V17" s="12">
        <v>25.925555555555555</v>
      </c>
      <c r="W17" s="21">
        <f t="shared" si="8"/>
        <v>2.1237049380832488E-4</v>
      </c>
      <c r="X17" s="20">
        <f t="shared" si="9"/>
        <v>2.9645148300569007E-2</v>
      </c>
      <c r="Y17" s="20">
        <f t="shared" si="10"/>
        <v>3.2023622467461883E-2</v>
      </c>
      <c r="Z17" s="11"/>
      <c r="AA17" s="11"/>
    </row>
    <row r="18" spans="1:27" x14ac:dyDescent="0.2">
      <c r="A18" s="42"/>
      <c r="B18" s="22" t="s">
        <v>37</v>
      </c>
      <c r="C18" s="36">
        <v>27.155999999999999</v>
      </c>
      <c r="D18" s="1">
        <v>0.25</v>
      </c>
      <c r="E18" s="2">
        <f t="shared" si="0"/>
        <v>6.7889999999999997</v>
      </c>
      <c r="F18" s="1">
        <v>0.05</v>
      </c>
      <c r="G18" s="8">
        <f t="shared" si="11"/>
        <v>6.8389999999999995</v>
      </c>
      <c r="H18" s="8">
        <v>0</v>
      </c>
      <c r="I18" s="8">
        <v>3.676E-3</v>
      </c>
      <c r="J18" s="9">
        <f t="shared" si="2"/>
        <v>3.6625365157680369E-3</v>
      </c>
      <c r="K18" s="8">
        <v>0.99</v>
      </c>
      <c r="L18" s="10">
        <f t="shared" si="3"/>
        <v>1.0873659951096536E-2</v>
      </c>
      <c r="M18" s="28"/>
      <c r="O18" s="38">
        <v>12.982182913290822</v>
      </c>
      <c r="P18" s="9">
        <f t="shared" si="5"/>
        <v>3.723722504389257E-3</v>
      </c>
      <c r="Q18" s="9">
        <f t="shared" si="6"/>
        <v>3.7099078370870855E-3</v>
      </c>
      <c r="R18" s="29">
        <v>47.10861955682136</v>
      </c>
      <c r="S18" s="9">
        <f t="shared" si="12"/>
        <v>3.8491712854908755E-3</v>
      </c>
      <c r="T18" s="9">
        <f t="shared" si="7"/>
        <v>3.8344119770122179E-3</v>
      </c>
      <c r="V18" s="12">
        <v>29.915555555555557</v>
      </c>
      <c r="W18" s="21">
        <f t="shared" si="8"/>
        <v>1.2450413992513235E-4</v>
      </c>
      <c r="X18" s="20">
        <f t="shared" si="9"/>
        <v>1.7379738710061137E-2</v>
      </c>
      <c r="Y18" s="20">
        <f t="shared" si="10"/>
        <v>2.166352245507806E-2</v>
      </c>
      <c r="Z18" s="11"/>
      <c r="AA18" s="11"/>
    </row>
    <row r="19" spans="1:27" x14ac:dyDescent="0.2">
      <c r="A19" s="43"/>
      <c r="B19" s="22" t="s">
        <v>38</v>
      </c>
      <c r="C19" s="36">
        <v>17.835000000000001</v>
      </c>
      <c r="D19" s="1">
        <v>0.25</v>
      </c>
      <c r="E19" s="2">
        <f t="shared" si="0"/>
        <v>4.4587500000000002</v>
      </c>
      <c r="F19" s="1">
        <v>0.05</v>
      </c>
      <c r="G19" s="8">
        <f t="shared" si="11"/>
        <v>4.50875</v>
      </c>
      <c r="H19" s="8">
        <v>0</v>
      </c>
      <c r="I19" s="8">
        <v>3.676E-3</v>
      </c>
      <c r="J19" s="9">
        <f t="shared" si="2"/>
        <v>3.6625365157680369E-3</v>
      </c>
      <c r="K19" s="8">
        <v>0.99</v>
      </c>
      <c r="L19" s="10">
        <f t="shared" si="3"/>
        <v>1.4600573260810809E-2</v>
      </c>
      <c r="M19" s="28"/>
      <c r="O19" s="38">
        <v>9.6948769391547689</v>
      </c>
      <c r="P19" s="9">
        <f t="shared" si="5"/>
        <v>3.7116383676283329E-3</v>
      </c>
      <c r="Q19" s="9">
        <f t="shared" si="6"/>
        <v>3.6979130516656173E-3</v>
      </c>
      <c r="R19" s="29">
        <v>630.76501899677135</v>
      </c>
      <c r="S19" s="9">
        <f t="shared" si="12"/>
        <v>5.994692209832132E-3</v>
      </c>
      <c r="T19" s="9">
        <f t="shared" si="7"/>
        <v>5.9589700186825122E-3</v>
      </c>
      <c r="V19" s="12">
        <v>51.325142857142858</v>
      </c>
      <c r="W19" s="21">
        <f t="shared" si="8"/>
        <v>2.2610569670168949E-3</v>
      </c>
      <c r="X19" s="20">
        <f t="shared" si="9"/>
        <v>0.20738580526615991</v>
      </c>
      <c r="Y19" s="20">
        <f t="shared" si="10"/>
        <v>0.44350442007621943</v>
      </c>
      <c r="Z19" s="11">
        <f>AVERAGE(Y19:Y21)</f>
        <v>0.3616622916300582</v>
      </c>
      <c r="AA19" s="39">
        <f>STDEV(Y19:Y21)</f>
        <v>7.2917894691090238E-2</v>
      </c>
    </row>
    <row r="20" spans="1:27" x14ac:dyDescent="0.2">
      <c r="A20" s="42"/>
      <c r="B20" s="22" t="s">
        <v>39</v>
      </c>
      <c r="C20" s="36">
        <v>17.835000000000001</v>
      </c>
      <c r="D20" s="1">
        <v>0.25</v>
      </c>
      <c r="E20" s="2">
        <f t="shared" si="0"/>
        <v>4.4587500000000002</v>
      </c>
      <c r="F20" s="1">
        <v>0.05</v>
      </c>
      <c r="G20" s="8">
        <f t="shared" si="11"/>
        <v>4.50875</v>
      </c>
      <c r="H20" s="8">
        <v>0</v>
      </c>
      <c r="I20" s="8">
        <v>3.676E-3</v>
      </c>
      <c r="J20" s="9">
        <f t="shared" si="2"/>
        <v>3.6625365157680369E-3</v>
      </c>
      <c r="K20" s="8">
        <v>0.99</v>
      </c>
      <c r="L20" s="10">
        <f t="shared" si="3"/>
        <v>1.4600573260810809E-2</v>
      </c>
      <c r="M20" s="28"/>
      <c r="N20" s="24">
        <f>M20</f>
        <v>0</v>
      </c>
      <c r="O20" s="38">
        <v>9.6948769391547689</v>
      </c>
      <c r="P20" s="9">
        <f t="shared" si="5"/>
        <v>3.7116383676283329E-3</v>
      </c>
      <c r="Q20" s="9">
        <f t="shared" si="6"/>
        <v>3.6979130516656173E-3</v>
      </c>
      <c r="R20" s="29">
        <v>664.88145556521363</v>
      </c>
      <c r="S20" s="9">
        <f t="shared" si="12"/>
        <v>6.120104230657725E-3</v>
      </c>
      <c r="T20" s="9">
        <f t="shared" si="7"/>
        <v>6.0828763931096864E-3</v>
      </c>
      <c r="V20" s="12">
        <v>37.069142857142857</v>
      </c>
      <c r="W20" s="21">
        <f t="shared" si="8"/>
        <v>2.3849633414440691E-3</v>
      </c>
      <c r="X20" s="20">
        <f t="shared" si="9"/>
        <v>0.21875058891072777</v>
      </c>
      <c r="Y20" s="20">
        <f t="shared" si="10"/>
        <v>0.33787070126732904</v>
      </c>
      <c r="Z20" s="11"/>
      <c r="AA20" s="11"/>
    </row>
    <row r="21" spans="1:27" x14ac:dyDescent="0.2">
      <c r="A21" s="42"/>
      <c r="B21" s="22" t="s">
        <v>40</v>
      </c>
      <c r="C21" s="36">
        <v>17.835000000000001</v>
      </c>
      <c r="D21" s="1">
        <v>0.25</v>
      </c>
      <c r="E21" s="2">
        <f t="shared" si="0"/>
        <v>4.4587500000000002</v>
      </c>
      <c r="F21" s="1">
        <v>0.05</v>
      </c>
      <c r="G21" s="8">
        <f t="shared" si="11"/>
        <v>4.50875</v>
      </c>
      <c r="H21" s="8">
        <v>0</v>
      </c>
      <c r="I21" s="8">
        <v>3.676E-3</v>
      </c>
      <c r="J21" s="9">
        <f t="shared" si="2"/>
        <v>3.6625365157680369E-3</v>
      </c>
      <c r="K21" s="8">
        <v>0.99</v>
      </c>
      <c r="L21" s="10">
        <f t="shared" si="3"/>
        <v>1.4600573260810809E-2</v>
      </c>
      <c r="M21" s="28"/>
      <c r="N21" s="24">
        <f t="shared" ref="N21:N24" si="14">M21</f>
        <v>0</v>
      </c>
      <c r="O21" s="38">
        <v>9.6948769391547689</v>
      </c>
      <c r="P21" s="9">
        <f t="shared" si="5"/>
        <v>3.7116383676283329E-3</v>
      </c>
      <c r="Q21" s="9">
        <f t="shared" si="6"/>
        <v>3.6979130516656173E-3</v>
      </c>
      <c r="R21" s="29">
        <v>663.6478498305728</v>
      </c>
      <c r="S21" s="9">
        <f t="shared" si="12"/>
        <v>6.1155694959771859E-3</v>
      </c>
      <c r="T21" s="9">
        <f t="shared" si="7"/>
        <v>6.078396638907831E-3</v>
      </c>
      <c r="V21" s="12">
        <v>33.373142857142859</v>
      </c>
      <c r="W21" s="21">
        <f t="shared" si="8"/>
        <v>2.3804835872422137E-3</v>
      </c>
      <c r="X21" s="20">
        <f t="shared" si="9"/>
        <v>0.2183397025659348</v>
      </c>
      <c r="Y21" s="20">
        <f t="shared" si="10"/>
        <v>0.30361175354662601</v>
      </c>
      <c r="Z21" s="11"/>
      <c r="AA21" s="11"/>
    </row>
    <row r="22" spans="1:27" x14ac:dyDescent="0.2">
      <c r="A22" s="42"/>
      <c r="B22" s="22" t="s">
        <v>41</v>
      </c>
      <c r="C22" s="36">
        <v>50.850999999999999</v>
      </c>
      <c r="D22" s="1">
        <v>0.25</v>
      </c>
      <c r="E22" s="2">
        <f t="shared" si="0"/>
        <v>12.71275</v>
      </c>
      <c r="F22" s="1">
        <v>0.05</v>
      </c>
      <c r="G22" s="8">
        <f t="shared" si="11"/>
        <v>12.76275</v>
      </c>
      <c r="H22" s="8">
        <v>0</v>
      </c>
      <c r="I22" s="8">
        <v>3.676E-3</v>
      </c>
      <c r="J22" s="9">
        <f t="shared" si="2"/>
        <v>3.6625365157680369E-3</v>
      </c>
      <c r="K22" s="8">
        <v>0.99</v>
      </c>
      <c r="L22" s="10">
        <f t="shared" si="3"/>
        <v>7.5266624427204262E-3</v>
      </c>
      <c r="M22" s="28"/>
      <c r="N22" s="24">
        <f t="shared" si="14"/>
        <v>0</v>
      </c>
      <c r="O22" s="38">
        <v>7.1971017166556122</v>
      </c>
      <c r="P22" s="9">
        <f t="shared" si="5"/>
        <v>3.702456545910426E-3</v>
      </c>
      <c r="Q22" s="9">
        <f t="shared" si="6"/>
        <v>3.688798928172267E-3</v>
      </c>
      <c r="R22" s="29">
        <v>44.666087613239192</v>
      </c>
      <c r="S22" s="9">
        <f t="shared" si="12"/>
        <v>3.8401925380662674E-3</v>
      </c>
      <c r="T22" s="9">
        <f t="shared" si="7"/>
        <v>3.8255018743141678E-3</v>
      </c>
      <c r="V22" s="12">
        <v>9.0624999999999982</v>
      </c>
      <c r="W22" s="21">
        <f t="shared" si="8"/>
        <v>1.3670294614190077E-4</v>
      </c>
      <c r="X22" s="20">
        <f t="shared" si="9"/>
        <v>3.5619543431834398E-2</v>
      </c>
      <c r="Y22" s="20">
        <f t="shared" si="10"/>
        <v>1.3450088014624965E-2</v>
      </c>
      <c r="Z22" s="11">
        <f>AVERAGE(Y22:Y24)</f>
        <v>9.8344282488896807E-3</v>
      </c>
      <c r="AA22" s="39">
        <f>STDEV(Y22:Y24)</f>
        <v>3.5093004333982681E-3</v>
      </c>
    </row>
    <row r="23" spans="1:27" x14ac:dyDescent="0.2">
      <c r="A23" s="42"/>
      <c r="B23" s="22" t="s">
        <v>42</v>
      </c>
      <c r="C23" s="36">
        <v>50.850999999999999</v>
      </c>
      <c r="D23" s="1">
        <v>0.25</v>
      </c>
      <c r="E23" s="2">
        <f t="shared" si="0"/>
        <v>12.71275</v>
      </c>
      <c r="F23" s="1">
        <v>0.05</v>
      </c>
      <c r="G23" s="8">
        <f t="shared" si="11"/>
        <v>12.76275</v>
      </c>
      <c r="H23" s="8">
        <v>0</v>
      </c>
      <c r="I23" s="8">
        <v>3.676E-3</v>
      </c>
      <c r="J23" s="9">
        <f t="shared" si="2"/>
        <v>3.6625365157680369E-3</v>
      </c>
      <c r="K23" s="8">
        <v>0.99</v>
      </c>
      <c r="L23" s="10">
        <f t="shared" si="3"/>
        <v>7.5266624427204262E-3</v>
      </c>
      <c r="M23" s="28"/>
      <c r="N23" s="24">
        <f t="shared" si="14"/>
        <v>0</v>
      </c>
      <c r="O23" s="38">
        <v>7.1971017166556122</v>
      </c>
      <c r="P23" s="9">
        <f t="shared" si="5"/>
        <v>3.702456545910426E-3</v>
      </c>
      <c r="Q23" s="9">
        <f t="shared" si="6"/>
        <v>3.688798928172267E-3</v>
      </c>
      <c r="R23" s="29">
        <v>29.384077219198993</v>
      </c>
      <c r="S23" s="9">
        <f t="shared" si="12"/>
        <v>3.7840158678577756E-3</v>
      </c>
      <c r="T23" s="9">
        <f t="shared" si="7"/>
        <v>3.7697510699910559E-3</v>
      </c>
      <c r="V23" s="12">
        <v>7.3299999999999992</v>
      </c>
      <c r="W23" s="21">
        <f t="shared" si="8"/>
        <v>8.0952141818788938E-5</v>
      </c>
      <c r="X23" s="20">
        <f t="shared" si="9"/>
        <v>2.1093022592367939E-2</v>
      </c>
      <c r="Y23" s="20">
        <f t="shared" si="10"/>
        <v>6.4421606500857072E-3</v>
      </c>
      <c r="Z23" s="11"/>
      <c r="AA23" s="11"/>
    </row>
    <row r="24" spans="1:27" x14ac:dyDescent="0.2">
      <c r="A24" s="42"/>
      <c r="B24" s="22" t="s">
        <v>43</v>
      </c>
      <c r="C24" s="36">
        <v>50.850999999999999</v>
      </c>
      <c r="D24" s="1">
        <v>0.25</v>
      </c>
      <c r="E24" s="2">
        <f t="shared" si="0"/>
        <v>12.71275</v>
      </c>
      <c r="F24" s="1">
        <v>0.05</v>
      </c>
      <c r="G24" s="8">
        <f t="shared" si="11"/>
        <v>12.76275</v>
      </c>
      <c r="H24" s="8">
        <v>0</v>
      </c>
      <c r="I24" s="8">
        <v>3.676E-3</v>
      </c>
      <c r="J24" s="9">
        <f t="shared" si="2"/>
        <v>3.6625365157680369E-3</v>
      </c>
      <c r="K24" s="8">
        <v>0.99</v>
      </c>
      <c r="L24" s="10">
        <f t="shared" si="3"/>
        <v>7.5266624427204262E-3</v>
      </c>
      <c r="M24" s="28"/>
      <c r="N24" s="24">
        <f t="shared" si="14"/>
        <v>0</v>
      </c>
      <c r="O24" s="38">
        <v>7.1971017166556122</v>
      </c>
      <c r="P24" s="9">
        <f t="shared" si="5"/>
        <v>3.702456545910426E-3</v>
      </c>
      <c r="Q24" s="9">
        <f t="shared" si="6"/>
        <v>3.688798928172267E-3</v>
      </c>
      <c r="R24" s="29">
        <v>33.846765410384755</v>
      </c>
      <c r="S24" s="9">
        <f t="shared" si="12"/>
        <v>3.8004207096485744E-3</v>
      </c>
      <c r="T24" s="9">
        <f t="shared" si="7"/>
        <v>3.7860321944892415E-3</v>
      </c>
      <c r="V24" s="12">
        <v>9.1044999999999998</v>
      </c>
      <c r="W24" s="21">
        <f t="shared" si="8"/>
        <v>9.7233266316974504E-5</v>
      </c>
      <c r="X24" s="20">
        <f t="shared" si="9"/>
        <v>2.5335259044099178E-2</v>
      </c>
      <c r="Y24" s="20">
        <f t="shared" si="10"/>
        <v>9.6110360819583723E-3</v>
      </c>
      <c r="Z24" s="11"/>
      <c r="AA24" s="11"/>
    </row>
    <row r="25" spans="1:27" x14ac:dyDescent="0.2">
      <c r="A25" s="42" t="s">
        <v>54</v>
      </c>
      <c r="B25" s="22" t="s">
        <v>26</v>
      </c>
      <c r="C25" s="36">
        <v>1.085</v>
      </c>
      <c r="D25" s="1">
        <v>0.25</v>
      </c>
      <c r="E25" s="2">
        <f t="shared" si="0"/>
        <v>0.27124999999999999</v>
      </c>
      <c r="F25" s="23">
        <v>1.2500000000000001E-2</v>
      </c>
      <c r="G25" s="8">
        <f t="shared" si="11"/>
        <v>0.28375</v>
      </c>
      <c r="H25" s="8">
        <v>0</v>
      </c>
      <c r="I25" s="8">
        <v>3.676E-3</v>
      </c>
      <c r="J25" s="9">
        <f t="shared" si="2"/>
        <v>3.6625365157680369E-3</v>
      </c>
      <c r="K25" s="8">
        <v>0.99</v>
      </c>
      <c r="L25" s="10">
        <f t="shared" si="3"/>
        <v>4.7113526096571212E-2</v>
      </c>
      <c r="M25" s="28"/>
      <c r="O25" s="38">
        <v>8.6583519399744056</v>
      </c>
      <c r="P25" s="9">
        <f t="shared" si="5"/>
        <v>3.7078281017313458E-3</v>
      </c>
      <c r="Q25" s="9">
        <f t="shared" si="6"/>
        <v>3.6941308993711833E-3</v>
      </c>
      <c r="R25" s="29">
        <v>184.35595979209253</v>
      </c>
      <c r="S25" s="9">
        <f t="shared" si="12"/>
        <v>4.3536925081957322E-3</v>
      </c>
      <c r="T25" s="9">
        <f t="shared" si="7"/>
        <v>4.3348200346863411E-3</v>
      </c>
      <c r="V25" s="12">
        <v>75.415555555555557</v>
      </c>
      <c r="W25" s="21">
        <f t="shared" si="8"/>
        <v>6.4068913531515779E-4</v>
      </c>
      <c r="X25" s="20">
        <f t="shared" si="9"/>
        <v>1.4755828182435708E-2</v>
      </c>
      <c r="Y25" s="20">
        <f t="shared" si="10"/>
        <v>4.6367457502529685E-2</v>
      </c>
      <c r="Z25" s="11">
        <f>AVERAGE(Y25:Y27)</f>
        <v>4.7447199346990633E-2</v>
      </c>
      <c r="AA25" s="39">
        <f>STDEV(Y25:Y27)</f>
        <v>2.0654681891020561E-3</v>
      </c>
    </row>
    <row r="26" spans="1:27" x14ac:dyDescent="0.2">
      <c r="A26" s="42"/>
      <c r="B26" s="22" t="s">
        <v>27</v>
      </c>
      <c r="C26" s="36">
        <v>1.085</v>
      </c>
      <c r="D26" s="1">
        <v>0.25</v>
      </c>
      <c r="E26" s="2">
        <f t="shared" si="0"/>
        <v>0.27124999999999999</v>
      </c>
      <c r="F26" s="23">
        <v>1.2500000000000001E-2</v>
      </c>
      <c r="G26" s="8">
        <f t="shared" si="11"/>
        <v>0.28375</v>
      </c>
      <c r="H26" s="8">
        <v>0</v>
      </c>
      <c r="I26" s="8">
        <v>3.676E-3</v>
      </c>
      <c r="J26" s="9">
        <f t="shared" si="2"/>
        <v>3.6625365157680369E-3</v>
      </c>
      <c r="K26" s="8">
        <v>0.99</v>
      </c>
      <c r="L26" s="10">
        <f t="shared" si="3"/>
        <v>4.7113526096571212E-2</v>
      </c>
      <c r="M26" s="28"/>
      <c r="N26" s="24">
        <f>M26</f>
        <v>0</v>
      </c>
      <c r="O26" s="38">
        <v>8.6583519399744056</v>
      </c>
      <c r="P26" s="9">
        <f t="shared" si="5"/>
        <v>3.7078281017313458E-3</v>
      </c>
      <c r="Q26" s="9">
        <f t="shared" si="6"/>
        <v>3.6941308993711833E-3</v>
      </c>
      <c r="R26" s="29">
        <v>180.60474678927486</v>
      </c>
      <c r="S26" s="9">
        <f t="shared" si="12"/>
        <v>4.3399030491973745E-3</v>
      </c>
      <c r="T26" s="9">
        <f t="shared" si="7"/>
        <v>4.3211496785314782E-3</v>
      </c>
      <c r="V26" s="12">
        <v>82.812222222222232</v>
      </c>
      <c r="W26" s="21">
        <f t="shared" si="8"/>
        <v>6.270187791602949E-4</v>
      </c>
      <c r="X26" s="20">
        <f t="shared" si="9"/>
        <v>1.4440983719661052E-2</v>
      </c>
      <c r="Y26" s="20">
        <f t="shared" si="10"/>
        <v>4.9828748037502681E-2</v>
      </c>
      <c r="Z26" s="11"/>
      <c r="AA26" s="11"/>
    </row>
    <row r="27" spans="1:27" x14ac:dyDescent="0.2">
      <c r="A27" s="42"/>
      <c r="B27" s="22" t="s">
        <v>28</v>
      </c>
      <c r="C27" s="36">
        <v>1.085</v>
      </c>
      <c r="D27" s="1">
        <v>0.25</v>
      </c>
      <c r="E27" s="2">
        <f t="shared" si="0"/>
        <v>0.27124999999999999</v>
      </c>
      <c r="F27" s="23">
        <v>1.2500000000000001E-2</v>
      </c>
      <c r="G27" s="8">
        <f t="shared" si="11"/>
        <v>0.28375</v>
      </c>
      <c r="H27" s="8">
        <v>0</v>
      </c>
      <c r="I27" s="8">
        <v>3.676E-3</v>
      </c>
      <c r="J27" s="9">
        <f t="shared" si="2"/>
        <v>3.6625365157680369E-3</v>
      </c>
      <c r="K27" s="8">
        <v>0.99</v>
      </c>
      <c r="L27" s="10">
        <f t="shared" si="3"/>
        <v>4.7113526096571212E-2</v>
      </c>
      <c r="M27" s="28"/>
      <c r="N27" s="24">
        <f t="shared" ref="N27:N30" si="15">M27</f>
        <v>0</v>
      </c>
      <c r="O27" s="38">
        <v>8.6583519399744056</v>
      </c>
      <c r="P27" s="9">
        <f t="shared" si="5"/>
        <v>3.7078281017313458E-3</v>
      </c>
      <c r="Q27" s="9">
        <f t="shared" si="6"/>
        <v>3.6941308993711833E-3</v>
      </c>
      <c r="R27" s="29">
        <v>178.21216874854073</v>
      </c>
      <c r="S27" s="9">
        <f t="shared" si="12"/>
        <v>4.3311079323196354E-3</v>
      </c>
      <c r="T27" s="9">
        <f t="shared" si="7"/>
        <v>4.3124303311050105E-3</v>
      </c>
      <c r="V27" s="12">
        <v>77.772222222222211</v>
      </c>
      <c r="W27" s="21">
        <f t="shared" si="8"/>
        <v>6.1829943173382718E-4</v>
      </c>
      <c r="X27" s="20">
        <f t="shared" si="9"/>
        <v>1.4240166840778548E-2</v>
      </c>
      <c r="Y27" s="20">
        <f t="shared" si="10"/>
        <v>4.6145392500939547E-2</v>
      </c>
      <c r="Z27" s="11"/>
      <c r="AA27" s="11"/>
    </row>
    <row r="28" spans="1:27" x14ac:dyDescent="0.2">
      <c r="A28" s="42"/>
      <c r="B28" s="22" t="s">
        <v>29</v>
      </c>
      <c r="C28" s="36">
        <v>0.80300000000000005</v>
      </c>
      <c r="D28" s="1">
        <v>0.25</v>
      </c>
      <c r="E28" s="2">
        <f t="shared" si="0"/>
        <v>0.20075000000000001</v>
      </c>
      <c r="F28" s="23">
        <v>1.2500000000000001E-2</v>
      </c>
      <c r="G28" s="8">
        <f t="shared" si="11"/>
        <v>0.21325000000000002</v>
      </c>
      <c r="H28" s="8">
        <v>0</v>
      </c>
      <c r="I28" s="8">
        <v>3.676E-3</v>
      </c>
      <c r="J28" s="9">
        <f t="shared" si="2"/>
        <v>3.6625365157680369E-3</v>
      </c>
      <c r="K28" s="8">
        <v>0.99</v>
      </c>
      <c r="L28" s="10">
        <f t="shared" si="3"/>
        <v>6.1478331561737078E-2</v>
      </c>
      <c r="M28" s="28"/>
      <c r="N28" s="24">
        <f t="shared" si="15"/>
        <v>0</v>
      </c>
      <c r="O28" s="38">
        <v>10.723107283880154</v>
      </c>
      <c r="P28" s="9">
        <f t="shared" si="5"/>
        <v>3.7154181423755435E-3</v>
      </c>
      <c r="Q28" s="9">
        <f t="shared" si="6"/>
        <v>3.7016649094141116E-3</v>
      </c>
      <c r="R28" s="29">
        <v>354.8947971649286</v>
      </c>
      <c r="S28" s="9">
        <f t="shared" si="12"/>
        <v>4.9805932743782772E-3</v>
      </c>
      <c r="T28" s="9">
        <f t="shared" si="7"/>
        <v>4.9559099028477294E-3</v>
      </c>
      <c r="V28" s="12">
        <v>29.701142857142859</v>
      </c>
      <c r="W28" s="21">
        <f t="shared" si="8"/>
        <v>1.2542449934336178E-3</v>
      </c>
      <c r="X28" s="20">
        <f t="shared" si="9"/>
        <v>2.1708503901430764E-2</v>
      </c>
      <c r="Y28" s="20">
        <f t="shared" si="10"/>
        <v>2.6865307316301591E-2</v>
      </c>
      <c r="Z28" s="11">
        <f>AVERAGE(Y28:Y30)</f>
        <v>2.5217780046202051E-2</v>
      </c>
      <c r="AA28" s="39">
        <f>STDEV(Y28:Y30)</f>
        <v>2.7499984045472408E-3</v>
      </c>
    </row>
    <row r="29" spans="1:27" x14ac:dyDescent="0.2">
      <c r="A29" s="42"/>
      <c r="B29" s="22" t="s">
        <v>30</v>
      </c>
      <c r="C29" s="36">
        <v>0.80300000000000005</v>
      </c>
      <c r="D29" s="1">
        <v>0.25</v>
      </c>
      <c r="E29" s="2">
        <f t="shared" si="0"/>
        <v>0.20075000000000001</v>
      </c>
      <c r="F29" s="23">
        <v>1.2500000000000001E-2</v>
      </c>
      <c r="G29" s="8">
        <f t="shared" si="11"/>
        <v>0.21325000000000002</v>
      </c>
      <c r="H29" s="8">
        <v>0</v>
      </c>
      <c r="I29" s="8">
        <v>3.676E-3</v>
      </c>
      <c r="J29" s="9">
        <f t="shared" si="2"/>
        <v>3.6625365157680369E-3</v>
      </c>
      <c r="K29" s="8">
        <v>0.99</v>
      </c>
      <c r="L29" s="10">
        <f t="shared" si="3"/>
        <v>6.1478331561737078E-2</v>
      </c>
      <c r="M29" s="28"/>
      <c r="N29" s="24">
        <f t="shared" si="15"/>
        <v>0</v>
      </c>
      <c r="O29" s="38">
        <v>10.723107283880154</v>
      </c>
      <c r="P29" s="9">
        <f t="shared" si="5"/>
        <v>3.7154181423755435E-3</v>
      </c>
      <c r="Q29" s="9">
        <f t="shared" si="6"/>
        <v>3.7016649094141116E-3</v>
      </c>
      <c r="R29" s="29">
        <v>365.33820154788089</v>
      </c>
      <c r="S29" s="9">
        <f t="shared" si="12"/>
        <v>5.0189832288900105E-3</v>
      </c>
      <c r="T29" s="9">
        <f t="shared" si="7"/>
        <v>4.9939188340156482E-3</v>
      </c>
      <c r="V29" s="12">
        <v>23.653142857142857</v>
      </c>
      <c r="W29" s="21">
        <f t="shared" si="8"/>
        <v>1.2922539246015365E-3</v>
      </c>
      <c r="X29" s="20">
        <f t="shared" si="9"/>
        <v>2.2366363438337616E-2</v>
      </c>
      <c r="Y29" s="20">
        <f t="shared" si="10"/>
        <v>2.2043116233407354E-2</v>
      </c>
      <c r="Z29" s="11"/>
      <c r="AA29" s="11"/>
    </row>
    <row r="30" spans="1:27" x14ac:dyDescent="0.2">
      <c r="A30" s="42"/>
      <c r="B30" s="22" t="s">
        <v>31</v>
      </c>
      <c r="C30" s="36">
        <v>0.80300000000000005</v>
      </c>
      <c r="D30" s="1">
        <v>0.25</v>
      </c>
      <c r="E30" s="2">
        <f t="shared" si="0"/>
        <v>0.20075000000000001</v>
      </c>
      <c r="F30" s="23">
        <v>1.2500000000000001E-2</v>
      </c>
      <c r="G30" s="8">
        <f t="shared" si="11"/>
        <v>0.21325000000000002</v>
      </c>
      <c r="H30" s="8">
        <v>0</v>
      </c>
      <c r="I30" s="8">
        <v>3.676E-3</v>
      </c>
      <c r="J30" s="9">
        <f t="shared" si="2"/>
        <v>3.6625365157680369E-3</v>
      </c>
      <c r="K30" s="8">
        <v>0.99</v>
      </c>
      <c r="L30" s="10">
        <f t="shared" si="3"/>
        <v>6.1478331561737078E-2</v>
      </c>
      <c r="M30" s="28"/>
      <c r="N30" s="24">
        <f t="shared" si="15"/>
        <v>0</v>
      </c>
      <c r="O30" s="38">
        <v>10.723107283880154</v>
      </c>
      <c r="P30" s="9">
        <f t="shared" si="5"/>
        <v>3.7154181423755435E-3</v>
      </c>
      <c r="Q30" s="9">
        <f t="shared" si="6"/>
        <v>3.7016649094141116E-3</v>
      </c>
      <c r="R30" s="29">
        <v>355.44228337291213</v>
      </c>
      <c r="S30" s="9">
        <f t="shared" si="12"/>
        <v>4.982605833678825E-3</v>
      </c>
      <c r="T30" s="9">
        <f t="shared" si="7"/>
        <v>4.957902559463232E-3</v>
      </c>
      <c r="V30" s="12">
        <v>29.521142857142859</v>
      </c>
      <c r="W30" s="21">
        <f t="shared" si="8"/>
        <v>1.2562376500491203E-3</v>
      </c>
      <c r="X30" s="20">
        <f t="shared" si="9"/>
        <v>2.1742992852264387E-2</v>
      </c>
      <c r="Y30" s="20">
        <f t="shared" si="10"/>
        <v>2.6744916588897213E-2</v>
      </c>
      <c r="Z30" s="11"/>
      <c r="AA30" s="11"/>
    </row>
    <row r="31" spans="1:27" x14ac:dyDescent="0.2">
      <c r="A31" s="42"/>
      <c r="B31" s="22" t="s">
        <v>32</v>
      </c>
      <c r="C31" s="36">
        <v>0.93400000000000005</v>
      </c>
      <c r="D31" s="1">
        <v>0.25</v>
      </c>
      <c r="E31" s="2">
        <f t="shared" si="0"/>
        <v>0.23350000000000001</v>
      </c>
      <c r="F31" s="23">
        <v>1.2500000000000001E-2</v>
      </c>
      <c r="G31" s="8">
        <f t="shared" si="11"/>
        <v>0.24600000000000002</v>
      </c>
      <c r="H31" s="8">
        <v>0</v>
      </c>
      <c r="I31" s="8">
        <v>3.676E-3</v>
      </c>
      <c r="J31" s="9">
        <f t="shared" si="2"/>
        <v>3.6625365157680369E-3</v>
      </c>
      <c r="K31" s="8">
        <v>0.99</v>
      </c>
      <c r="L31" s="10">
        <f t="shared" si="3"/>
        <v>5.3781310066796081E-2</v>
      </c>
      <c r="M31" s="28"/>
      <c r="O31" s="38">
        <v>11.526056752249263</v>
      </c>
      <c r="P31" s="9">
        <f t="shared" si="5"/>
        <v>3.7183697846212681E-3</v>
      </c>
      <c r="Q31" s="9">
        <f t="shared" si="6"/>
        <v>3.7045947315073641E-3</v>
      </c>
      <c r="R31" s="29">
        <v>1098.0564364170571</v>
      </c>
      <c r="S31" s="9">
        <f t="shared" si="12"/>
        <v>7.7124554602691024E-3</v>
      </c>
      <c r="T31" s="9">
        <f t="shared" si="7"/>
        <v>7.6534287320547869E-3</v>
      </c>
      <c r="V31" s="12">
        <v>6.4351999999999991</v>
      </c>
      <c r="W31" s="21">
        <f t="shared" si="8"/>
        <v>3.9488340005474232E-3</v>
      </c>
      <c r="X31" s="20">
        <f t="shared" si="9"/>
        <v>7.8855691195159269E-2</v>
      </c>
      <c r="Y31" s="20">
        <f t="shared" si="10"/>
        <v>2.1143839332462038E-2</v>
      </c>
      <c r="Z31" s="11">
        <f>AVERAGE(Y31:Y33)</f>
        <v>2.1300928922047338E-2</v>
      </c>
      <c r="AA31" s="39">
        <f>STDEV(Y31:Y33)</f>
        <v>2.2204705060005863E-4</v>
      </c>
    </row>
    <row r="32" spans="1:27" x14ac:dyDescent="0.2">
      <c r="A32" s="42"/>
      <c r="B32" s="22" t="s">
        <v>33</v>
      </c>
      <c r="C32" s="36">
        <v>0.93400000000000005</v>
      </c>
      <c r="D32" s="1">
        <v>0.25</v>
      </c>
      <c r="E32" s="2">
        <f t="shared" si="0"/>
        <v>0.23350000000000001</v>
      </c>
      <c r="F32" s="23">
        <v>1.2500000000000001E-2</v>
      </c>
      <c r="G32" s="8">
        <f t="shared" si="11"/>
        <v>0.24600000000000002</v>
      </c>
      <c r="H32" s="8">
        <v>0</v>
      </c>
      <c r="I32" s="8">
        <v>3.676E-3</v>
      </c>
      <c r="J32" s="9">
        <f t="shared" si="2"/>
        <v>3.6625365157680369E-3</v>
      </c>
      <c r="K32" s="8">
        <v>0.99</v>
      </c>
      <c r="L32" s="10">
        <f t="shared" si="3"/>
        <v>5.3781310066796081E-2</v>
      </c>
      <c r="M32" s="28"/>
      <c r="N32" s="24">
        <f>M32</f>
        <v>0</v>
      </c>
      <c r="O32" s="38">
        <v>11.526056752249263</v>
      </c>
      <c r="P32" s="9">
        <f t="shared" si="5"/>
        <v>3.7183697846212681E-3</v>
      </c>
      <c r="Q32" s="9">
        <f t="shared" si="6"/>
        <v>3.7045947315073641E-3</v>
      </c>
      <c r="R32" s="29">
        <v>1177.5658988814955</v>
      </c>
      <c r="S32" s="9">
        <f t="shared" si="12"/>
        <v>8.0047322442883782E-3</v>
      </c>
      <c r="T32" s="9">
        <f t="shared" si="7"/>
        <v>7.9411653420179019E-3</v>
      </c>
      <c r="V32" s="12">
        <v>6.0151999999999992</v>
      </c>
      <c r="W32" s="21">
        <f t="shared" si="8"/>
        <v>4.2365706105105382E-3</v>
      </c>
      <c r="X32" s="20">
        <f t="shared" si="9"/>
        <v>8.4601607396662781E-2</v>
      </c>
      <c r="Y32" s="20">
        <f t="shared" si="10"/>
        <v>2.1203982867183582E-2</v>
      </c>
      <c r="Z32" s="11"/>
      <c r="AA32" s="11"/>
    </row>
    <row r="33" spans="1:28" x14ac:dyDescent="0.2">
      <c r="A33" s="42"/>
      <c r="B33" s="22" t="s">
        <v>34</v>
      </c>
      <c r="C33" s="36">
        <v>0.93400000000000005</v>
      </c>
      <c r="D33" s="1">
        <v>0.25</v>
      </c>
      <c r="E33" s="2">
        <f t="shared" si="0"/>
        <v>0.23350000000000001</v>
      </c>
      <c r="F33" s="23">
        <v>1.2500000000000001E-2</v>
      </c>
      <c r="G33" s="8">
        <f t="shared" si="11"/>
        <v>0.24600000000000002</v>
      </c>
      <c r="H33" s="8">
        <v>0</v>
      </c>
      <c r="I33" s="8">
        <v>3.676E-3</v>
      </c>
      <c r="J33" s="9">
        <f t="shared" si="2"/>
        <v>3.6625365157680369E-3</v>
      </c>
      <c r="K33" s="8">
        <v>0.99</v>
      </c>
      <c r="L33" s="10">
        <f t="shared" si="3"/>
        <v>5.3781310066796081E-2</v>
      </c>
      <c r="M33" s="28"/>
      <c r="N33" s="24">
        <f t="shared" ref="N33:N36" si="16">M33</f>
        <v>0</v>
      </c>
      <c r="O33" s="38">
        <v>11.526056752249263</v>
      </c>
      <c r="P33" s="9">
        <f t="shared" si="5"/>
        <v>3.7183697846212681E-3</v>
      </c>
      <c r="Q33" s="9">
        <f t="shared" si="6"/>
        <v>3.7045947315073641E-3</v>
      </c>
      <c r="R33" s="29">
        <v>1208.7042270761644</v>
      </c>
      <c r="S33" s="9">
        <f t="shared" si="12"/>
        <v>8.1191967387319805E-3</v>
      </c>
      <c r="T33" s="9">
        <f t="shared" si="7"/>
        <v>8.0538063008795003E-3</v>
      </c>
      <c r="V33" s="12">
        <v>5.9563999999999995</v>
      </c>
      <c r="W33" s="21">
        <f t="shared" si="8"/>
        <v>4.3492115693721366E-3</v>
      </c>
      <c r="X33" s="20">
        <f t="shared" si="9"/>
        <v>8.6850975353554738E-2</v>
      </c>
      <c r="Y33" s="20">
        <f t="shared" si="10"/>
        <v>2.1554964566496391E-2</v>
      </c>
      <c r="Z33" s="11"/>
      <c r="AA33" s="11"/>
    </row>
    <row r="34" spans="1:28" x14ac:dyDescent="0.2">
      <c r="A34" s="42"/>
      <c r="B34" s="22" t="s">
        <v>35</v>
      </c>
      <c r="C34" s="36">
        <v>65.44</v>
      </c>
      <c r="D34" s="1">
        <v>0.25</v>
      </c>
      <c r="E34" s="2">
        <f t="shared" si="0"/>
        <v>16.36</v>
      </c>
      <c r="F34" s="1">
        <v>0.05</v>
      </c>
      <c r="G34" s="8">
        <f t="shared" si="11"/>
        <v>16.41</v>
      </c>
      <c r="H34" s="8">
        <v>0</v>
      </c>
      <c r="I34" s="8">
        <v>3.676E-3</v>
      </c>
      <c r="J34" s="9">
        <f t="shared" si="2"/>
        <v>3.6625365157680369E-3</v>
      </c>
      <c r="K34" s="8">
        <v>0.99</v>
      </c>
      <c r="L34" s="10">
        <f t="shared" si="3"/>
        <v>6.6678304325390059E-3</v>
      </c>
      <c r="M34" s="28"/>
      <c r="N34" s="24">
        <f t="shared" si="16"/>
        <v>0</v>
      </c>
      <c r="O34" s="38">
        <v>8.6583519399744056</v>
      </c>
      <c r="P34" s="9">
        <f t="shared" si="5"/>
        <v>3.7078281017313458E-3</v>
      </c>
      <c r="Q34" s="9">
        <f t="shared" si="6"/>
        <v>3.6941308993711833E-3</v>
      </c>
      <c r="R34" s="29">
        <v>452.29292268574295</v>
      </c>
      <c r="S34" s="9">
        <f t="shared" si="12"/>
        <v>5.3386287837927909E-3</v>
      </c>
      <c r="T34" s="9">
        <f t="shared" si="7"/>
        <v>5.3102791745416071E-3</v>
      </c>
      <c r="V34" s="12">
        <v>94.105555555555554</v>
      </c>
      <c r="W34" s="21">
        <f t="shared" si="8"/>
        <v>1.6161482751704238E-3</v>
      </c>
      <c r="X34" s="20">
        <f t="shared" si="9"/>
        <v>0.5434806903469408</v>
      </c>
      <c r="Y34" s="20">
        <f t="shared" si="10"/>
        <v>2.1310230124506551</v>
      </c>
      <c r="Z34" s="11">
        <f>AVERAGE(Y34:Y36)</f>
        <v>1.9177512710765523</v>
      </c>
      <c r="AA34" s="39">
        <f>STDEV(Y34:Y36)</f>
        <v>0.28979455427831219</v>
      </c>
    </row>
    <row r="35" spans="1:28" x14ac:dyDescent="0.2">
      <c r="A35" s="42"/>
      <c r="B35" s="22" t="s">
        <v>36</v>
      </c>
      <c r="C35" s="36">
        <v>65.44</v>
      </c>
      <c r="D35" s="1">
        <v>0.25</v>
      </c>
      <c r="E35" s="2">
        <f t="shared" si="0"/>
        <v>16.36</v>
      </c>
      <c r="F35" s="1">
        <v>0.05</v>
      </c>
      <c r="G35" s="8">
        <f t="shared" si="11"/>
        <v>16.41</v>
      </c>
      <c r="H35" s="8">
        <v>0</v>
      </c>
      <c r="I35" s="8">
        <v>3.676E-3</v>
      </c>
      <c r="J35" s="9">
        <f t="shared" si="2"/>
        <v>3.6625365157680369E-3</v>
      </c>
      <c r="K35" s="8">
        <v>0.99</v>
      </c>
      <c r="L35" s="10">
        <f t="shared" si="3"/>
        <v>6.6678304325390059E-3</v>
      </c>
      <c r="M35" s="28"/>
      <c r="N35" s="24">
        <f t="shared" si="16"/>
        <v>0</v>
      </c>
      <c r="O35" s="38">
        <v>8.6583519399744056</v>
      </c>
      <c r="P35" s="9">
        <f t="shared" si="5"/>
        <v>3.7078281017313458E-3</v>
      </c>
      <c r="Q35" s="9">
        <f t="shared" si="6"/>
        <v>3.6941308993711833E-3</v>
      </c>
      <c r="R35" s="29">
        <v>461.38296785611226</v>
      </c>
      <c r="S35" s="9">
        <f t="shared" si="12"/>
        <v>5.3720437898390691E-3</v>
      </c>
      <c r="T35" s="9">
        <f t="shared" si="7"/>
        <v>5.3433391380057413E-3</v>
      </c>
      <c r="V35" s="12">
        <v>88.038888888888891</v>
      </c>
      <c r="W35" s="21">
        <f t="shared" si="8"/>
        <v>1.649208238634558E-3</v>
      </c>
      <c r="X35" s="20">
        <f t="shared" si="9"/>
        <v>0.55459814289902032</v>
      </c>
      <c r="Y35" s="20">
        <f t="shared" si="10"/>
        <v>2.0344251783612903</v>
      </c>
      <c r="Z35" s="11"/>
      <c r="AA35" s="11"/>
    </row>
    <row r="36" spans="1:28" x14ac:dyDescent="0.2">
      <c r="A36" s="42"/>
      <c r="B36" s="22" t="s">
        <v>37</v>
      </c>
      <c r="C36" s="36">
        <v>65.44</v>
      </c>
      <c r="D36" s="1">
        <v>0.25</v>
      </c>
      <c r="E36" s="2">
        <f t="shared" si="0"/>
        <v>16.36</v>
      </c>
      <c r="F36" s="1">
        <v>0.05</v>
      </c>
      <c r="G36" s="8">
        <f t="shared" si="11"/>
        <v>16.41</v>
      </c>
      <c r="H36" s="8">
        <v>0</v>
      </c>
      <c r="I36" s="8">
        <v>3.676E-3</v>
      </c>
      <c r="J36" s="9">
        <f t="shared" si="2"/>
        <v>3.6625365157680369E-3</v>
      </c>
      <c r="K36" s="8">
        <v>0.99</v>
      </c>
      <c r="L36" s="10">
        <f t="shared" si="3"/>
        <v>6.6678304325390059E-3</v>
      </c>
      <c r="M36" s="28"/>
      <c r="N36" s="24">
        <f t="shared" si="16"/>
        <v>0</v>
      </c>
      <c r="O36" s="38">
        <v>8.6583519399744056</v>
      </c>
      <c r="P36" s="9">
        <f t="shared" si="5"/>
        <v>3.7078281017313458E-3</v>
      </c>
      <c r="Q36" s="9">
        <f t="shared" si="6"/>
        <v>3.6941308993711833E-3</v>
      </c>
      <c r="R36" s="29">
        <v>452.7261463301358</v>
      </c>
      <c r="S36" s="9">
        <f t="shared" si="12"/>
        <v>5.3402213139095789E-3</v>
      </c>
      <c r="T36" s="9">
        <f t="shared" si="7"/>
        <v>5.3118548335112682E-3</v>
      </c>
      <c r="V36" s="12">
        <v>70.048888888888897</v>
      </c>
      <c r="W36" s="21">
        <f t="shared" si="8"/>
        <v>1.6177239341400849E-3</v>
      </c>
      <c r="X36" s="20">
        <f t="shared" si="9"/>
        <v>0.54401055523479735</v>
      </c>
      <c r="Y36" s="20">
        <f t="shared" si="10"/>
        <v>1.5878056224177115</v>
      </c>
      <c r="Z36" s="11"/>
      <c r="AA36" s="11"/>
    </row>
    <row r="37" spans="1:28" x14ac:dyDescent="0.2">
      <c r="A37" s="42"/>
      <c r="B37" s="22" t="s">
        <v>38</v>
      </c>
      <c r="C37" s="36">
        <v>0.53100000000000003</v>
      </c>
      <c r="D37" s="1">
        <v>0.25</v>
      </c>
      <c r="E37" s="2">
        <f t="shared" si="0"/>
        <v>0.13275000000000001</v>
      </c>
      <c r="F37" s="1">
        <v>0.05</v>
      </c>
      <c r="G37" s="8">
        <f t="shared" si="11"/>
        <v>0.18275000000000002</v>
      </c>
      <c r="H37" s="8">
        <v>0</v>
      </c>
      <c r="I37" s="8">
        <v>3.676E-3</v>
      </c>
      <c r="J37" s="9">
        <f t="shared" si="2"/>
        <v>3.6625365157680369E-3</v>
      </c>
      <c r="K37" s="8">
        <v>0.99</v>
      </c>
      <c r="L37" s="37">
        <f t="shared" si="3"/>
        <v>0.27352230764688484</v>
      </c>
      <c r="M37" s="28"/>
      <c r="O37" s="38">
        <v>10.723107283880154</v>
      </c>
      <c r="P37" s="9">
        <f t="shared" si="5"/>
        <v>3.7154181423755435E-3</v>
      </c>
      <c r="Q37" s="9">
        <f t="shared" si="6"/>
        <v>3.7016649094141116E-3</v>
      </c>
      <c r="R37" s="29">
        <v>1397.5352258575774</v>
      </c>
      <c r="S37" s="9">
        <f t="shared" si="12"/>
        <v>8.8133394902524548E-3</v>
      </c>
      <c r="T37" s="9">
        <f t="shared" si="7"/>
        <v>8.7363431323239475E-3</v>
      </c>
      <c r="V37" s="12">
        <v>27.205142857142857</v>
      </c>
      <c r="W37" s="21">
        <f t="shared" si="8"/>
        <v>5.0346782229098355E-3</v>
      </c>
      <c r="X37" s="20">
        <f t="shared" si="9"/>
        <v>1.8659351530077188E-2</v>
      </c>
      <c r="Y37" s="44">
        <f t="shared" si="10"/>
        <v>2.1151263499891545E-2</v>
      </c>
      <c r="Z37" s="45">
        <f>AVERAGE(Y37:Y39)</f>
        <v>2.4900685205621883E-2</v>
      </c>
      <c r="AA37" s="39">
        <f>STDEV(Y37:Y39)</f>
        <v>3.6954963051427235E-3</v>
      </c>
    </row>
    <row r="38" spans="1:28" s="13" customFormat="1" x14ac:dyDescent="0.2">
      <c r="A38" s="43"/>
      <c r="B38" s="22" t="s">
        <v>39</v>
      </c>
      <c r="C38" s="36">
        <v>0.53100000000000003</v>
      </c>
      <c r="D38" s="1">
        <v>0.25</v>
      </c>
      <c r="E38" s="2">
        <f t="shared" si="0"/>
        <v>0.13275000000000001</v>
      </c>
      <c r="F38" s="1">
        <v>0.05</v>
      </c>
      <c r="G38" s="8">
        <f t="shared" si="11"/>
        <v>0.18275000000000002</v>
      </c>
      <c r="H38" s="8">
        <v>0</v>
      </c>
      <c r="I38" s="8">
        <v>3.676E-3</v>
      </c>
      <c r="J38" s="9">
        <f t="shared" si="2"/>
        <v>3.6625365157680369E-3</v>
      </c>
      <c r="K38" s="8">
        <v>0.99</v>
      </c>
      <c r="L38" s="37">
        <f t="shared" si="3"/>
        <v>0.27352230764688484</v>
      </c>
      <c r="M38" s="28"/>
      <c r="N38" s="27"/>
      <c r="O38" s="38">
        <v>10.723107283880154</v>
      </c>
      <c r="P38" s="9">
        <f t="shared" si="5"/>
        <v>3.7154181423755435E-3</v>
      </c>
      <c r="Q38" s="9">
        <f t="shared" si="6"/>
        <v>3.7016649094141116E-3</v>
      </c>
      <c r="R38" s="29">
        <v>1373.7715685655232</v>
      </c>
      <c r="S38" s="9">
        <f t="shared" si="12"/>
        <v>8.7259842860468641E-3</v>
      </c>
      <c r="T38" s="9">
        <f t="shared" si="7"/>
        <v>8.6505001576051566E-3</v>
      </c>
      <c r="U38" s="27"/>
      <c r="V38" s="12">
        <v>37.345142857142861</v>
      </c>
      <c r="W38" s="21">
        <f t="shared" si="8"/>
        <v>4.9488352481910445E-3</v>
      </c>
      <c r="X38" s="20">
        <f t="shared" si="9"/>
        <v>1.834120324517256E-2</v>
      </c>
      <c r="Y38" s="44">
        <f t="shared" si="10"/>
        <v>2.853978564011923E-2</v>
      </c>
      <c r="Z38" s="45"/>
      <c r="AA38" s="11"/>
      <c r="AB38" s="8"/>
    </row>
    <row r="39" spans="1:28" x14ac:dyDescent="0.2">
      <c r="A39" s="42"/>
      <c r="B39" s="22" t="s">
        <v>40</v>
      </c>
      <c r="C39" s="36">
        <v>0.53100000000000003</v>
      </c>
      <c r="D39" s="1">
        <v>0.25</v>
      </c>
      <c r="E39" s="2">
        <f t="shared" si="0"/>
        <v>0.13275000000000001</v>
      </c>
      <c r="F39" s="1">
        <v>0.05</v>
      </c>
      <c r="G39" s="8">
        <f t="shared" si="11"/>
        <v>0.18275000000000002</v>
      </c>
      <c r="H39" s="8">
        <v>0</v>
      </c>
      <c r="I39" s="8">
        <v>3.676E-3</v>
      </c>
      <c r="J39" s="9">
        <f t="shared" si="2"/>
        <v>3.6625365157680369E-3</v>
      </c>
      <c r="K39" s="8">
        <v>0.99</v>
      </c>
      <c r="L39" s="37">
        <f t="shared" si="3"/>
        <v>0.27352230764688484</v>
      </c>
      <c r="M39" s="28"/>
      <c r="N39" s="24">
        <f>M39</f>
        <v>0</v>
      </c>
      <c r="O39" s="38">
        <v>10.723107283880154</v>
      </c>
      <c r="P39" s="9">
        <f t="shared" si="5"/>
        <v>3.7154181423755435E-3</v>
      </c>
      <c r="Q39" s="9">
        <f t="shared" si="6"/>
        <v>3.7016649094141116E-3</v>
      </c>
      <c r="R39" s="29">
        <v>1429.8338187336806</v>
      </c>
      <c r="S39" s="9">
        <f t="shared" si="12"/>
        <v>8.9320691176650088E-3</v>
      </c>
      <c r="T39" s="9">
        <f t="shared" si="7"/>
        <v>8.8529935672243161E-3</v>
      </c>
      <c r="V39" s="12">
        <v>31.441142857142861</v>
      </c>
      <c r="W39" s="21">
        <f t="shared" si="8"/>
        <v>5.151328657810204E-3</v>
      </c>
      <c r="X39" s="20">
        <f t="shared" si="9"/>
        <v>1.9091677365924622E-2</v>
      </c>
      <c r="Y39" s="44">
        <f t="shared" si="10"/>
        <v>2.5011006476854874E-2</v>
      </c>
      <c r="Z39" s="45"/>
      <c r="AA39" s="11"/>
    </row>
    <row r="40" spans="1:28" x14ac:dyDescent="0.2">
      <c r="A40" s="42"/>
      <c r="B40" s="22" t="s">
        <v>41</v>
      </c>
      <c r="C40" s="36">
        <v>39.902000000000001</v>
      </c>
      <c r="D40" s="1">
        <v>0.25</v>
      </c>
      <c r="E40" s="2">
        <f t="shared" si="0"/>
        <v>9.9755000000000003</v>
      </c>
      <c r="F40" s="1">
        <v>0.05</v>
      </c>
      <c r="G40" s="8">
        <f t="shared" si="11"/>
        <v>10.025500000000001</v>
      </c>
      <c r="H40" s="8">
        <v>0</v>
      </c>
      <c r="I40" s="8">
        <v>3.676E-3</v>
      </c>
      <c r="J40" s="9">
        <f t="shared" si="2"/>
        <v>3.6625365157680369E-3</v>
      </c>
      <c r="K40" s="8">
        <v>0.99</v>
      </c>
      <c r="L40" s="10">
        <f t="shared" si="3"/>
        <v>8.5816800172603905E-3</v>
      </c>
      <c r="M40" s="28"/>
      <c r="N40" s="24">
        <f t="shared" ref="N40:N43" si="17">M40</f>
        <v>0</v>
      </c>
      <c r="O40" s="38">
        <v>11.526056752249263</v>
      </c>
      <c r="P40" s="9">
        <f t="shared" si="5"/>
        <v>3.7183697846212681E-3</v>
      </c>
      <c r="Q40" s="9">
        <f t="shared" si="6"/>
        <v>3.7045947315073641E-3</v>
      </c>
      <c r="R40" s="29">
        <v>99.659639273903039</v>
      </c>
      <c r="S40" s="9">
        <f t="shared" si="12"/>
        <v>4.0423488339708675E-3</v>
      </c>
      <c r="T40" s="9">
        <f t="shared" si="7"/>
        <v>4.0260740382767586E-3</v>
      </c>
      <c r="V40" s="12">
        <v>5.4523999999999999</v>
      </c>
      <c r="W40" s="21">
        <f t="shared" si="8"/>
        <v>3.2147930676939456E-4</v>
      </c>
      <c r="X40" s="20">
        <f t="shared" si="9"/>
        <v>6.5916277434906051E-2</v>
      </c>
      <c r="Y40" s="20">
        <f t="shared" si="10"/>
        <v>1.497507962858674E-2</v>
      </c>
      <c r="Z40" s="11">
        <f>AVERAGE(Y40:Y42)</f>
        <v>1.4730477633140905E-2</v>
      </c>
      <c r="AA40" s="39">
        <f>STDEV(Y40:Y42)</f>
        <v>4.9546682594723852E-4</v>
      </c>
    </row>
    <row r="41" spans="1:28" x14ac:dyDescent="0.2">
      <c r="A41" s="42"/>
      <c r="B41" s="22" t="s">
        <v>42</v>
      </c>
      <c r="C41" s="36">
        <v>39.902000000000001</v>
      </c>
      <c r="D41" s="1">
        <v>0.25</v>
      </c>
      <c r="E41" s="2">
        <f t="shared" si="0"/>
        <v>9.9755000000000003</v>
      </c>
      <c r="F41" s="1">
        <v>0.05</v>
      </c>
      <c r="G41" s="8">
        <f t="shared" si="11"/>
        <v>10.025500000000001</v>
      </c>
      <c r="H41" s="8">
        <v>0</v>
      </c>
      <c r="I41" s="8">
        <v>3.676E-3</v>
      </c>
      <c r="J41" s="9">
        <f t="shared" si="2"/>
        <v>3.6625365157680369E-3</v>
      </c>
      <c r="K41" s="8">
        <v>0.99</v>
      </c>
      <c r="L41" s="10">
        <f t="shared" si="3"/>
        <v>8.5816800172603905E-3</v>
      </c>
      <c r="M41" s="28"/>
      <c r="N41" s="24">
        <f t="shared" si="17"/>
        <v>0</v>
      </c>
      <c r="O41" s="38">
        <v>11.526056752249263</v>
      </c>
      <c r="P41" s="9">
        <f t="shared" si="5"/>
        <v>3.7183697846212681E-3</v>
      </c>
      <c r="Q41" s="9">
        <f t="shared" si="6"/>
        <v>3.7045947315073641E-3</v>
      </c>
      <c r="R41" s="29">
        <v>90.302821548472764</v>
      </c>
      <c r="S41" s="9">
        <f t="shared" si="12"/>
        <v>4.0079531720121856E-3</v>
      </c>
      <c r="T41" s="9">
        <f t="shared" si="7"/>
        <v>3.9919536088829383E-3</v>
      </c>
      <c r="V41" s="12">
        <v>6.1327999999999996</v>
      </c>
      <c r="W41" s="21">
        <f t="shared" si="8"/>
        <v>2.8735887737557425E-4</v>
      </c>
      <c r="X41" s="20">
        <f t="shared" si="9"/>
        <v>5.8920207570494793E-2</v>
      </c>
      <c r="Y41" s="20">
        <f t="shared" si="10"/>
        <v>1.5056077041180435E-2</v>
      </c>
      <c r="Z41" s="11"/>
      <c r="AA41" s="11"/>
    </row>
    <row r="42" spans="1:28" x14ac:dyDescent="0.2">
      <c r="A42" s="42"/>
      <c r="B42" s="22" t="s">
        <v>43</v>
      </c>
      <c r="C42" s="36">
        <v>39.902000000000001</v>
      </c>
      <c r="D42" s="1">
        <v>0.25</v>
      </c>
      <c r="E42" s="2">
        <f t="shared" si="0"/>
        <v>9.9755000000000003</v>
      </c>
      <c r="F42" s="1">
        <v>0.05</v>
      </c>
      <c r="G42" s="8">
        <f t="shared" si="11"/>
        <v>10.025500000000001</v>
      </c>
      <c r="H42" s="8">
        <v>0</v>
      </c>
      <c r="I42" s="8">
        <v>3.676E-3</v>
      </c>
      <c r="J42" s="9">
        <f t="shared" si="2"/>
        <v>3.6625365157680369E-3</v>
      </c>
      <c r="K42" s="8">
        <v>0.99</v>
      </c>
      <c r="L42" s="10">
        <f t="shared" si="3"/>
        <v>8.5816800172603905E-3</v>
      </c>
      <c r="M42" s="28"/>
      <c r="N42" s="24">
        <f t="shared" si="17"/>
        <v>0</v>
      </c>
      <c r="O42" s="38">
        <v>11.526056752249263</v>
      </c>
      <c r="P42" s="9">
        <f t="shared" si="5"/>
        <v>3.7183697846212681E-3</v>
      </c>
      <c r="Q42" s="9">
        <f t="shared" si="6"/>
        <v>3.7045947315073641E-3</v>
      </c>
      <c r="R42" s="29">
        <v>94.352206980540316</v>
      </c>
      <c r="S42" s="9">
        <f t="shared" si="12"/>
        <v>4.0228387128604659E-3</v>
      </c>
      <c r="T42" s="9">
        <f t="shared" si="7"/>
        <v>4.0067203232325614E-3</v>
      </c>
      <c r="V42" s="12">
        <v>5.4859999999999998</v>
      </c>
      <c r="W42" s="21">
        <f t="shared" si="8"/>
        <v>3.0212559172519736E-4</v>
      </c>
      <c r="X42" s="20">
        <f t="shared" si="9"/>
        <v>6.1947982047344669E-2</v>
      </c>
      <c r="Y42" s="20">
        <f t="shared" si="10"/>
        <v>1.4160276229655535E-2</v>
      </c>
      <c r="Z42" s="11"/>
      <c r="AA42" s="11"/>
    </row>
    <row r="43" spans="1:28" x14ac:dyDescent="0.2">
      <c r="A43" s="42" t="s">
        <v>55</v>
      </c>
      <c r="B43" s="22" t="s">
        <v>26</v>
      </c>
      <c r="C43" s="36">
        <v>0.47</v>
      </c>
      <c r="D43" s="1">
        <v>0.25</v>
      </c>
      <c r="E43" s="2">
        <f t="shared" si="0"/>
        <v>0.11749999999999999</v>
      </c>
      <c r="F43" s="23">
        <v>1.2500000000000001E-2</v>
      </c>
      <c r="G43" s="8">
        <f t="shared" si="11"/>
        <v>0.13</v>
      </c>
      <c r="H43" s="8">
        <v>0</v>
      </c>
      <c r="I43" s="8">
        <v>3.676E-3</v>
      </c>
      <c r="J43" s="9">
        <f t="shared" si="2"/>
        <v>3.6625365157680369E-3</v>
      </c>
      <c r="K43" s="8">
        <v>0.99</v>
      </c>
      <c r="L43" s="10">
        <f t="shared" si="3"/>
        <v>9.850267723540572E-2</v>
      </c>
      <c r="M43" s="28"/>
      <c r="N43" s="24">
        <f t="shared" si="17"/>
        <v>0</v>
      </c>
      <c r="O43" s="38">
        <v>7.8541259008765847</v>
      </c>
      <c r="P43" s="9">
        <f t="shared" si="5"/>
        <v>3.7048717668116222E-3</v>
      </c>
      <c r="Q43" s="9">
        <f t="shared" si="6"/>
        <v>3.6911963576404423E-3</v>
      </c>
      <c r="R43" s="29">
        <v>206.5600738754417</v>
      </c>
      <c r="S43" s="9">
        <f t="shared" si="12"/>
        <v>4.4353148315661233E-3</v>
      </c>
      <c r="T43" s="9">
        <f t="shared" si="7"/>
        <v>4.4157296802232425E-3</v>
      </c>
      <c r="V43" s="12">
        <v>59.957000000000001</v>
      </c>
      <c r="W43" s="21">
        <f t="shared" si="8"/>
        <v>7.2453332258280018E-4</v>
      </c>
      <c r="X43" s="20">
        <f t="shared" si="9"/>
        <v>7.6418310933978268E-3</v>
      </c>
      <c r="Y43" s="20">
        <f t="shared" si="10"/>
        <v>1.9090886119452231E-2</v>
      </c>
      <c r="Z43" s="11">
        <f>AVERAGE(Y43:Y45)</f>
        <v>1.8440471817308304E-2</v>
      </c>
      <c r="AA43" s="39">
        <f>STDEV(Y43:Y45)</f>
        <v>8.5720594292795608E-4</v>
      </c>
    </row>
    <row r="44" spans="1:28" x14ac:dyDescent="0.2">
      <c r="A44" s="42"/>
      <c r="B44" s="22" t="s">
        <v>27</v>
      </c>
      <c r="C44" s="36">
        <v>0.47</v>
      </c>
      <c r="D44" s="1">
        <v>0.25</v>
      </c>
      <c r="E44" s="2">
        <f t="shared" si="0"/>
        <v>0.11749999999999999</v>
      </c>
      <c r="F44" s="23">
        <v>1.2500000000000001E-2</v>
      </c>
      <c r="G44" s="8">
        <f t="shared" si="11"/>
        <v>0.13</v>
      </c>
      <c r="H44" s="8">
        <v>0</v>
      </c>
      <c r="I44" s="8">
        <v>3.676E-3</v>
      </c>
      <c r="J44" s="9">
        <f t="shared" si="2"/>
        <v>3.6625365157680369E-3</v>
      </c>
      <c r="K44" s="8">
        <v>0.99</v>
      </c>
      <c r="L44" s="10">
        <f t="shared" si="3"/>
        <v>9.850267723540572E-2</v>
      </c>
      <c r="O44" s="38">
        <v>7.8541259008765847</v>
      </c>
      <c r="P44" s="9">
        <f t="shared" si="5"/>
        <v>3.7048717668116222E-3</v>
      </c>
      <c r="Q44" s="9">
        <f t="shared" si="6"/>
        <v>3.6911963576404423E-3</v>
      </c>
      <c r="R44" s="29">
        <v>215.88419400112394</v>
      </c>
      <c r="S44" s="9">
        <f t="shared" si="12"/>
        <v>4.4695902971481315E-3</v>
      </c>
      <c r="T44" s="9">
        <f t="shared" si="7"/>
        <v>4.4497019524761434E-3</v>
      </c>
      <c r="V44" s="12">
        <v>52.406363636363629</v>
      </c>
      <c r="W44" s="21">
        <f t="shared" si="8"/>
        <v>7.5850559483570112E-4</v>
      </c>
      <c r="X44" s="20">
        <f t="shared" si="9"/>
        <v>8.0001450015699752E-3</v>
      </c>
      <c r="Y44" s="20">
        <f t="shared" si="10"/>
        <v>1.7469104503996375E-2</v>
      </c>
      <c r="Z44" s="11"/>
    </row>
    <row r="45" spans="1:28" x14ac:dyDescent="0.2">
      <c r="A45" s="42"/>
      <c r="B45" s="22" t="s">
        <v>28</v>
      </c>
      <c r="C45" s="36">
        <v>0.47</v>
      </c>
      <c r="D45" s="1">
        <v>0.25</v>
      </c>
      <c r="E45" s="2">
        <f t="shared" si="0"/>
        <v>0.11749999999999999</v>
      </c>
      <c r="F45" s="23">
        <v>1.2500000000000001E-2</v>
      </c>
      <c r="G45" s="8">
        <f t="shared" si="11"/>
        <v>0.13</v>
      </c>
      <c r="H45" s="8">
        <v>0</v>
      </c>
      <c r="I45" s="8">
        <v>3.676E-3</v>
      </c>
      <c r="J45" s="9">
        <f t="shared" si="2"/>
        <v>3.6625365157680369E-3</v>
      </c>
      <c r="K45" s="8">
        <v>0.99</v>
      </c>
      <c r="L45" s="10">
        <f t="shared" si="3"/>
        <v>9.850267723540572E-2</v>
      </c>
      <c r="O45" s="38">
        <v>7.8541259008765847</v>
      </c>
      <c r="P45" s="9">
        <f t="shared" si="5"/>
        <v>3.7048717668116222E-3</v>
      </c>
      <c r="Q45" s="9">
        <f t="shared" si="6"/>
        <v>3.6911963576404423E-3</v>
      </c>
      <c r="R45" s="29">
        <v>201.73901011426969</v>
      </c>
      <c r="S45" s="9">
        <f t="shared" si="12"/>
        <v>4.4175926011800551E-3</v>
      </c>
      <c r="T45" s="9">
        <f t="shared" si="7"/>
        <v>4.3981633074940876E-3</v>
      </c>
      <c r="V45" s="12">
        <v>60.38636363636364</v>
      </c>
      <c r="W45" s="21">
        <f t="shared" si="8"/>
        <v>7.0696694985364524E-4</v>
      </c>
      <c r="X45" s="20">
        <f t="shared" si="9"/>
        <v>7.4565542412009687E-3</v>
      </c>
      <c r="Y45" s="20">
        <f t="shared" si="10"/>
        <v>1.8761424828476304E-2</v>
      </c>
      <c r="Z45" s="11"/>
    </row>
    <row r="46" spans="1:28" x14ac:dyDescent="0.2">
      <c r="A46" s="42"/>
      <c r="B46" s="22" t="s">
        <v>29</v>
      </c>
      <c r="C46" s="36">
        <v>1.119</v>
      </c>
      <c r="D46" s="1">
        <v>0.25</v>
      </c>
      <c r="E46" s="2">
        <f t="shared" si="0"/>
        <v>0.27975</v>
      </c>
      <c r="F46" s="23">
        <v>1.2500000000000001E-2</v>
      </c>
      <c r="G46" s="8">
        <f t="shared" si="11"/>
        <v>0.29225000000000001</v>
      </c>
      <c r="H46" s="8">
        <v>0</v>
      </c>
      <c r="I46" s="8">
        <v>3.676E-3</v>
      </c>
      <c r="J46" s="9">
        <f t="shared" si="2"/>
        <v>3.6625365157680369E-3</v>
      </c>
      <c r="K46" s="8">
        <v>0.99</v>
      </c>
      <c r="L46" s="10">
        <f t="shared" si="3"/>
        <v>4.5849767631432364E-2</v>
      </c>
      <c r="O46" s="38">
        <v>8.9105933593669437</v>
      </c>
      <c r="P46" s="9">
        <f t="shared" si="5"/>
        <v>3.708755341189033E-3</v>
      </c>
      <c r="Q46" s="9">
        <f t="shared" si="6"/>
        <v>3.695051299944397E-3</v>
      </c>
      <c r="R46" s="29">
        <v>391.27677739269342</v>
      </c>
      <c r="S46" s="9">
        <f t="shared" si="12"/>
        <v>5.1143334336955408E-3</v>
      </c>
      <c r="T46" s="9">
        <f t="shared" si="7"/>
        <v>5.0883101191322513E-3</v>
      </c>
      <c r="V46" s="12">
        <v>30.259166666666669</v>
      </c>
      <c r="W46" s="21">
        <f t="shared" si="8"/>
        <v>1.3932588191878544E-3</v>
      </c>
      <c r="X46" s="20">
        <f t="shared" si="9"/>
        <v>3.3051078039093407E-2</v>
      </c>
      <c r="Y46" s="20">
        <f t="shared" si="10"/>
        <v>4.167075328741391E-2</v>
      </c>
      <c r="Z46" s="11">
        <f>AVERAGE(Y46:Y48)</f>
        <v>3.9411553474408223E-2</v>
      </c>
      <c r="AA46" s="39">
        <f>STDEV(Y46:Y48)</f>
        <v>2.6048437388588711E-3</v>
      </c>
    </row>
    <row r="47" spans="1:28" x14ac:dyDescent="0.2">
      <c r="A47" s="42"/>
      <c r="B47" s="22" t="s">
        <v>30</v>
      </c>
      <c r="C47" s="36">
        <v>1.119</v>
      </c>
      <c r="D47" s="1">
        <v>0.25</v>
      </c>
      <c r="E47" s="2">
        <f t="shared" si="0"/>
        <v>0.27975</v>
      </c>
      <c r="F47" s="23">
        <v>1.2500000000000001E-2</v>
      </c>
      <c r="G47" s="8">
        <f t="shared" si="11"/>
        <v>0.29225000000000001</v>
      </c>
      <c r="H47" s="8">
        <v>0</v>
      </c>
      <c r="I47" s="8">
        <v>3.676E-3</v>
      </c>
      <c r="J47" s="9">
        <f t="shared" si="2"/>
        <v>3.6625365157680369E-3</v>
      </c>
      <c r="K47" s="8">
        <v>0.99</v>
      </c>
      <c r="L47" s="10">
        <f t="shared" si="3"/>
        <v>4.5849767631432364E-2</v>
      </c>
      <c r="O47" s="38">
        <v>8.9105933593669437</v>
      </c>
      <c r="P47" s="9">
        <f t="shared" si="5"/>
        <v>3.708755341189033E-3</v>
      </c>
      <c r="Q47" s="9">
        <f t="shared" si="6"/>
        <v>3.695051299944397E-3</v>
      </c>
      <c r="R47" s="29">
        <v>385.47453566275215</v>
      </c>
      <c r="S47" s="9">
        <f t="shared" si="12"/>
        <v>5.0930043930962768E-3</v>
      </c>
      <c r="T47" s="9">
        <f t="shared" si="7"/>
        <v>5.0671971358228459E-3</v>
      </c>
      <c r="V47" s="12">
        <v>26.958181818181817</v>
      </c>
      <c r="W47" s="21">
        <f t="shared" si="8"/>
        <v>1.3721458358784489E-3</v>
      </c>
      <c r="X47" s="20">
        <f t="shared" si="9"/>
        <v>3.2550232934517649E-2</v>
      </c>
      <c r="Y47" s="20">
        <f t="shared" si="10"/>
        <v>3.6562295736370695E-2</v>
      </c>
      <c r="Z47" s="11"/>
    </row>
    <row r="48" spans="1:28" x14ac:dyDescent="0.2">
      <c r="A48" s="42"/>
      <c r="B48" s="22" t="s">
        <v>31</v>
      </c>
      <c r="C48" s="36">
        <v>1.119</v>
      </c>
      <c r="D48" s="1">
        <v>0.25</v>
      </c>
      <c r="E48" s="2">
        <f t="shared" si="0"/>
        <v>0.27975</v>
      </c>
      <c r="F48" s="23">
        <v>1.2500000000000001E-2</v>
      </c>
      <c r="G48" s="8">
        <f t="shared" si="11"/>
        <v>0.29225000000000001</v>
      </c>
      <c r="H48" s="8">
        <v>0</v>
      </c>
      <c r="I48" s="8">
        <v>3.676E-3</v>
      </c>
      <c r="J48" s="9">
        <f t="shared" si="2"/>
        <v>3.6625365157680369E-3</v>
      </c>
      <c r="K48" s="8">
        <v>0.99</v>
      </c>
      <c r="L48" s="10">
        <f t="shared" si="3"/>
        <v>4.5849767631432364E-2</v>
      </c>
      <c r="O48" s="38">
        <v>8.9105933593669437</v>
      </c>
      <c r="P48" s="9">
        <f t="shared" si="5"/>
        <v>3.708755341189033E-3</v>
      </c>
      <c r="Q48" s="9">
        <f t="shared" si="6"/>
        <v>3.695051299944397E-3</v>
      </c>
      <c r="R48" s="29">
        <v>377.78337678895969</v>
      </c>
      <c r="S48" s="9">
        <f t="shared" si="12"/>
        <v>5.0647316930762156E-3</v>
      </c>
      <c r="T48" s="9">
        <f t="shared" si="7"/>
        <v>5.0392094492704457E-3</v>
      </c>
      <c r="V48" s="12">
        <v>30.108181818181819</v>
      </c>
      <c r="W48" s="21">
        <f t="shared" si="8"/>
        <v>1.3441581493260487E-3</v>
      </c>
      <c r="X48" s="20">
        <f t="shared" si="9"/>
        <v>3.18863051706035E-2</v>
      </c>
      <c r="Y48" s="20">
        <f t="shared" si="10"/>
        <v>4.000161139944005E-2</v>
      </c>
      <c r="Z48" s="11"/>
    </row>
    <row r="49" spans="1:27" x14ac:dyDescent="0.2">
      <c r="A49" s="42"/>
      <c r="B49" s="22" t="s">
        <v>32</v>
      </c>
      <c r="C49" s="36">
        <v>0.82499999999999996</v>
      </c>
      <c r="D49" s="1">
        <v>0.25</v>
      </c>
      <c r="E49" s="2">
        <f t="shared" si="0"/>
        <v>0.20624999999999999</v>
      </c>
      <c r="F49" s="23">
        <v>1.2500000000000001E-2</v>
      </c>
      <c r="G49" s="8">
        <f t="shared" si="11"/>
        <v>0.21875</v>
      </c>
      <c r="H49" s="8">
        <v>0</v>
      </c>
      <c r="I49" s="8">
        <v>3.676E-3</v>
      </c>
      <c r="J49" s="9">
        <f t="shared" si="2"/>
        <v>3.6625365157680369E-3</v>
      </c>
      <c r="K49" s="8">
        <v>0.99</v>
      </c>
      <c r="L49" s="10">
        <f t="shared" si="3"/>
        <v>6.0024677286295576E-2</v>
      </c>
      <c r="O49" s="38">
        <v>9.4467426168791615</v>
      </c>
      <c r="P49" s="9">
        <f t="shared" si="5"/>
        <v>3.710726225859648E-3</v>
      </c>
      <c r="Q49" s="9">
        <f t="shared" si="6"/>
        <v>3.6970076426428898E-3</v>
      </c>
      <c r="R49" s="29">
        <v>1939.9942813781056</v>
      </c>
      <c r="S49" s="9">
        <f t="shared" si="12"/>
        <v>1.0807418978345916E-2</v>
      </c>
      <c r="T49" s="9">
        <f t="shared" si="7"/>
        <v>1.0691867486755595E-2</v>
      </c>
      <c r="V49" s="12">
        <v>2.4451999999999998</v>
      </c>
      <c r="W49" s="21">
        <f t="shared" si="8"/>
        <v>6.9948598441127051E-3</v>
      </c>
      <c r="X49" s="20">
        <f t="shared" si="9"/>
        <v>0.12418159473602375</v>
      </c>
      <c r="Y49" s="20">
        <f t="shared" si="10"/>
        <v>1.2652034810355218E-2</v>
      </c>
      <c r="Z49" s="11">
        <f>AVERAGE(Y49:Y51)</f>
        <v>1.3054210334034142E-2</v>
      </c>
      <c r="AA49" s="39">
        <f>STDEV(Y49:Y51)</f>
        <v>1.8416360452077139E-3</v>
      </c>
    </row>
    <row r="50" spans="1:27" x14ac:dyDescent="0.2">
      <c r="A50" s="42"/>
      <c r="B50" s="22" t="s">
        <v>33</v>
      </c>
      <c r="C50" s="36">
        <v>0.82499999999999996</v>
      </c>
      <c r="D50" s="1">
        <v>0.25</v>
      </c>
      <c r="E50" s="2">
        <f t="shared" si="0"/>
        <v>0.20624999999999999</v>
      </c>
      <c r="F50" s="23">
        <v>1.2500000000000001E-2</v>
      </c>
      <c r="G50" s="8">
        <f t="shared" si="11"/>
        <v>0.21875</v>
      </c>
      <c r="H50" s="8">
        <v>0</v>
      </c>
      <c r="I50" s="8">
        <v>3.676E-3</v>
      </c>
      <c r="J50" s="9">
        <f t="shared" si="2"/>
        <v>3.6625365157680369E-3</v>
      </c>
      <c r="K50" s="8">
        <v>0.99</v>
      </c>
      <c r="L50" s="10">
        <f t="shared" si="3"/>
        <v>6.0024677286295576E-2</v>
      </c>
      <c r="O50" s="38">
        <v>9.4467426168791615</v>
      </c>
      <c r="P50" s="9">
        <f t="shared" si="5"/>
        <v>3.710726225859648E-3</v>
      </c>
      <c r="Q50" s="9">
        <f t="shared" si="6"/>
        <v>3.6970076426428898E-3</v>
      </c>
      <c r="R50" s="29">
        <v>2051.436453746569</v>
      </c>
      <c r="S50" s="9">
        <f t="shared" si="12"/>
        <v>1.1217080403972388E-2</v>
      </c>
      <c r="T50" s="9">
        <f t="shared" si="7"/>
        <v>1.1092653220900167E-2</v>
      </c>
      <c r="V50" s="12">
        <v>2.0923999999999996</v>
      </c>
      <c r="W50" s="21">
        <f t="shared" si="8"/>
        <v>7.3956455782572773E-3</v>
      </c>
      <c r="X50" s="20">
        <f t="shared" si="9"/>
        <v>0.13129684975509473</v>
      </c>
      <c r="Y50" s="20">
        <f t="shared" si="10"/>
        <v>1.1446897017815006E-2</v>
      </c>
      <c r="Z50" s="11"/>
    </row>
    <row r="51" spans="1:27" x14ac:dyDescent="0.2">
      <c r="A51" s="42"/>
      <c r="B51" s="22" t="s">
        <v>34</v>
      </c>
      <c r="C51" s="36">
        <v>0.82499999999999996</v>
      </c>
      <c r="D51" s="1">
        <v>0.25</v>
      </c>
      <c r="E51" s="2">
        <f t="shared" si="0"/>
        <v>0.20624999999999999</v>
      </c>
      <c r="F51" s="23">
        <v>1.2500000000000001E-2</v>
      </c>
      <c r="G51" s="8">
        <f t="shared" si="11"/>
        <v>0.21875</v>
      </c>
      <c r="H51" s="8">
        <v>0</v>
      </c>
      <c r="I51" s="8">
        <v>3.676E-3</v>
      </c>
      <c r="J51" s="9">
        <f t="shared" si="2"/>
        <v>3.6625365157680369E-3</v>
      </c>
      <c r="K51" s="8">
        <v>0.99</v>
      </c>
      <c r="L51" s="10">
        <f t="shared" si="3"/>
        <v>6.0024677286295576E-2</v>
      </c>
      <c r="O51" s="38">
        <v>9.4467426168791615</v>
      </c>
      <c r="P51" s="9">
        <f t="shared" si="5"/>
        <v>3.710726225859648E-3</v>
      </c>
      <c r="Q51" s="9">
        <f t="shared" si="6"/>
        <v>3.6970076426428898E-3</v>
      </c>
      <c r="R51" s="29">
        <v>2049.5868129276023</v>
      </c>
      <c r="S51" s="9">
        <f t="shared" si="12"/>
        <v>1.1210281124321866E-2</v>
      </c>
      <c r="T51" s="9">
        <f t="shared" si="7"/>
        <v>1.1086003904012556E-2</v>
      </c>
      <c r="V51" s="12">
        <v>2.7559999999999998</v>
      </c>
      <c r="W51" s="21">
        <f t="shared" si="8"/>
        <v>7.3889962613696665E-3</v>
      </c>
      <c r="X51" s="20">
        <f t="shared" si="9"/>
        <v>0.1311788026757521</v>
      </c>
      <c r="Y51" s="20">
        <f t="shared" si="10"/>
        <v>1.50636991739322E-2</v>
      </c>
      <c r="Z51" s="11"/>
    </row>
    <row r="52" spans="1:27" x14ac:dyDescent="0.2">
      <c r="A52" s="42"/>
      <c r="B52" s="22" t="s">
        <v>35</v>
      </c>
      <c r="C52" s="36">
        <v>2.181</v>
      </c>
      <c r="D52" s="1">
        <v>0.25</v>
      </c>
      <c r="E52" s="2">
        <f t="shared" si="0"/>
        <v>0.54525000000000001</v>
      </c>
      <c r="F52" s="23">
        <v>1.2500000000000001E-2</v>
      </c>
      <c r="G52" s="8">
        <f t="shared" si="11"/>
        <v>0.55774999999999997</v>
      </c>
      <c r="H52" s="8">
        <v>0</v>
      </c>
      <c r="I52" s="8">
        <v>3.676E-3</v>
      </c>
      <c r="J52" s="9">
        <f t="shared" si="2"/>
        <v>3.6625365157680369E-3</v>
      </c>
      <c r="K52" s="8">
        <v>0.99</v>
      </c>
      <c r="L52" s="10">
        <f t="shared" si="3"/>
        <v>2.5767813599681801E-2</v>
      </c>
      <c r="O52" s="38">
        <v>7.8541259008765847</v>
      </c>
      <c r="P52" s="9">
        <f t="shared" si="5"/>
        <v>3.7048717668116222E-3</v>
      </c>
      <c r="Q52" s="9">
        <f t="shared" si="6"/>
        <v>3.6911963576404423E-3</v>
      </c>
      <c r="R52" s="29">
        <v>210.37375361272942</v>
      </c>
      <c r="S52" s="9">
        <f t="shared" si="12"/>
        <v>4.4493339182803933E-3</v>
      </c>
      <c r="T52" s="9">
        <f t="shared" si="7"/>
        <v>4.4296250373564196E-3</v>
      </c>
      <c r="V52" s="12">
        <v>69.645454545454541</v>
      </c>
      <c r="W52" s="21">
        <f t="shared" si="8"/>
        <v>7.3842867971597725E-4</v>
      </c>
      <c r="X52" s="20">
        <f t="shared" si="9"/>
        <v>3.3448452343040981E-2</v>
      </c>
      <c r="Y52" s="20">
        <f t="shared" si="10"/>
        <v>9.7063861136377619E-2</v>
      </c>
      <c r="Z52" s="11">
        <f>AVERAGE(Y52:Y54)</f>
        <v>9.7509280552951508E-2</v>
      </c>
      <c r="AA52" s="39">
        <f>STDEV(Y52:Y54)</f>
        <v>1.0265024012233344E-2</v>
      </c>
    </row>
    <row r="53" spans="1:27" x14ac:dyDescent="0.2">
      <c r="A53" s="42"/>
      <c r="B53" s="22" t="s">
        <v>36</v>
      </c>
      <c r="C53" s="36">
        <v>2.181</v>
      </c>
      <c r="D53" s="1">
        <v>0.25</v>
      </c>
      <c r="E53" s="2">
        <f t="shared" si="0"/>
        <v>0.54525000000000001</v>
      </c>
      <c r="F53" s="23">
        <v>1.2500000000000001E-2</v>
      </c>
      <c r="G53" s="8">
        <f t="shared" si="11"/>
        <v>0.55774999999999997</v>
      </c>
      <c r="H53" s="8">
        <v>0</v>
      </c>
      <c r="I53" s="8">
        <v>3.676E-3</v>
      </c>
      <c r="J53" s="9">
        <f t="shared" si="2"/>
        <v>3.6625365157680369E-3</v>
      </c>
      <c r="K53" s="8">
        <v>0.99</v>
      </c>
      <c r="L53" s="10">
        <f t="shared" si="3"/>
        <v>2.5767813599681801E-2</v>
      </c>
      <c r="O53" s="38">
        <v>7.8541259008765847</v>
      </c>
      <c r="P53" s="9">
        <f t="shared" si="5"/>
        <v>3.7048717668116222E-3</v>
      </c>
      <c r="Q53" s="9">
        <f t="shared" si="6"/>
        <v>3.6911963576404423E-3</v>
      </c>
      <c r="R53" s="29">
        <v>208.4764426410091</v>
      </c>
      <c r="S53" s="9">
        <f t="shared" si="12"/>
        <v>4.4423594031483497E-3</v>
      </c>
      <c r="T53" s="9">
        <f t="shared" si="7"/>
        <v>4.4227121263464564E-3</v>
      </c>
      <c r="V53" s="12">
        <v>78.217272727272729</v>
      </c>
      <c r="W53" s="21">
        <f t="shared" si="8"/>
        <v>7.3151576870601406E-4</v>
      </c>
      <c r="X53" s="20">
        <f t="shared" si="9"/>
        <v>3.313531963189361E-2</v>
      </c>
      <c r="Y53" s="20">
        <f t="shared" si="10"/>
        <v>0.10798976385638237</v>
      </c>
      <c r="Z53" s="11"/>
    </row>
    <row r="54" spans="1:27" x14ac:dyDescent="0.2">
      <c r="A54" s="42"/>
      <c r="B54" s="22" t="s">
        <v>37</v>
      </c>
      <c r="C54" s="36">
        <v>2.181</v>
      </c>
      <c r="D54" s="1">
        <v>0.25</v>
      </c>
      <c r="E54" s="2">
        <f t="shared" si="0"/>
        <v>0.54525000000000001</v>
      </c>
      <c r="F54" s="23">
        <v>1.2500000000000001E-2</v>
      </c>
      <c r="G54" s="8">
        <f t="shared" si="11"/>
        <v>0.55774999999999997</v>
      </c>
      <c r="H54" s="8">
        <v>0</v>
      </c>
      <c r="I54" s="8">
        <v>3.676E-3</v>
      </c>
      <c r="J54" s="9">
        <f t="shared" si="2"/>
        <v>3.6625365157680369E-3</v>
      </c>
      <c r="K54" s="8">
        <v>0.99</v>
      </c>
      <c r="L54" s="10">
        <f t="shared" si="3"/>
        <v>2.5767813599681801E-2</v>
      </c>
      <c r="O54" s="38">
        <v>7.8541259008765847</v>
      </c>
      <c r="P54" s="9">
        <f t="shared" si="5"/>
        <v>3.7048717668116222E-3</v>
      </c>
      <c r="Q54" s="9">
        <f t="shared" si="6"/>
        <v>3.6911963576404423E-3</v>
      </c>
      <c r="R54" s="29">
        <v>224.80847637707615</v>
      </c>
      <c r="S54" s="9">
        <f t="shared" si="12"/>
        <v>4.5023959591621318E-3</v>
      </c>
      <c r="T54" s="9">
        <f t="shared" si="7"/>
        <v>4.4822152513264643E-3</v>
      </c>
      <c r="V54" s="12">
        <v>58.591818181818184</v>
      </c>
      <c r="W54" s="21">
        <f t="shared" si="8"/>
        <v>7.9101889368602199E-4</v>
      </c>
      <c r="X54" s="20">
        <f t="shared" si="9"/>
        <v>3.5830620471131509E-2</v>
      </c>
      <c r="Y54" s="20">
        <f t="shared" si="10"/>
        <v>8.7474216666094576E-2</v>
      </c>
      <c r="Z54" s="11"/>
    </row>
    <row r="55" spans="1:27" x14ac:dyDescent="0.2">
      <c r="A55" s="42"/>
      <c r="B55" s="22" t="s">
        <v>38</v>
      </c>
      <c r="C55" s="36">
        <v>3.1579999999999999</v>
      </c>
      <c r="D55" s="1">
        <v>0.25</v>
      </c>
      <c r="E55" s="2">
        <f t="shared" si="0"/>
        <v>0.78949999999999998</v>
      </c>
      <c r="F55" s="23">
        <v>1.2500000000000001E-2</v>
      </c>
      <c r="G55" s="8">
        <f t="shared" si="11"/>
        <v>0.80199999999999994</v>
      </c>
      <c r="H55" s="8">
        <v>0</v>
      </c>
      <c r="I55" s="8">
        <v>3.676E-3</v>
      </c>
      <c r="J55" s="9">
        <f t="shared" si="2"/>
        <v>3.6625365157680369E-3</v>
      </c>
      <c r="K55" s="8">
        <v>0.99</v>
      </c>
      <c r="L55" s="10">
        <f t="shared" si="3"/>
        <v>1.9035626657355195E-2</v>
      </c>
      <c r="O55" s="38">
        <v>8.9105933593669437</v>
      </c>
      <c r="P55" s="9">
        <f t="shared" si="5"/>
        <v>3.708755341189033E-3</v>
      </c>
      <c r="Q55" s="9">
        <f t="shared" si="6"/>
        <v>3.695051299944397E-3</v>
      </c>
      <c r="R55" s="29">
        <v>394.18101787375713</v>
      </c>
      <c r="S55" s="9">
        <f t="shared" si="12"/>
        <v>5.1250094217039311E-3</v>
      </c>
      <c r="T55" s="9">
        <f t="shared" si="7"/>
        <v>5.09887762583143E-3</v>
      </c>
      <c r="V55" s="12">
        <v>30.642727272727271</v>
      </c>
      <c r="W55" s="21">
        <f t="shared" si="8"/>
        <v>1.403826325887033E-3</v>
      </c>
      <c r="X55" s="20">
        <f t="shared" si="9"/>
        <v>9.1510669787809876E-2</v>
      </c>
      <c r="Y55" s="20">
        <f t="shared" si="10"/>
        <v>0.11683902070218588</v>
      </c>
      <c r="Z55" s="11">
        <f>AVERAGE(Y55:Y57)</f>
        <v>0.1117156042259078</v>
      </c>
      <c r="AA55" s="39">
        <f>STDEV(Y55:Y57)</f>
        <v>1.5494252385630713E-2</v>
      </c>
    </row>
    <row r="56" spans="1:27" x14ac:dyDescent="0.2">
      <c r="A56" s="42"/>
      <c r="B56" s="22" t="s">
        <v>39</v>
      </c>
      <c r="C56" s="36">
        <v>3.1579999999999999</v>
      </c>
      <c r="D56" s="1">
        <v>0.25</v>
      </c>
      <c r="E56" s="2">
        <f t="shared" si="0"/>
        <v>0.78949999999999998</v>
      </c>
      <c r="F56" s="23">
        <v>1.2500000000000001E-2</v>
      </c>
      <c r="G56" s="8">
        <f t="shared" si="11"/>
        <v>0.80199999999999994</v>
      </c>
      <c r="H56" s="8">
        <v>0</v>
      </c>
      <c r="I56" s="8">
        <v>3.676E-3</v>
      </c>
      <c r="J56" s="9">
        <f t="shared" si="2"/>
        <v>3.6625365157680369E-3</v>
      </c>
      <c r="K56" s="8">
        <v>0.99</v>
      </c>
      <c r="L56" s="10">
        <f t="shared" si="3"/>
        <v>1.9035626657355195E-2</v>
      </c>
      <c r="O56" s="38">
        <v>8.9105933593669437</v>
      </c>
      <c r="P56" s="9">
        <f t="shared" si="5"/>
        <v>3.708755341189033E-3</v>
      </c>
      <c r="Q56" s="9">
        <f t="shared" si="6"/>
        <v>3.695051299944397E-3</v>
      </c>
      <c r="R56" s="29">
        <v>387.878442991155</v>
      </c>
      <c r="S56" s="9">
        <f t="shared" si="12"/>
        <v>5.1018411564354854E-3</v>
      </c>
      <c r="T56" s="9">
        <f t="shared" si="7"/>
        <v>5.0759444939086802E-3</v>
      </c>
      <c r="V56" s="12">
        <v>25.144545454545451</v>
      </c>
      <c r="W56" s="21">
        <f t="shared" si="8"/>
        <v>1.3808931939642832E-3</v>
      </c>
      <c r="X56" s="20">
        <f t="shared" si="9"/>
        <v>9.0015736815059866E-2</v>
      </c>
      <c r="Y56" s="20">
        <f t="shared" si="10"/>
        <v>9.430853274877804E-2</v>
      </c>
      <c r="Z56" s="11"/>
    </row>
    <row r="57" spans="1:27" x14ac:dyDescent="0.2">
      <c r="A57" s="42"/>
      <c r="B57" s="22" t="s">
        <v>40</v>
      </c>
      <c r="C57" s="36">
        <v>3.1579999999999999</v>
      </c>
      <c r="D57" s="1">
        <v>0.25</v>
      </c>
      <c r="E57" s="2">
        <f t="shared" si="0"/>
        <v>0.78949999999999998</v>
      </c>
      <c r="F57" s="23">
        <v>1.2500000000000001E-2</v>
      </c>
      <c r="G57" s="8">
        <f t="shared" si="11"/>
        <v>0.80199999999999994</v>
      </c>
      <c r="H57" s="8">
        <v>0</v>
      </c>
      <c r="I57" s="8">
        <v>3.676E-3</v>
      </c>
      <c r="J57" s="9">
        <f t="shared" si="2"/>
        <v>3.6625365157680369E-3</v>
      </c>
      <c r="K57" s="8">
        <v>0.99</v>
      </c>
      <c r="L57" s="10">
        <f t="shared" si="3"/>
        <v>1.9035626657355195E-2</v>
      </c>
      <c r="O57" s="38">
        <v>8.9105933593669437</v>
      </c>
      <c r="P57" s="9">
        <f t="shared" si="5"/>
        <v>3.708755341189033E-3</v>
      </c>
      <c r="Q57" s="9">
        <f t="shared" si="6"/>
        <v>3.695051299944397E-3</v>
      </c>
      <c r="R57" s="29">
        <v>379.23886475728324</v>
      </c>
      <c r="S57" s="9">
        <f t="shared" si="12"/>
        <v>5.070082066847773E-3</v>
      </c>
      <c r="T57" s="9">
        <f t="shared" si="7"/>
        <v>5.0445060074035307E-3</v>
      </c>
      <c r="V57" s="12">
        <v>33.830909090909088</v>
      </c>
      <c r="W57" s="21">
        <f t="shared" si="8"/>
        <v>1.3494547074591337E-3</v>
      </c>
      <c r="X57" s="20">
        <f t="shared" si="9"/>
        <v>8.7966368667341588E-2</v>
      </c>
      <c r="Y57" s="20">
        <f t="shared" si="10"/>
        <v>0.12399925922675946</v>
      </c>
      <c r="Z57" s="11"/>
    </row>
    <row r="58" spans="1:27" x14ac:dyDescent="0.2">
      <c r="A58" s="42"/>
      <c r="B58" s="22" t="s">
        <v>41</v>
      </c>
      <c r="C58" s="36">
        <v>28.478999999999999</v>
      </c>
      <c r="D58" s="1">
        <v>0.25</v>
      </c>
      <c r="E58" s="2">
        <f t="shared" si="0"/>
        <v>7.1197499999999998</v>
      </c>
      <c r="F58" s="23">
        <v>1.2500000000000001E-2</v>
      </c>
      <c r="G58" s="8">
        <f t="shared" si="11"/>
        <v>7.13225</v>
      </c>
      <c r="H58" s="8">
        <v>0</v>
      </c>
      <c r="I58" s="8">
        <v>3.676E-3</v>
      </c>
      <c r="J58" s="9">
        <f t="shared" si="2"/>
        <v>3.6625365157680369E-3</v>
      </c>
      <c r="K58" s="8">
        <v>0.99</v>
      </c>
      <c r="L58" s="10">
        <f t="shared" si="3"/>
        <v>5.3911941334276675E-3</v>
      </c>
      <c r="O58" s="38">
        <v>9.4467426168791615</v>
      </c>
      <c r="P58" s="9">
        <f t="shared" si="5"/>
        <v>3.710726225859648E-3</v>
      </c>
      <c r="Q58" s="9">
        <f t="shared" si="6"/>
        <v>3.6970076426428898E-3</v>
      </c>
      <c r="R58" s="29">
        <v>31.245739660150612</v>
      </c>
      <c r="S58" s="9">
        <f t="shared" si="12"/>
        <v>3.7908593389907137E-3</v>
      </c>
      <c r="T58" s="9">
        <f t="shared" si="7"/>
        <v>3.7765429957063398E-3</v>
      </c>
      <c r="V58" s="12">
        <v>2.63</v>
      </c>
      <c r="W58" s="21">
        <f t="shared" si="8"/>
        <v>7.9535353063449939E-5</v>
      </c>
      <c r="X58" s="20">
        <f t="shared" si="9"/>
        <v>4.6946043718367587E-2</v>
      </c>
      <c r="Y58" s="20">
        <f t="shared" si="10"/>
        <v>5.1445039574711145E-3</v>
      </c>
      <c r="Z58" s="11">
        <f>AVERAGE(Y58:Y60)</f>
        <v>5.6662181478940614E-3</v>
      </c>
      <c r="AA58" s="39">
        <f>STDEV(Y58:Y60)</f>
        <v>5.0248229351053636E-4</v>
      </c>
    </row>
    <row r="59" spans="1:27" x14ac:dyDescent="0.2">
      <c r="A59" s="42"/>
      <c r="B59" s="22" t="s">
        <v>42</v>
      </c>
      <c r="C59" s="36">
        <v>28.478999999999999</v>
      </c>
      <c r="D59" s="1">
        <v>0.25</v>
      </c>
      <c r="E59" s="2">
        <f t="shared" si="0"/>
        <v>7.1197499999999998</v>
      </c>
      <c r="F59" s="23">
        <v>1.2500000000000001E-2</v>
      </c>
      <c r="G59" s="8">
        <f t="shared" si="11"/>
        <v>7.13225</v>
      </c>
      <c r="H59" s="8">
        <v>0</v>
      </c>
      <c r="I59" s="8">
        <v>3.676E-3</v>
      </c>
      <c r="J59" s="9">
        <f t="shared" si="2"/>
        <v>3.6625365157680369E-3</v>
      </c>
      <c r="K59" s="8">
        <v>0.99</v>
      </c>
      <c r="L59" s="10">
        <f t="shared" si="3"/>
        <v>5.3911941334276675E-3</v>
      </c>
      <c r="O59" s="38">
        <v>9.4467426168791615</v>
      </c>
      <c r="P59" s="9">
        <f t="shared" si="5"/>
        <v>3.710726225859648E-3</v>
      </c>
      <c r="Q59" s="9">
        <f t="shared" si="6"/>
        <v>3.6970076426428898E-3</v>
      </c>
      <c r="R59" s="29">
        <v>29.006815511470435</v>
      </c>
      <c r="S59" s="9">
        <f t="shared" si="12"/>
        <v>3.7826290538201654E-3</v>
      </c>
      <c r="T59" s="9">
        <f t="shared" si="7"/>
        <v>3.7683746902312165E-3</v>
      </c>
      <c r="V59" s="12">
        <v>3.2515999999999998</v>
      </c>
      <c r="W59" s="21">
        <f t="shared" si="8"/>
        <v>7.136704758832664E-5</v>
      </c>
      <c r="X59" s="20">
        <f t="shared" si="9"/>
        <v>4.2124670440069518E-2</v>
      </c>
      <c r="Y59" s="20">
        <f t="shared" si="10"/>
        <v>5.7071907667887514E-3</v>
      </c>
      <c r="Z59" s="11"/>
    </row>
    <row r="60" spans="1:27" x14ac:dyDescent="0.2">
      <c r="A60" s="42"/>
      <c r="B60" s="22" t="s">
        <v>43</v>
      </c>
      <c r="C60" s="36">
        <v>28.478999999999999</v>
      </c>
      <c r="D60" s="1">
        <v>0.25</v>
      </c>
      <c r="E60" s="2">
        <f t="shared" si="0"/>
        <v>7.1197499999999998</v>
      </c>
      <c r="F60" s="23">
        <v>1.2500000000000001E-2</v>
      </c>
      <c r="G60" s="8">
        <f t="shared" si="11"/>
        <v>7.13225</v>
      </c>
      <c r="H60" s="8">
        <v>0</v>
      </c>
      <c r="I60" s="8">
        <v>3.676E-3</v>
      </c>
      <c r="J60" s="9">
        <f t="shared" si="2"/>
        <v>3.6625365157680369E-3</v>
      </c>
      <c r="K60" s="8">
        <v>0.99</v>
      </c>
      <c r="L60" s="10">
        <f t="shared" si="3"/>
        <v>5.3911941334276675E-3</v>
      </c>
      <c r="O60" s="38">
        <v>9.4467426168791615</v>
      </c>
      <c r="P60" s="9">
        <f t="shared" si="5"/>
        <v>3.710726225859648E-3</v>
      </c>
      <c r="Q60" s="9">
        <f t="shared" si="6"/>
        <v>3.6970076426428898E-3</v>
      </c>
      <c r="R60" s="29">
        <v>31.541633694335285</v>
      </c>
      <c r="S60" s="9">
        <f t="shared" si="12"/>
        <v>3.7919470454603767E-3</v>
      </c>
      <c r="T60" s="9">
        <f t="shared" si="7"/>
        <v>3.777622500978925E-3</v>
      </c>
      <c r="V60" s="12">
        <v>3.1003999999999996</v>
      </c>
      <c r="W60" s="21">
        <f t="shared" si="8"/>
        <v>8.061485833603518E-5</v>
      </c>
      <c r="X60" s="20">
        <f t="shared" si="9"/>
        <v>4.7583225798650375E-2</v>
      </c>
      <c r="Y60" s="20">
        <f t="shared" si="10"/>
        <v>6.1469597194223173E-3</v>
      </c>
      <c r="Z60" s="11"/>
    </row>
    <row r="61" spans="1:27" x14ac:dyDescent="0.2">
      <c r="A61" s="42" t="s">
        <v>56</v>
      </c>
      <c r="B61" s="22" t="s">
        <v>26</v>
      </c>
      <c r="C61" s="36">
        <v>0.09</v>
      </c>
      <c r="D61" s="1">
        <v>0.25</v>
      </c>
      <c r="E61" s="2">
        <f t="shared" si="0"/>
        <v>2.2499999999999999E-2</v>
      </c>
      <c r="F61" s="23">
        <v>1.2500000000000001E-2</v>
      </c>
      <c r="G61" s="8">
        <f t="shared" si="11"/>
        <v>3.5000000000000003E-2</v>
      </c>
      <c r="H61" s="8">
        <v>0</v>
      </c>
      <c r="I61" s="8">
        <v>3.676E-3</v>
      </c>
      <c r="J61" s="9">
        <f t="shared" si="2"/>
        <v>3.6625365157680369E-3</v>
      </c>
      <c r="K61" s="8">
        <v>0.99</v>
      </c>
      <c r="L61" s="37">
        <f t="shared" si="3"/>
        <v>0.35592591633156517</v>
      </c>
      <c r="O61" s="38">
        <v>7.5215678701671189</v>
      </c>
      <c r="P61" s="9">
        <f t="shared" si="5"/>
        <v>3.7036492834907342E-3</v>
      </c>
      <c r="Q61" s="9">
        <f t="shared" si="6"/>
        <v>3.6899828810372875E-3</v>
      </c>
      <c r="R61" s="29">
        <v>217.35611885638212</v>
      </c>
      <c r="S61" s="9">
        <f t="shared" si="12"/>
        <v>4.4750010929160604E-3</v>
      </c>
      <c r="T61" s="9">
        <f t="shared" si="7"/>
        <v>4.4550646736325437E-3</v>
      </c>
      <c r="V61" s="12">
        <v>60.763333333333335</v>
      </c>
      <c r="W61" s="21">
        <f t="shared" si="8"/>
        <v>7.6508179259525627E-4</v>
      </c>
      <c r="X61" s="20">
        <f t="shared" si="9"/>
        <v>2.1720719550116919E-3</v>
      </c>
      <c r="Y61" s="44">
        <f t="shared" si="10"/>
        <v>5.4992638427650183E-3</v>
      </c>
      <c r="Z61" s="45">
        <f>AVERAGE(Y61:Y63)</f>
        <v>5.3391059306602618E-3</v>
      </c>
      <c r="AA61" s="39">
        <f>STDEV(Y61:Y63)</f>
        <v>2.3495334580336314E-4</v>
      </c>
    </row>
    <row r="62" spans="1:27" x14ac:dyDescent="0.2">
      <c r="A62" s="42"/>
      <c r="B62" s="22" t="s">
        <v>27</v>
      </c>
      <c r="C62" s="36">
        <v>0.09</v>
      </c>
      <c r="D62" s="1">
        <v>0.25</v>
      </c>
      <c r="E62" s="2">
        <f t="shared" si="0"/>
        <v>2.2499999999999999E-2</v>
      </c>
      <c r="F62" s="23">
        <v>1.2500000000000001E-2</v>
      </c>
      <c r="G62" s="8">
        <f t="shared" si="11"/>
        <v>3.5000000000000003E-2</v>
      </c>
      <c r="H62" s="8">
        <v>0</v>
      </c>
      <c r="I62" s="8">
        <v>3.676E-3</v>
      </c>
      <c r="J62" s="9">
        <f t="shared" si="2"/>
        <v>3.6625365157680369E-3</v>
      </c>
      <c r="K62" s="8">
        <v>0.99</v>
      </c>
      <c r="L62" s="37">
        <f t="shared" si="3"/>
        <v>0.35592591633156517</v>
      </c>
      <c r="O62" s="38">
        <v>7.5215678701671189</v>
      </c>
      <c r="P62" s="9">
        <f t="shared" si="5"/>
        <v>3.7036492834907342E-3</v>
      </c>
      <c r="Q62" s="9">
        <f t="shared" si="6"/>
        <v>3.6899828810372875E-3</v>
      </c>
      <c r="R62" s="29">
        <v>196.68906312914604</v>
      </c>
      <c r="S62" s="9">
        <f t="shared" si="12"/>
        <v>4.3990289960627411E-3</v>
      </c>
      <c r="T62" s="9">
        <f t="shared" si="7"/>
        <v>4.3797622947323511E-3</v>
      </c>
      <c r="V62" s="12">
        <v>62.128333333333337</v>
      </c>
      <c r="W62" s="21">
        <f t="shared" si="8"/>
        <v>6.8977941369506362E-4</v>
      </c>
      <c r="X62" s="20">
        <f t="shared" si="9"/>
        <v>1.9582880342102981E-3</v>
      </c>
      <c r="Y62" s="44">
        <f t="shared" si="10"/>
        <v>5.069382156337311E-3</v>
      </c>
      <c r="Z62" s="45"/>
    </row>
    <row r="63" spans="1:27" x14ac:dyDescent="0.2">
      <c r="A63" s="42"/>
      <c r="B63" s="22" t="s">
        <v>28</v>
      </c>
      <c r="C63" s="36">
        <v>0.09</v>
      </c>
      <c r="D63" s="1">
        <v>0.25</v>
      </c>
      <c r="E63" s="2">
        <f t="shared" si="0"/>
        <v>2.2499999999999999E-2</v>
      </c>
      <c r="F63" s="23">
        <v>1.2500000000000001E-2</v>
      </c>
      <c r="G63" s="8">
        <f t="shared" si="11"/>
        <v>3.5000000000000003E-2</v>
      </c>
      <c r="H63" s="8">
        <v>0</v>
      </c>
      <c r="I63" s="8">
        <v>3.676E-3</v>
      </c>
      <c r="J63" s="9">
        <f t="shared" si="2"/>
        <v>3.6625365157680369E-3</v>
      </c>
      <c r="K63" s="8">
        <v>0.99</v>
      </c>
      <c r="L63" s="37">
        <f t="shared" si="3"/>
        <v>0.35592591633156517</v>
      </c>
      <c r="O63" s="38">
        <v>7.5215678701671189</v>
      </c>
      <c r="P63" s="9">
        <f t="shared" si="5"/>
        <v>3.7036492834907342E-3</v>
      </c>
      <c r="Q63" s="9">
        <f t="shared" si="6"/>
        <v>3.6899828810372875E-3</v>
      </c>
      <c r="R63" s="29">
        <v>214.23264273930309</v>
      </c>
      <c r="S63" s="9">
        <f t="shared" si="12"/>
        <v>4.4635191947096781E-3</v>
      </c>
      <c r="T63" s="9">
        <f t="shared" si="7"/>
        <v>4.4436847226548698E-3</v>
      </c>
      <c r="V63" s="12">
        <v>61.11333333333333</v>
      </c>
      <c r="W63" s="21">
        <f t="shared" si="8"/>
        <v>7.5370184161758233E-4</v>
      </c>
      <c r="X63" s="20">
        <f t="shared" si="9"/>
        <v>2.1397642035957723E-3</v>
      </c>
      <c r="Y63" s="44">
        <f t="shared" si="10"/>
        <v>5.4486717928784569E-3</v>
      </c>
      <c r="Z63" s="45"/>
    </row>
    <row r="64" spans="1:27" x14ac:dyDescent="0.2">
      <c r="A64" s="42"/>
      <c r="B64" s="22" t="s">
        <v>29</v>
      </c>
      <c r="C64" s="36">
        <v>1.0840000000000001</v>
      </c>
      <c r="D64" s="1">
        <v>0.25</v>
      </c>
      <c r="E64" s="2">
        <f t="shared" si="0"/>
        <v>0.27100000000000002</v>
      </c>
      <c r="F64" s="23">
        <v>1.2500000000000001E-2</v>
      </c>
      <c r="G64" s="8">
        <f t="shared" si="11"/>
        <v>0.28350000000000003</v>
      </c>
      <c r="H64" s="8">
        <v>0</v>
      </c>
      <c r="I64" s="8">
        <v>3.676E-3</v>
      </c>
      <c r="J64" s="9">
        <f t="shared" si="2"/>
        <v>3.6625365157680369E-3</v>
      </c>
      <c r="K64" s="8">
        <v>0.99</v>
      </c>
      <c r="L64" s="10">
        <f t="shared" si="3"/>
        <v>4.7151842665866445E-2</v>
      </c>
      <c r="O64" s="38">
        <v>8.1457401256860749</v>
      </c>
      <c r="P64" s="9">
        <f t="shared" si="5"/>
        <v>3.705943740702022E-3</v>
      </c>
      <c r="Q64" s="9">
        <f t="shared" si="6"/>
        <v>3.6922604312677235E-3</v>
      </c>
      <c r="R64" s="29">
        <v>382.75339897523298</v>
      </c>
      <c r="S64" s="9">
        <f t="shared" si="12"/>
        <v>5.0830014946329563E-3</v>
      </c>
      <c r="T64" s="9">
        <f t="shared" si="7"/>
        <v>5.0572952552915091E-3</v>
      </c>
      <c r="V64" s="12">
        <v>35.824166666666663</v>
      </c>
      <c r="W64" s="21">
        <f t="shared" si="8"/>
        <v>1.3650348240237856E-3</v>
      </c>
      <c r="X64" s="20">
        <f t="shared" si="9"/>
        <v>3.1409294655783973E-2</v>
      </c>
      <c r="Y64" s="20">
        <f t="shared" si="10"/>
        <v>4.6883825276301978E-2</v>
      </c>
      <c r="Z64" s="11">
        <f>AVERAGE(Y64:Y65)</f>
        <v>4.5353534148688875E-2</v>
      </c>
      <c r="AA64" s="39">
        <f>STDEV(Y64:Y65)</f>
        <v>2.1641584670496678E-3</v>
      </c>
    </row>
    <row r="65" spans="1:27" x14ac:dyDescent="0.2">
      <c r="A65" s="42"/>
      <c r="B65" s="22" t="s">
        <v>30</v>
      </c>
      <c r="C65" s="36">
        <v>1.0840000000000001</v>
      </c>
      <c r="D65" s="1">
        <v>0.25</v>
      </c>
      <c r="E65" s="2">
        <f t="shared" si="0"/>
        <v>0.27100000000000002</v>
      </c>
      <c r="F65" s="23">
        <v>1.2500000000000001E-2</v>
      </c>
      <c r="G65" s="8">
        <f t="shared" si="11"/>
        <v>0.28350000000000003</v>
      </c>
      <c r="H65" s="8">
        <v>0</v>
      </c>
      <c r="I65" s="8">
        <v>3.676E-3</v>
      </c>
      <c r="J65" s="9">
        <f t="shared" si="2"/>
        <v>3.6625365157680369E-3</v>
      </c>
      <c r="K65" s="8">
        <v>0.99</v>
      </c>
      <c r="L65" s="10">
        <f t="shared" si="3"/>
        <v>4.7151842665866445E-2</v>
      </c>
      <c r="O65" s="38">
        <v>8.1457401256860749</v>
      </c>
      <c r="P65" s="9">
        <f t="shared" si="5"/>
        <v>3.705943740702022E-3</v>
      </c>
      <c r="Q65" s="9">
        <f t="shared" si="6"/>
        <v>3.6922604312677235E-3</v>
      </c>
      <c r="R65" s="29">
        <v>367.94689935241138</v>
      </c>
      <c r="S65" s="9">
        <f t="shared" si="12"/>
        <v>5.0285728020194641E-3</v>
      </c>
      <c r="T65" s="9">
        <f t="shared" si="7"/>
        <v>5.0034127766137079E-3</v>
      </c>
      <c r="V65" s="12">
        <v>34.861666666666665</v>
      </c>
      <c r="W65" s="21">
        <f t="shared" si="8"/>
        <v>1.3111523453459843E-3</v>
      </c>
      <c r="X65" s="20">
        <f t="shared" si="9"/>
        <v>3.0169465004708663E-2</v>
      </c>
      <c r="Y65" s="20">
        <f t="shared" si="10"/>
        <v>4.3823243021075771E-2</v>
      </c>
      <c r="Z65" s="11"/>
    </row>
    <row r="66" spans="1:27" x14ac:dyDescent="0.2">
      <c r="A66" s="42"/>
      <c r="B66" s="22" t="s">
        <v>32</v>
      </c>
      <c r="C66" s="1">
        <v>0</v>
      </c>
      <c r="D66" s="1">
        <v>0.25</v>
      </c>
      <c r="E66" s="2">
        <f t="shared" si="0"/>
        <v>0</v>
      </c>
      <c r="F66" s="23">
        <v>1.2500000000000001E-2</v>
      </c>
      <c r="G66" s="8">
        <f t="shared" si="11"/>
        <v>1.2500000000000001E-2</v>
      </c>
      <c r="H66" s="8">
        <v>0</v>
      </c>
      <c r="I66" s="8">
        <v>3.676E-3</v>
      </c>
      <c r="J66" s="9">
        <f t="shared" si="2"/>
        <v>3.6625365157680369E-3</v>
      </c>
      <c r="K66" s="8">
        <v>0.99</v>
      </c>
      <c r="L66" s="37">
        <f t="shared" si="3"/>
        <v>0.99</v>
      </c>
      <c r="O66" s="38">
        <v>10.502249724467566</v>
      </c>
      <c r="P66" s="9">
        <f t="shared" si="5"/>
        <v>3.714606269987143E-3</v>
      </c>
      <c r="Q66" s="9">
        <f t="shared" si="6"/>
        <v>3.7008590358083909E-3</v>
      </c>
      <c r="R66" s="29">
        <v>1377.0081322912349</v>
      </c>
      <c r="S66" s="9">
        <f t="shared" si="12"/>
        <v>8.7378818943025793E-3</v>
      </c>
      <c r="T66" s="9">
        <f t="shared" si="7"/>
        <v>8.6621926777388052E-3</v>
      </c>
      <c r="V66" s="12">
        <v>3.9067999999999996</v>
      </c>
      <c r="W66" s="21">
        <f t="shared" si="8"/>
        <v>4.9613336419304143E-3</v>
      </c>
      <c r="X66" s="20">
        <f t="shared" si="9"/>
        <v>5.0302524212687515E-3</v>
      </c>
      <c r="Y66" s="44">
        <f t="shared" si="10"/>
        <v>8.1884125664219822E-4</v>
      </c>
      <c r="Z66" s="45">
        <f>AVERAGE(Y66:Y68)</f>
        <v>7.1406303862132014E-4</v>
      </c>
      <c r="AA66" s="39">
        <f>STDEV(Y66:Y68)</f>
        <v>1.477129671358543E-4</v>
      </c>
    </row>
    <row r="67" spans="1:27" x14ac:dyDescent="0.2">
      <c r="A67" s="42"/>
      <c r="B67" s="22" t="s">
        <v>33</v>
      </c>
      <c r="C67" s="1">
        <v>0</v>
      </c>
      <c r="D67" s="1">
        <v>0.25</v>
      </c>
      <c r="E67" s="2">
        <f t="shared" si="0"/>
        <v>0</v>
      </c>
      <c r="F67" s="23">
        <v>1.2500000000000001E-2</v>
      </c>
      <c r="G67" s="8">
        <f t="shared" si="11"/>
        <v>1.2500000000000001E-2</v>
      </c>
      <c r="H67" s="8">
        <v>0</v>
      </c>
      <c r="I67" s="8">
        <v>3.676E-3</v>
      </c>
      <c r="J67" s="9">
        <f t="shared" si="2"/>
        <v>3.6625365157680369E-3</v>
      </c>
      <c r="K67" s="8">
        <v>0.99</v>
      </c>
      <c r="L67" s="37">
        <f t="shared" si="3"/>
        <v>0.99</v>
      </c>
      <c r="O67" s="38">
        <v>10.502249724467566</v>
      </c>
      <c r="P67" s="9">
        <f t="shared" si="5"/>
        <v>3.714606269987143E-3</v>
      </c>
      <c r="Q67" s="9">
        <f t="shared" si="6"/>
        <v>3.7008590358083909E-3</v>
      </c>
      <c r="R67" s="29">
        <v>1243.0892625649085</v>
      </c>
      <c r="S67" s="9">
        <f t="shared" si="12"/>
        <v>8.2455961291886034E-3</v>
      </c>
      <c r="T67" s="9">
        <f t="shared" si="7"/>
        <v>8.1781623057365464E-3</v>
      </c>
      <c r="V67" s="12">
        <v>2.8819999999999997</v>
      </c>
      <c r="W67" s="21">
        <f t="shared" si="8"/>
        <v>4.4773032699281555E-3</v>
      </c>
      <c r="X67" s="20">
        <f t="shared" si="9"/>
        <v>4.5394982961773746E-3</v>
      </c>
      <c r="Y67" s="44">
        <f t="shared" si="10"/>
        <v>5.4511808706596634E-4</v>
      </c>
      <c r="Z67" s="45"/>
    </row>
    <row r="68" spans="1:27" x14ac:dyDescent="0.2">
      <c r="A68" s="42"/>
      <c r="B68" s="22" t="s">
        <v>34</v>
      </c>
      <c r="C68" s="1">
        <v>0</v>
      </c>
      <c r="D68" s="1">
        <v>0.25</v>
      </c>
      <c r="E68" s="2">
        <f t="shared" si="0"/>
        <v>0</v>
      </c>
      <c r="F68" s="23">
        <v>1.2500000000000001E-2</v>
      </c>
      <c r="G68" s="8">
        <f t="shared" si="11"/>
        <v>1.2500000000000001E-2</v>
      </c>
      <c r="H68" s="8">
        <v>0</v>
      </c>
      <c r="I68" s="8">
        <v>3.676E-3</v>
      </c>
      <c r="J68" s="9">
        <f t="shared" si="2"/>
        <v>3.6625365157680369E-3</v>
      </c>
      <c r="K68" s="8">
        <v>0.99</v>
      </c>
      <c r="L68" s="37">
        <f t="shared" si="3"/>
        <v>0.99</v>
      </c>
      <c r="O68" s="38">
        <v>10.502249724467566</v>
      </c>
      <c r="P68" s="9">
        <f t="shared" si="5"/>
        <v>3.714606269987143E-3</v>
      </c>
      <c r="Q68" s="9">
        <f t="shared" si="6"/>
        <v>3.7008590358083909E-3</v>
      </c>
      <c r="R68" s="29">
        <v>1325.9631451172647</v>
      </c>
      <c r="S68" s="9">
        <f t="shared" si="12"/>
        <v>8.5502405214510652E-3</v>
      </c>
      <c r="T68" s="9">
        <f t="shared" si="7"/>
        <v>8.4777536883341893E-3</v>
      </c>
      <c r="V68" s="12">
        <v>3.8563999999999998</v>
      </c>
      <c r="W68" s="21">
        <f t="shared" si="8"/>
        <v>4.7768946525257984E-3</v>
      </c>
      <c r="X68" s="20">
        <f t="shared" si="9"/>
        <v>4.8432513566380843E-3</v>
      </c>
      <c r="Y68" s="44">
        <f t="shared" si="10"/>
        <v>7.7822977215579608E-4</v>
      </c>
      <c r="Z68" s="45"/>
    </row>
    <row r="69" spans="1:27" x14ac:dyDescent="0.2">
      <c r="A69" s="42"/>
      <c r="B69" s="22" t="s">
        <v>35</v>
      </c>
      <c r="C69" s="36">
        <v>0.79900000000000004</v>
      </c>
      <c r="D69" s="1">
        <v>0.25</v>
      </c>
      <c r="E69" s="2">
        <f t="shared" si="0"/>
        <v>0.19975000000000001</v>
      </c>
      <c r="F69" s="23">
        <v>1.2500000000000001E-2</v>
      </c>
      <c r="G69" s="8">
        <f t="shared" si="11"/>
        <v>0.21225000000000002</v>
      </c>
      <c r="H69" s="8">
        <v>0</v>
      </c>
      <c r="I69" s="8">
        <v>3.676E-3</v>
      </c>
      <c r="J69" s="9">
        <f t="shared" si="2"/>
        <v>3.6625365157680369E-3</v>
      </c>
      <c r="K69" s="8">
        <v>0.99</v>
      </c>
      <c r="L69" s="10">
        <f t="shared" si="3"/>
        <v>6.175072635582881E-2</v>
      </c>
      <c r="O69" s="38">
        <v>7.5215678701671189</v>
      </c>
      <c r="P69" s="9">
        <f t="shared" si="5"/>
        <v>3.7036492834907342E-3</v>
      </c>
      <c r="Q69" s="9">
        <f t="shared" si="6"/>
        <v>3.6899828810372875E-3</v>
      </c>
      <c r="R69" s="29">
        <v>224.8084851646486</v>
      </c>
      <c r="S69" s="9">
        <f t="shared" si="12"/>
        <v>4.5023959914652478E-3</v>
      </c>
      <c r="T69" s="9">
        <f t="shared" si="7"/>
        <v>4.4822152833406508E-3</v>
      </c>
      <c r="V69" s="12">
        <v>56.178333333333335</v>
      </c>
      <c r="W69" s="21">
        <f t="shared" si="8"/>
        <v>7.9223240230336328E-4</v>
      </c>
      <c r="X69" s="20">
        <f t="shared" si="9"/>
        <v>1.3644889040171009E-2</v>
      </c>
      <c r="Y69" s="20">
        <f t="shared" si="10"/>
        <v>3.1939463533128071E-2</v>
      </c>
      <c r="Z69" s="11">
        <f>AVERAGE(Y69:Y71)</f>
        <v>3.2242529272729081E-2</v>
      </c>
      <c r="AA69" s="39">
        <f>STDEV(Y69:Y71)</f>
        <v>6.6484221664059686E-4</v>
      </c>
    </row>
    <row r="70" spans="1:27" x14ac:dyDescent="0.2">
      <c r="A70" s="42"/>
      <c r="B70" s="22" t="s">
        <v>36</v>
      </c>
      <c r="C70" s="36">
        <v>0.79900000000000004</v>
      </c>
      <c r="D70" s="1">
        <v>0.25</v>
      </c>
      <c r="E70" s="2">
        <f t="shared" si="0"/>
        <v>0.19975000000000001</v>
      </c>
      <c r="F70" s="23">
        <v>1.2500000000000001E-2</v>
      </c>
      <c r="G70" s="8">
        <f t="shared" si="11"/>
        <v>0.21225000000000002</v>
      </c>
      <c r="H70" s="8">
        <v>0</v>
      </c>
      <c r="I70" s="8">
        <v>3.676E-3</v>
      </c>
      <c r="J70" s="9">
        <f t="shared" si="2"/>
        <v>3.6625365157680369E-3</v>
      </c>
      <c r="K70" s="8">
        <v>0.99</v>
      </c>
      <c r="L70" s="10">
        <f t="shared" si="3"/>
        <v>6.175072635582881E-2</v>
      </c>
      <c r="O70" s="38">
        <v>7.5215678701671189</v>
      </c>
      <c r="P70" s="9">
        <f t="shared" si="5"/>
        <v>3.7036492834907342E-3</v>
      </c>
      <c r="Q70" s="9">
        <f t="shared" si="6"/>
        <v>3.6899828810372875E-3</v>
      </c>
      <c r="R70" s="29">
        <v>217.58869827001314</v>
      </c>
      <c r="S70" s="9">
        <f t="shared" si="12"/>
        <v>4.4758560548405681E-3</v>
      </c>
      <c r="T70" s="9">
        <f t="shared" si="7"/>
        <v>4.4559120339834266E-3</v>
      </c>
      <c r="V70" s="12">
        <v>57.823333333333331</v>
      </c>
      <c r="W70" s="21">
        <f t="shared" si="8"/>
        <v>7.6592915294613909E-4</v>
      </c>
      <c r="X70" s="20">
        <f t="shared" si="9"/>
        <v>1.3191859199644692E-2</v>
      </c>
      <c r="Y70" s="20">
        <f t="shared" si="10"/>
        <v>3.178321965781062E-2</v>
      </c>
      <c r="Z70" s="11"/>
    </row>
    <row r="71" spans="1:27" x14ac:dyDescent="0.2">
      <c r="A71" s="42"/>
      <c r="B71" s="22" t="s">
        <v>37</v>
      </c>
      <c r="C71" s="36">
        <v>0.79900000000000004</v>
      </c>
      <c r="D71" s="1">
        <v>0.25</v>
      </c>
      <c r="E71" s="2">
        <f t="shared" ref="E71:E77" si="18">C71*D71</f>
        <v>0.19975000000000001</v>
      </c>
      <c r="F71" s="23">
        <v>1.2500000000000001E-2</v>
      </c>
      <c r="G71" s="8">
        <f t="shared" si="11"/>
        <v>0.21225000000000002</v>
      </c>
      <c r="H71" s="8">
        <v>0</v>
      </c>
      <c r="I71" s="8">
        <v>3.676E-3</v>
      </c>
      <c r="J71" s="9">
        <f t="shared" ref="J71:J77" si="19">I71/(1+I71)</f>
        <v>3.6625365157680369E-3</v>
      </c>
      <c r="K71" s="8">
        <v>0.99</v>
      </c>
      <c r="L71" s="10">
        <f t="shared" ref="L71:L77" si="20">(E71*J71+F71*K71)/G71</f>
        <v>6.175072635582881E-2</v>
      </c>
      <c r="O71" s="38">
        <v>7.5215678701671189</v>
      </c>
      <c r="P71" s="9">
        <f t="shared" ref="P71:P77" si="21">I71+(O71*I71)/1000</f>
        <v>3.7036492834907342E-3</v>
      </c>
      <c r="Q71" s="9">
        <f t="shared" ref="Q71:Q77" si="22">P71/(1+P71)</f>
        <v>3.6899828810372875E-3</v>
      </c>
      <c r="R71" s="29">
        <v>222.67206314989545</v>
      </c>
      <c r="S71" s="9">
        <f t="shared" si="12"/>
        <v>4.4945425041390159E-3</v>
      </c>
      <c r="T71" s="9">
        <f t="shared" ref="T71:T77" si="23">S71/(1+S71)</f>
        <v>4.4744319794256093E-3</v>
      </c>
      <c r="V71" s="12">
        <v>58.628333333333337</v>
      </c>
      <c r="W71" s="21">
        <f t="shared" ref="W71:W77" si="24">T71-Q71</f>
        <v>7.8444909838832179E-4</v>
      </c>
      <c r="X71" s="20">
        <f t="shared" ref="X71:X77" si="25">W71/(L71-Q71)</f>
        <v>1.351083454053442E-2</v>
      </c>
      <c r="Y71" s="20">
        <f t="shared" ref="Y71:Y77" si="26">X71*V71/24</f>
        <v>3.3004904627248567E-2</v>
      </c>
      <c r="Z71" s="11"/>
    </row>
    <row r="72" spans="1:27" x14ac:dyDescent="0.2">
      <c r="A72" s="42"/>
      <c r="B72" s="22" t="s">
        <v>38</v>
      </c>
      <c r="C72" s="36">
        <v>6.4050000000000002</v>
      </c>
      <c r="D72" s="1">
        <v>0.25</v>
      </c>
      <c r="E72" s="2">
        <f t="shared" si="18"/>
        <v>1.6012500000000001</v>
      </c>
      <c r="F72" s="23">
        <v>1.2500000000000001E-2</v>
      </c>
      <c r="G72" s="8">
        <f t="shared" si="11"/>
        <v>1.61375</v>
      </c>
      <c r="H72" s="8">
        <v>0</v>
      </c>
      <c r="I72" s="8">
        <v>3.676E-3</v>
      </c>
      <c r="J72" s="9">
        <f t="shared" si="19"/>
        <v>3.6625365157680369E-3</v>
      </c>
      <c r="K72" s="8">
        <v>0.99</v>
      </c>
      <c r="L72" s="10">
        <f t="shared" si="20"/>
        <v>1.1302640803020028E-2</v>
      </c>
      <c r="O72" s="38">
        <v>8.1457401256860749</v>
      </c>
      <c r="P72" s="9">
        <f t="shared" si="21"/>
        <v>3.705943740702022E-3</v>
      </c>
      <c r="Q72" s="9">
        <f t="shared" si="22"/>
        <v>3.6922604312677235E-3</v>
      </c>
      <c r="R72" s="29">
        <v>383.00180974060402</v>
      </c>
      <c r="S72" s="9">
        <f t="shared" si="12"/>
        <v>5.0839146526064603E-3</v>
      </c>
      <c r="T72" s="9">
        <f t="shared" si="23"/>
        <v>5.0581991995799136E-3</v>
      </c>
      <c r="V72" s="12">
        <v>37.381666666666668</v>
      </c>
      <c r="W72" s="21">
        <f t="shared" si="24"/>
        <v>1.36593876831219E-3</v>
      </c>
      <c r="X72" s="20">
        <f t="shared" si="25"/>
        <v>0.17948363965908842</v>
      </c>
      <c r="Y72" s="20">
        <f t="shared" si="26"/>
        <v>0.27955823291067322</v>
      </c>
      <c r="Z72" s="11">
        <f>AVERAGE(Y72:Y74)</f>
        <v>0.26626185757809445</v>
      </c>
      <c r="AA72" s="39">
        <f>STDEV(Y72:Y74)</f>
        <v>1.2133385540223914E-2</v>
      </c>
    </row>
    <row r="73" spans="1:27" x14ac:dyDescent="0.2">
      <c r="A73" s="42"/>
      <c r="B73" s="22" t="s">
        <v>39</v>
      </c>
      <c r="C73" s="36">
        <v>6.4050000000000002</v>
      </c>
      <c r="D73" s="1">
        <v>0.25</v>
      </c>
      <c r="E73" s="2">
        <f t="shared" si="18"/>
        <v>1.6012500000000001</v>
      </c>
      <c r="F73" s="23">
        <v>1.2500000000000001E-2</v>
      </c>
      <c r="G73" s="8">
        <f t="shared" si="11"/>
        <v>1.61375</v>
      </c>
      <c r="H73" s="8">
        <v>0</v>
      </c>
      <c r="I73" s="8">
        <v>3.676E-3</v>
      </c>
      <c r="J73" s="9">
        <f t="shared" si="19"/>
        <v>3.6625365157680369E-3</v>
      </c>
      <c r="K73" s="8">
        <v>0.99</v>
      </c>
      <c r="L73" s="10">
        <f t="shared" si="20"/>
        <v>1.1302640803020028E-2</v>
      </c>
      <c r="O73" s="38">
        <v>8.1457401256860749</v>
      </c>
      <c r="P73" s="9">
        <f t="shared" si="21"/>
        <v>3.705943740702022E-3</v>
      </c>
      <c r="Q73" s="9">
        <f t="shared" si="22"/>
        <v>3.6922604312677235E-3</v>
      </c>
      <c r="R73" s="29">
        <v>389.9230789387351</v>
      </c>
      <c r="S73" s="9">
        <f t="shared" si="12"/>
        <v>5.1093572381787902E-3</v>
      </c>
      <c r="T73" s="9">
        <f t="shared" si="23"/>
        <v>5.0833844112427619E-3</v>
      </c>
      <c r="V73" s="12">
        <v>33.584166666666668</v>
      </c>
      <c r="W73" s="21">
        <f t="shared" si="24"/>
        <v>1.3911239799750384E-3</v>
      </c>
      <c r="X73" s="20">
        <f t="shared" si="25"/>
        <v>0.18279296329767147</v>
      </c>
      <c r="Y73" s="20">
        <f t="shared" si="26"/>
        <v>0.25578955603678671</v>
      </c>
      <c r="Z73" s="11"/>
    </row>
    <row r="74" spans="1:27" x14ac:dyDescent="0.2">
      <c r="A74" s="42"/>
      <c r="B74" s="22" t="s">
        <v>40</v>
      </c>
      <c r="C74" s="36">
        <v>6.4050000000000002</v>
      </c>
      <c r="D74" s="1">
        <v>0.25</v>
      </c>
      <c r="E74" s="2">
        <f t="shared" si="18"/>
        <v>1.6012500000000001</v>
      </c>
      <c r="F74" s="23">
        <v>1.2500000000000001E-2</v>
      </c>
      <c r="G74" s="8">
        <f t="shared" si="11"/>
        <v>1.61375</v>
      </c>
      <c r="H74" s="8">
        <v>0</v>
      </c>
      <c r="I74" s="8">
        <v>3.676E-3</v>
      </c>
      <c r="J74" s="9">
        <f t="shared" si="19"/>
        <v>3.6625365157680369E-3</v>
      </c>
      <c r="K74" s="8">
        <v>0.99</v>
      </c>
      <c r="L74" s="10">
        <f t="shared" si="20"/>
        <v>1.1302640803020028E-2</v>
      </c>
      <c r="O74" s="38">
        <v>8.1457401256860749</v>
      </c>
      <c r="P74" s="9">
        <f t="shared" si="21"/>
        <v>3.705943740702022E-3</v>
      </c>
      <c r="Q74" s="9">
        <f t="shared" si="22"/>
        <v>3.6922604312677235E-3</v>
      </c>
      <c r="R74" s="29">
        <v>368.45165816034404</v>
      </c>
      <c r="S74" s="9">
        <f t="shared" si="12"/>
        <v>5.0304282953974253E-3</v>
      </c>
      <c r="T74" s="9">
        <f t="shared" si="23"/>
        <v>5.0052497454523706E-3</v>
      </c>
      <c r="V74" s="12">
        <v>36.646666666666668</v>
      </c>
      <c r="W74" s="21">
        <f t="shared" si="24"/>
        <v>1.3129893141846471E-3</v>
      </c>
      <c r="X74" s="20">
        <f t="shared" si="25"/>
        <v>0.17252610908360272</v>
      </c>
      <c r="Y74" s="20">
        <f t="shared" si="26"/>
        <v>0.26343778378682342</v>
      </c>
      <c r="Z74" s="11"/>
    </row>
    <row r="75" spans="1:27" x14ac:dyDescent="0.2">
      <c r="A75" s="42"/>
      <c r="B75" s="22" t="s">
        <v>41</v>
      </c>
      <c r="C75" s="36">
        <v>9.8989999999999991</v>
      </c>
      <c r="D75" s="1">
        <v>0.25</v>
      </c>
      <c r="E75" s="2">
        <f t="shared" si="18"/>
        <v>2.4747499999999998</v>
      </c>
      <c r="F75" s="23">
        <v>1.2500000000000001E-2</v>
      </c>
      <c r="G75" s="8">
        <f t="shared" ref="G75:G77" si="27">E75+F75</f>
        <v>2.48725</v>
      </c>
      <c r="H75" s="8">
        <v>0</v>
      </c>
      <c r="I75" s="8">
        <v>3.676E-3</v>
      </c>
      <c r="J75" s="9">
        <f t="shared" si="19"/>
        <v>3.6625365157680369E-3</v>
      </c>
      <c r="K75" s="8">
        <v>0.99</v>
      </c>
      <c r="L75" s="10">
        <f t="shared" si="20"/>
        <v>8.6195043692419131E-3</v>
      </c>
      <c r="O75" s="38">
        <v>10.502249724467566</v>
      </c>
      <c r="P75" s="9">
        <f t="shared" si="21"/>
        <v>3.714606269987143E-3</v>
      </c>
      <c r="Q75" s="9">
        <f t="shared" si="22"/>
        <v>3.7008590358083909E-3</v>
      </c>
      <c r="R75" s="29">
        <v>453.72402686781015</v>
      </c>
      <c r="S75" s="9">
        <f t="shared" ref="S75:S77" si="28">I75+(R75*I75/1000)</f>
        <v>5.3438895227660701E-3</v>
      </c>
      <c r="T75" s="9">
        <f t="shared" si="23"/>
        <v>5.3154841626409047E-3</v>
      </c>
      <c r="V75" s="12">
        <v>3.8647999999999998</v>
      </c>
      <c r="W75" s="21">
        <f t="shared" si="24"/>
        <v>1.6146251268325139E-3</v>
      </c>
      <c r="X75" s="20">
        <f t="shared" si="25"/>
        <v>0.32826622319308485</v>
      </c>
      <c r="Y75" s="20">
        <f t="shared" si="26"/>
        <v>5.2861804141526421E-2</v>
      </c>
      <c r="Z75" s="11">
        <f>AVERAGE(Y75:Y77)</f>
        <v>5.4852181330108551E-2</v>
      </c>
      <c r="AA75" s="39">
        <f>STDEV(Y75:Y77)</f>
        <v>5.7158818224974598E-3</v>
      </c>
    </row>
    <row r="76" spans="1:27" x14ac:dyDescent="0.2">
      <c r="A76" s="42"/>
      <c r="B76" s="22" t="s">
        <v>42</v>
      </c>
      <c r="C76" s="36">
        <v>9.8989999999999991</v>
      </c>
      <c r="D76" s="1">
        <v>0.25</v>
      </c>
      <c r="E76" s="2">
        <f t="shared" si="18"/>
        <v>2.4747499999999998</v>
      </c>
      <c r="F76" s="23">
        <v>1.2500000000000001E-2</v>
      </c>
      <c r="G76" s="8">
        <f t="shared" si="27"/>
        <v>2.48725</v>
      </c>
      <c r="H76" s="8">
        <v>0</v>
      </c>
      <c r="I76" s="8">
        <v>3.676E-3</v>
      </c>
      <c r="J76" s="9">
        <f t="shared" si="19"/>
        <v>3.6625365157680369E-3</v>
      </c>
      <c r="K76" s="8">
        <v>0.99</v>
      </c>
      <c r="L76" s="10">
        <f t="shared" si="20"/>
        <v>8.6195043692419131E-3</v>
      </c>
      <c r="O76" s="38">
        <v>10.502249724467566</v>
      </c>
      <c r="P76" s="9">
        <f t="shared" si="21"/>
        <v>3.714606269987143E-3</v>
      </c>
      <c r="Q76" s="9">
        <f t="shared" si="22"/>
        <v>3.7008590358083909E-3</v>
      </c>
      <c r="R76" s="29">
        <v>441.47411473432527</v>
      </c>
      <c r="S76" s="9">
        <f t="shared" si="28"/>
        <v>5.2988588457633795E-3</v>
      </c>
      <c r="T76" s="9">
        <f t="shared" si="23"/>
        <v>5.2709289373383738E-3</v>
      </c>
      <c r="V76" s="12">
        <v>3.7891999999999997</v>
      </c>
      <c r="W76" s="21">
        <f t="shared" si="24"/>
        <v>1.5700699015299829E-3</v>
      </c>
      <c r="X76" s="20">
        <f t="shared" si="25"/>
        <v>0.31920778895313762</v>
      </c>
      <c r="Y76" s="20">
        <f t="shared" si="26"/>
        <v>5.0397589745884541E-2</v>
      </c>
      <c r="Z76" s="11"/>
    </row>
    <row r="77" spans="1:27" x14ac:dyDescent="0.2">
      <c r="A77" s="42"/>
      <c r="B77" s="22" t="s">
        <v>43</v>
      </c>
      <c r="C77" s="36">
        <v>9.8989999999999991</v>
      </c>
      <c r="D77" s="1">
        <v>0.25</v>
      </c>
      <c r="E77" s="2">
        <f t="shared" si="18"/>
        <v>2.4747499999999998</v>
      </c>
      <c r="F77" s="23">
        <v>1.2500000000000001E-2</v>
      </c>
      <c r="G77" s="8">
        <f t="shared" si="27"/>
        <v>2.48725</v>
      </c>
      <c r="H77" s="8">
        <v>0</v>
      </c>
      <c r="I77" s="8">
        <v>3.676E-3</v>
      </c>
      <c r="J77" s="9">
        <f t="shared" si="19"/>
        <v>3.6625365157680369E-3</v>
      </c>
      <c r="K77" s="8">
        <v>0.99</v>
      </c>
      <c r="L77" s="10">
        <f t="shared" si="20"/>
        <v>8.6195043692419131E-3</v>
      </c>
      <c r="O77" s="38">
        <v>10.502249724467566</v>
      </c>
      <c r="P77" s="9">
        <f t="shared" si="21"/>
        <v>3.714606269987143E-3</v>
      </c>
      <c r="Q77" s="9">
        <f t="shared" si="22"/>
        <v>3.7008590358083909E-3</v>
      </c>
      <c r="R77" s="29">
        <v>413.90206708158343</v>
      </c>
      <c r="S77" s="9">
        <f t="shared" si="28"/>
        <v>5.197503998591901E-3</v>
      </c>
      <c r="T77" s="9">
        <f t="shared" si="23"/>
        <v>5.170629630412594E-3</v>
      </c>
      <c r="V77" s="12">
        <v>4.9231999999999996</v>
      </c>
      <c r="W77" s="21">
        <f t="shared" si="24"/>
        <v>1.4697705946042031E-3</v>
      </c>
      <c r="X77" s="20">
        <f t="shared" si="25"/>
        <v>0.29881613634830045</v>
      </c>
      <c r="Y77" s="20">
        <f t="shared" si="26"/>
        <v>6.1297150102914692E-2</v>
      </c>
      <c r="Z77" s="11"/>
    </row>
    <row r="78" spans="1:27" x14ac:dyDescent="0.2">
      <c r="A78" s="40"/>
      <c r="V78" s="12"/>
    </row>
    <row r="79" spans="1:27" x14ac:dyDescent="0.2">
      <c r="V79" s="12"/>
      <c r="Y79" s="2" t="s">
        <v>59</v>
      </c>
      <c r="Z79" s="11">
        <f>MIN(Z7:Z15,Z25:Z33,Z43:Z51,Z61:Z68)</f>
        <v>7.1406303862132014E-4</v>
      </c>
    </row>
    <row r="80" spans="1:27" x14ac:dyDescent="0.2">
      <c r="V80" s="12"/>
      <c r="Y80" s="2" t="s">
        <v>60</v>
      </c>
      <c r="Z80" s="11">
        <f>MAX(Z7:Z15,Z25:Z33,Z43:Z51,Z61:Z68)</f>
        <v>0.11471811248988734</v>
      </c>
    </row>
    <row r="81" spans="22:26" x14ac:dyDescent="0.2">
      <c r="V81" s="12"/>
      <c r="Y81" s="2" t="s">
        <v>61</v>
      </c>
      <c r="Z81" s="11">
        <f>MIN(Z16:Z24,Z34:Z42,Z52:Z60,Z69:Z77)</f>
        <v>5.6662181478940614E-3</v>
      </c>
    </row>
    <row r="82" spans="22:26" x14ac:dyDescent="0.2">
      <c r="V82" s="12"/>
      <c r="Y82" s="2" t="s">
        <v>62</v>
      </c>
      <c r="Z82" s="11">
        <f>MAX(Z16:Z24,Z34:Z42,Z52:Z60,Z69:Z77)</f>
        <v>1.9177512710765523</v>
      </c>
    </row>
    <row r="83" spans="22:26" x14ac:dyDescent="0.2">
      <c r="V83" s="12"/>
    </row>
    <row r="84" spans="22:26" x14ac:dyDescent="0.2">
      <c r="V84" s="12"/>
    </row>
    <row r="85" spans="22:26" x14ac:dyDescent="0.2">
      <c r="V85" s="12"/>
    </row>
    <row r="86" spans="22:26" x14ac:dyDescent="0.2">
      <c r="V86" s="12"/>
    </row>
    <row r="87" spans="22:26" x14ac:dyDescent="0.2">
      <c r="V87" s="12"/>
    </row>
    <row r="88" spans="22:26" x14ac:dyDescent="0.2">
      <c r="V88" s="12"/>
    </row>
    <row r="89" spans="22:26" x14ac:dyDescent="0.2">
      <c r="V89" s="12"/>
    </row>
    <row r="90" spans="22:26" x14ac:dyDescent="0.2">
      <c r="V90" s="12"/>
    </row>
    <row r="91" spans="22:26" x14ac:dyDescent="0.2">
      <c r="V91" s="12"/>
    </row>
    <row r="92" spans="22:26" x14ac:dyDescent="0.2">
      <c r="V92" s="12"/>
    </row>
    <row r="93" spans="22:26" x14ac:dyDescent="0.2">
      <c r="V93" s="1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 Salk</dc:creator>
  <cp:lastModifiedBy>Kateri Salk</cp:lastModifiedBy>
  <dcterms:created xsi:type="dcterms:W3CDTF">2013-11-13T14:44:51Z</dcterms:created>
  <dcterms:modified xsi:type="dcterms:W3CDTF">2017-12-07T15:31:21Z</dcterms:modified>
</cp:coreProperties>
</file>