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aterisalk/Documents/University of Waterloo/Github Repositories/SanduskyBay/Data/"/>
    </mc:Choice>
  </mc:AlternateContent>
  <bookViews>
    <workbookView xWindow="3040" yWindow="640" windowWidth="22560" windowHeight="13460" tabRatio="500"/>
  </bookViews>
  <sheets>
    <sheet name="N fix calcs (Montoya 1996)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3" i="3" l="1"/>
  <c r="G13" i="3"/>
  <c r="L13" i="3"/>
  <c r="M13" i="3"/>
  <c r="I14" i="3"/>
  <c r="G14" i="3"/>
  <c r="L14" i="3"/>
  <c r="M14" i="3"/>
  <c r="I15" i="3"/>
  <c r="G15" i="3"/>
  <c r="L15" i="3"/>
  <c r="M15" i="3"/>
  <c r="N13" i="3"/>
  <c r="S13" i="3"/>
  <c r="I8" i="3"/>
  <c r="G8" i="3"/>
  <c r="L8" i="3"/>
  <c r="M8" i="3"/>
  <c r="I9" i="3"/>
  <c r="G9" i="3"/>
  <c r="L9" i="3"/>
  <c r="M9" i="3"/>
  <c r="I10" i="3"/>
  <c r="G10" i="3"/>
  <c r="L10" i="3"/>
  <c r="M10" i="3"/>
  <c r="N8" i="3"/>
  <c r="S8" i="3"/>
  <c r="I11" i="3"/>
  <c r="G11" i="3"/>
  <c r="L11" i="3"/>
  <c r="M11" i="3"/>
  <c r="I12" i="3"/>
  <c r="G12" i="3"/>
  <c r="L12" i="3"/>
  <c r="M12" i="3"/>
  <c r="N11" i="3"/>
  <c r="S11" i="3"/>
  <c r="I16" i="3"/>
  <c r="G16" i="3"/>
  <c r="L16" i="3"/>
  <c r="M16" i="3"/>
  <c r="I17" i="3"/>
  <c r="G17" i="3"/>
  <c r="L17" i="3"/>
  <c r="M17" i="3"/>
  <c r="I18" i="3"/>
  <c r="G18" i="3"/>
  <c r="L18" i="3"/>
  <c r="M18" i="3"/>
  <c r="N16" i="3"/>
  <c r="S16" i="3"/>
  <c r="I19" i="3"/>
  <c r="G19" i="3"/>
  <c r="L19" i="3"/>
  <c r="M19" i="3"/>
  <c r="I20" i="3"/>
  <c r="G20" i="3"/>
  <c r="L20" i="3"/>
  <c r="M20" i="3"/>
  <c r="N19" i="3"/>
  <c r="S19" i="3"/>
  <c r="I21" i="3"/>
  <c r="G21" i="3"/>
  <c r="L21" i="3"/>
  <c r="M21" i="3"/>
  <c r="I22" i="3"/>
  <c r="G22" i="3"/>
  <c r="L22" i="3"/>
  <c r="M22" i="3"/>
  <c r="I23" i="3"/>
  <c r="G23" i="3"/>
  <c r="L23" i="3"/>
  <c r="M23" i="3"/>
  <c r="N21" i="3"/>
  <c r="S21" i="3"/>
  <c r="I24" i="3"/>
  <c r="G24" i="3"/>
  <c r="L24" i="3"/>
  <c r="M24" i="3"/>
  <c r="I25" i="3"/>
  <c r="G25" i="3"/>
  <c r="L25" i="3"/>
  <c r="M25" i="3"/>
  <c r="I26" i="3"/>
  <c r="G26" i="3"/>
  <c r="L26" i="3"/>
  <c r="M26" i="3"/>
  <c r="N24" i="3"/>
  <c r="S24" i="3"/>
  <c r="I27" i="3"/>
  <c r="G27" i="3"/>
  <c r="L27" i="3"/>
  <c r="M27" i="3"/>
  <c r="I28" i="3"/>
  <c r="G28" i="3"/>
  <c r="L28" i="3"/>
  <c r="M28" i="3"/>
  <c r="N27" i="3"/>
  <c r="S27" i="3"/>
  <c r="I5" i="3"/>
  <c r="G5" i="3"/>
  <c r="L5" i="3"/>
  <c r="M5" i="3"/>
  <c r="I6" i="3"/>
  <c r="G6" i="3"/>
  <c r="L6" i="3"/>
  <c r="M6" i="3"/>
  <c r="I7" i="3"/>
  <c r="G7" i="3"/>
  <c r="L7" i="3"/>
  <c r="M7" i="3"/>
  <c r="N5" i="3"/>
  <c r="S5" i="3"/>
  <c r="O5" i="3"/>
  <c r="R5" i="3"/>
  <c r="O8" i="3"/>
  <c r="R8" i="3"/>
  <c r="O11" i="3"/>
  <c r="R11" i="3"/>
  <c r="O13" i="3"/>
  <c r="R13" i="3"/>
  <c r="O16" i="3"/>
  <c r="R16" i="3"/>
  <c r="O19" i="3"/>
  <c r="R19" i="3"/>
  <c r="O21" i="3"/>
  <c r="R21" i="3"/>
  <c r="O24" i="3"/>
  <c r="R24" i="3"/>
  <c r="O27" i="3"/>
  <c r="R27" i="3"/>
  <c r="Q8" i="3"/>
  <c r="Q11" i="3"/>
  <c r="Q13" i="3"/>
  <c r="Q16" i="3"/>
  <c r="Q19" i="3"/>
  <c r="Q21" i="3"/>
  <c r="Q24" i="3"/>
  <c r="Q27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Q5" i="3"/>
  <c r="P5" i="3"/>
  <c r="E5" i="3"/>
</calcChain>
</file>

<file path=xl/sharedStrings.xml><?xml version="1.0" encoding="utf-8"?>
<sst xmlns="http://schemas.openxmlformats.org/spreadsheetml/2006/main" count="58" uniqueCount="32">
  <si>
    <t>[PN]o</t>
  </si>
  <si>
    <t>[PN]f</t>
  </si>
  <si>
    <t>[PN]delta</t>
  </si>
  <si>
    <t>umol L-1</t>
  </si>
  <si>
    <t xml:space="preserve">δPON </t>
  </si>
  <si>
    <t>A (atom %)</t>
  </si>
  <si>
    <t>N2</t>
  </si>
  <si>
    <t>PN initial</t>
  </si>
  <si>
    <t>PN final</t>
  </si>
  <si>
    <t>V</t>
  </si>
  <si>
    <t>Incubation duration</t>
  </si>
  <si>
    <t>h</t>
  </si>
  <si>
    <t>N fix rate</t>
  </si>
  <si>
    <t>umol N2 L-1 h-1</t>
  </si>
  <si>
    <t>uptake rate</t>
  </si>
  <si>
    <t>average rate throughout the water column</t>
  </si>
  <si>
    <t>Avg N fix rate</t>
  </si>
  <si>
    <t>SD N fix rate</t>
  </si>
  <si>
    <t>umol N L-1 h-1</t>
  </si>
  <si>
    <t>ODNR4 Nfix A</t>
  </si>
  <si>
    <t>ODNR4 Nfix B</t>
  </si>
  <si>
    <t>ODNR4 Nfix C</t>
  </si>
  <si>
    <t>1163 Nfix A</t>
  </si>
  <si>
    <t>1163 Nfix B</t>
  </si>
  <si>
    <t>1163 Nfix C</t>
  </si>
  <si>
    <t>Bells Nfix A</t>
  </si>
  <si>
    <t>Bells Nfix B</t>
  </si>
  <si>
    <t>Date</t>
  </si>
  <si>
    <t>Sample</t>
  </si>
  <si>
    <t>areal N fix rate</t>
  </si>
  <si>
    <t>umol N m-2 d-1</t>
  </si>
  <si>
    <t>Light attenuation follows the following equation: light % = 0.9825e^(-2.665*depth). The integration of % light over 2 m is 0.421643. If we assume N fix rate is a 1:1 relationship with light, we can multiply the volumetric rate by 0.42 to get the areal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</si>
</sst>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outline/>
      <sz val="12"/>
      <color theme="1"/>
      <name val="Calibri (Body)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0" borderId="0" xfId="0" applyFont="1"/>
    <xf numFmtId="2" fontId="0" fillId="0" borderId="0" xfId="0" applyNumberFormat="1"/>
    <xf numFmtId="0" fontId="0" fillId="0" borderId="0" xfId="0" applyFont="1"/>
    <xf numFmtId="164" fontId="0" fillId="0" borderId="0" xfId="0" applyNumberFormat="1"/>
    <xf numFmtId="0" fontId="2" fillId="0" borderId="0" xfId="0" applyFont="1"/>
    <xf numFmtId="1" fontId="0" fillId="0" borderId="0" xfId="0" applyNumberFormat="1" applyFill="1"/>
    <xf numFmtId="0" fontId="0" fillId="0" borderId="0" xfId="0" applyAlignment="1">
      <alignment horizontal="center"/>
    </xf>
    <xf numFmtId="14" fontId="0" fillId="0" borderId="0" xfId="0" applyNumberFormat="1"/>
    <xf numFmtId="2" fontId="3" fillId="0" borderId="0" xfId="0" applyNumberFormat="1" applyFont="1" applyFill="1" applyAlignment="1">
      <alignment horizontal="center"/>
    </xf>
    <xf numFmtId="2" fontId="0" fillId="0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pane xSplit="2" topLeftCell="K1" activePane="topRight" state="frozen"/>
      <selection activeCell="A3" sqref="A3"/>
      <selection pane="topRight" activeCell="N3" sqref="N3"/>
    </sheetView>
  </sheetViews>
  <sheetFormatPr baseColWidth="10" defaultRowHeight="16" x14ac:dyDescent="0.2"/>
  <cols>
    <col min="2" max="2" width="16.1640625" customWidth="1"/>
    <col min="13" max="13" width="14.5" customWidth="1"/>
  </cols>
  <sheetData>
    <row r="1" spans="1:19" x14ac:dyDescent="0.2">
      <c r="N1" t="s">
        <v>31</v>
      </c>
    </row>
    <row r="2" spans="1:19" x14ac:dyDescent="0.2">
      <c r="N2" s="5" t="s">
        <v>15</v>
      </c>
    </row>
    <row r="3" spans="1:19" s="3" customFormat="1" x14ac:dyDescent="0.2">
      <c r="A3" s="3" t="s">
        <v>27</v>
      </c>
      <c r="B3" s="1" t="s">
        <v>28</v>
      </c>
      <c r="C3" s="3" t="s">
        <v>0</v>
      </c>
      <c r="D3" s="3" t="s">
        <v>1</v>
      </c>
      <c r="E3" s="3" t="s">
        <v>2</v>
      </c>
      <c r="F3" s="7" t="s">
        <v>4</v>
      </c>
      <c r="G3" s="3" t="s">
        <v>5</v>
      </c>
      <c r="H3" s="7" t="s">
        <v>4</v>
      </c>
      <c r="I3" s="3" t="s">
        <v>5</v>
      </c>
      <c r="J3" s="3" t="s">
        <v>5</v>
      </c>
      <c r="K3" s="3" t="s">
        <v>10</v>
      </c>
      <c r="L3" s="3" t="s">
        <v>9</v>
      </c>
      <c r="M3" s="3" t="s">
        <v>12</v>
      </c>
      <c r="N3" s="3" t="s">
        <v>16</v>
      </c>
      <c r="O3" s="3" t="s">
        <v>17</v>
      </c>
      <c r="P3" s="3" t="s">
        <v>12</v>
      </c>
      <c r="Q3" s="3" t="s">
        <v>16</v>
      </c>
      <c r="R3" s="3" t="s">
        <v>17</v>
      </c>
      <c r="S3" s="3" t="s">
        <v>29</v>
      </c>
    </row>
    <row r="4" spans="1:19" s="3" customFormat="1" x14ac:dyDescent="0.2">
      <c r="B4" s="2"/>
      <c r="C4" s="3" t="s">
        <v>3</v>
      </c>
      <c r="D4" s="3" t="s">
        <v>3</v>
      </c>
      <c r="E4" s="3" t="s">
        <v>3</v>
      </c>
      <c r="F4" s="3" t="s">
        <v>7</v>
      </c>
      <c r="G4" s="3" t="s">
        <v>7</v>
      </c>
      <c r="H4" s="3" t="s">
        <v>8</v>
      </c>
      <c r="I4" s="3" t="s">
        <v>8</v>
      </c>
      <c r="J4" s="3" t="s">
        <v>6</v>
      </c>
      <c r="K4" s="3" t="s">
        <v>11</v>
      </c>
      <c r="L4" s="3" t="s">
        <v>14</v>
      </c>
      <c r="M4" s="3" t="s">
        <v>13</v>
      </c>
      <c r="P4" s="3" t="s">
        <v>18</v>
      </c>
      <c r="S4" s="3" t="s">
        <v>30</v>
      </c>
    </row>
    <row r="5" spans="1:19" x14ac:dyDescent="0.2">
      <c r="A5" s="10">
        <v>42536</v>
      </c>
      <c r="B5" s="9" t="s">
        <v>19</v>
      </c>
      <c r="C5" s="4">
        <v>27.315294117647056</v>
      </c>
      <c r="D5" s="4">
        <v>27.838888888888892</v>
      </c>
      <c r="E5" s="4">
        <f>D5-C5</f>
        <v>0.52359477124183584</v>
      </c>
      <c r="F5" s="4">
        <v>12.982182913290822</v>
      </c>
      <c r="G5" s="6">
        <f>100*((F5/1000+1)*0.003676)/(1+(F5/1000+1)*0.003676)</f>
        <v>0.37099078370870853</v>
      </c>
      <c r="H5" s="11">
        <v>1499.6803062147906</v>
      </c>
      <c r="I5" s="6">
        <f>100*((H5/1000+1)*0.003676)/(1+(H5/1000+1)*0.003676)</f>
        <v>0.91051590939041538</v>
      </c>
      <c r="J5" s="12">
        <v>1.1399999999999999</v>
      </c>
      <c r="K5" s="8">
        <v>24</v>
      </c>
      <c r="L5" s="4">
        <f>((I5-G5)/(J5-G5))/K5</f>
        <v>2.923269720808637E-2</v>
      </c>
      <c r="M5" s="4">
        <f>L5/2*((C5+D5)/2)</f>
        <v>0.40307638289736197</v>
      </c>
      <c r="N5" s="4">
        <f>AVERAGE(M5:M7)</f>
        <v>0.44708227393553107</v>
      </c>
      <c r="O5" s="4">
        <f>STDEV(M5:M7)</f>
        <v>0.16077699816039298</v>
      </c>
      <c r="P5" s="4">
        <f>M5*2</f>
        <v>0.80615276579472395</v>
      </c>
      <c r="Q5" s="4">
        <f>N5*2</f>
        <v>0.89416454787106214</v>
      </c>
      <c r="R5" s="4">
        <f>O5*2</f>
        <v>0.32155399632078596</v>
      </c>
      <c r="S5" s="13">
        <f>N5*1000*0.42</f>
        <v>187.77455505292303</v>
      </c>
    </row>
    <row r="6" spans="1:19" x14ac:dyDescent="0.2">
      <c r="B6" s="9" t="s">
        <v>20</v>
      </c>
      <c r="C6" s="4">
        <v>27.315294117647056</v>
      </c>
      <c r="D6" s="4">
        <v>35.795555555555559</v>
      </c>
      <c r="E6" s="4">
        <f t="shared" ref="E6:E28" si="0">D6-C6</f>
        <v>8.4802614379085028</v>
      </c>
      <c r="F6" s="4">
        <v>12.982182913290822</v>
      </c>
      <c r="G6" s="6">
        <f t="shared" ref="G6:G28" si="1">100*((F6/1000+1)*0.003676)/(1+(F6/1000+1)*0.003676)</f>
        <v>0.37099078370870853</v>
      </c>
      <c r="H6" s="11">
        <v>2032.4010857617338</v>
      </c>
      <c r="I6" s="6">
        <f t="shared" ref="I6:I28" si="2">100*((H6/1000+1)*0.003676)/(1+(H6/1000+1)*0.003676)</f>
        <v>1.1024218257463714</v>
      </c>
      <c r="J6" s="12">
        <v>1.1399999999999999</v>
      </c>
      <c r="K6" s="8">
        <v>24</v>
      </c>
      <c r="L6" s="4">
        <f t="shared" ref="L6:L28" si="3">((I6-G6)/(J6-G6))/K6</f>
        <v>3.9630595801197654E-2</v>
      </c>
      <c r="M6" s="4">
        <f>L6/2*((C6+D6)/2)</f>
        <v>0.62528014351720995</v>
      </c>
      <c r="P6" s="4">
        <f t="shared" ref="P6:P28" si="4">M6*2</f>
        <v>1.2505602870344199</v>
      </c>
      <c r="Q6" s="4"/>
      <c r="R6" s="4"/>
      <c r="S6" s="13"/>
    </row>
    <row r="7" spans="1:19" x14ac:dyDescent="0.2">
      <c r="B7" s="9" t="s">
        <v>21</v>
      </c>
      <c r="C7" s="4">
        <v>27.315294117647056</v>
      </c>
      <c r="D7" s="4">
        <v>31.338888888888889</v>
      </c>
      <c r="E7" s="4">
        <f t="shared" si="0"/>
        <v>4.0235947712418323</v>
      </c>
      <c r="F7" s="4">
        <v>12.982182913290822</v>
      </c>
      <c r="G7" s="6">
        <f t="shared" si="1"/>
        <v>0.37099078370870853</v>
      </c>
      <c r="H7" s="11">
        <v>1096.5818361976817</v>
      </c>
      <c r="I7" s="6">
        <f t="shared" si="2"/>
        <v>0.7648090728238196</v>
      </c>
      <c r="J7" s="12">
        <v>1.1399999999999999</v>
      </c>
      <c r="K7" s="8">
        <v>24</v>
      </c>
      <c r="L7" s="4">
        <f t="shared" si="3"/>
        <v>2.1337969730626388E-2</v>
      </c>
      <c r="M7" s="4">
        <f>L7/2*((C7+D7)/2)</f>
        <v>0.31289029539202118</v>
      </c>
      <c r="P7" s="4">
        <f t="shared" si="4"/>
        <v>0.62578059078404236</v>
      </c>
      <c r="Q7" s="4"/>
      <c r="R7" s="4"/>
      <c r="S7" s="13"/>
    </row>
    <row r="8" spans="1:19" x14ac:dyDescent="0.2">
      <c r="B8" s="9" t="s">
        <v>22</v>
      </c>
      <c r="C8" s="4">
        <v>39.596499999999999</v>
      </c>
      <c r="D8" s="4">
        <v>54.325142857142858</v>
      </c>
      <c r="E8" s="4">
        <f t="shared" si="0"/>
        <v>14.728642857142859</v>
      </c>
      <c r="F8" s="4">
        <v>9.6948769391547689</v>
      </c>
      <c r="G8" s="6">
        <f t="shared" si="1"/>
        <v>0.36979130516656172</v>
      </c>
      <c r="H8" s="11">
        <v>441.41007370293335</v>
      </c>
      <c r="I8" s="6">
        <f t="shared" si="2"/>
        <v>0.52706959976216661</v>
      </c>
      <c r="J8" s="12">
        <v>1.1399999999999999</v>
      </c>
      <c r="K8" s="8">
        <v>24</v>
      </c>
      <c r="L8" s="4">
        <f t="shared" si="3"/>
        <v>8.5084241696778678E-3</v>
      </c>
      <c r="M8" s="4">
        <f t="shared" ref="M8:M28" si="5">L8/2*((C8+D8)/2)</f>
        <v>0.19978129403539174</v>
      </c>
      <c r="N8" s="4">
        <f>AVERAGE(M8:M10)</f>
        <v>0.38318238216837358</v>
      </c>
      <c r="O8" s="4">
        <f>STDEV(M8:M10)</f>
        <v>0.16886679941007021</v>
      </c>
      <c r="P8" s="4">
        <f t="shared" si="4"/>
        <v>0.39956258807078349</v>
      </c>
      <c r="Q8" s="4">
        <f t="shared" ref="Q8:Q27" si="6">N8*2</f>
        <v>0.76636476433674716</v>
      </c>
      <c r="R8" s="4">
        <f t="shared" ref="R8:R27" si="7">O8*2</f>
        <v>0.33773359882014042</v>
      </c>
      <c r="S8" s="13">
        <f t="shared" ref="S8:S27" si="8">N8*1000*0.42</f>
        <v>160.93660051071689</v>
      </c>
    </row>
    <row r="9" spans="1:19" x14ac:dyDescent="0.2">
      <c r="B9" s="9" t="s">
        <v>23</v>
      </c>
      <c r="C9" s="4">
        <v>39.596499999999999</v>
      </c>
      <c r="D9" s="4">
        <v>38.473142857142861</v>
      </c>
      <c r="E9" s="4">
        <f t="shared" si="0"/>
        <v>-1.1233571428571381</v>
      </c>
      <c r="F9" s="4">
        <v>9.6948769391547689</v>
      </c>
      <c r="G9" s="6">
        <f t="shared" si="1"/>
        <v>0.36979130516656172</v>
      </c>
      <c r="H9" s="11">
        <v>1398.1905656026725</v>
      </c>
      <c r="I9" s="6">
        <f t="shared" si="2"/>
        <v>0.87387102472340439</v>
      </c>
      <c r="J9" s="12">
        <v>1.1399999999999999</v>
      </c>
      <c r="K9" s="8">
        <v>24</v>
      </c>
      <c r="L9" s="4">
        <f t="shared" si="3"/>
        <v>2.7269650146891505E-2</v>
      </c>
      <c r="M9" s="4">
        <f t="shared" si="5"/>
        <v>0.53223296195176328</v>
      </c>
      <c r="N9" s="4"/>
      <c r="O9" s="4"/>
      <c r="P9" s="4">
        <f t="shared" si="4"/>
        <v>1.0644659239035266</v>
      </c>
      <c r="Q9" s="4"/>
      <c r="R9" s="4"/>
      <c r="S9" s="13"/>
    </row>
    <row r="10" spans="1:19" x14ac:dyDescent="0.2">
      <c r="B10" s="9" t="s">
        <v>24</v>
      </c>
      <c r="C10" s="4">
        <v>39.596499999999999</v>
      </c>
      <c r="D10" s="4">
        <v>36.265142857142862</v>
      </c>
      <c r="E10" s="4">
        <f t="shared" si="0"/>
        <v>-3.3313571428571365</v>
      </c>
      <c r="F10" s="4">
        <v>9.6948769391547689</v>
      </c>
      <c r="G10" s="6">
        <f t="shared" si="1"/>
        <v>0.36979130516656172</v>
      </c>
      <c r="H10" s="11">
        <v>1129.5661356211763</v>
      </c>
      <c r="I10" s="6">
        <f t="shared" si="2"/>
        <v>0.77674790737330113</v>
      </c>
      <c r="J10" s="12">
        <v>1.1399999999999999</v>
      </c>
      <c r="K10" s="8">
        <v>24</v>
      </c>
      <c r="L10" s="4">
        <f t="shared" si="3"/>
        <v>2.2015494249405243E-2</v>
      </c>
      <c r="M10" s="4">
        <f t="shared" si="5"/>
        <v>0.41753289051796577</v>
      </c>
      <c r="P10" s="4">
        <f t="shared" si="4"/>
        <v>0.83506578103593154</v>
      </c>
      <c r="Q10" s="4"/>
      <c r="R10" s="4"/>
      <c r="S10" s="13"/>
    </row>
    <row r="11" spans="1:19" x14ac:dyDescent="0.2">
      <c r="B11" s="9" t="s">
        <v>25</v>
      </c>
      <c r="C11" s="4">
        <v>6.4899999999999984</v>
      </c>
      <c r="D11" s="4">
        <v>6.7104999999999988</v>
      </c>
      <c r="E11" s="4">
        <f t="shared" si="0"/>
        <v>0.22050000000000036</v>
      </c>
      <c r="F11" s="4">
        <v>7.1971017166556122</v>
      </c>
      <c r="G11" s="6">
        <f t="shared" si="1"/>
        <v>0.36887989281722666</v>
      </c>
      <c r="H11" s="11">
        <v>2677.6149617673941</v>
      </c>
      <c r="I11" s="6">
        <f t="shared" si="2"/>
        <v>1.3338589375489649</v>
      </c>
      <c r="J11" s="12">
        <v>1.1399999999999999</v>
      </c>
      <c r="K11" s="8">
        <v>24</v>
      </c>
      <c r="L11" s="4">
        <f t="shared" si="3"/>
        <v>5.2141631144920549E-2</v>
      </c>
      <c r="M11" s="4">
        <f t="shared" si="5"/>
        <v>0.17207390048213089</v>
      </c>
      <c r="N11" s="4">
        <f>AVERAGE(M11:M12)</f>
        <v>0.17736078399065436</v>
      </c>
      <c r="O11" s="4">
        <f>STDEV(M11:M12)</f>
        <v>7.4767823604405571E-3</v>
      </c>
      <c r="P11" s="4">
        <f t="shared" si="4"/>
        <v>0.34414780096426179</v>
      </c>
      <c r="Q11" s="4">
        <f t="shared" si="6"/>
        <v>0.35472156798130872</v>
      </c>
      <c r="R11" s="4">
        <f t="shared" si="7"/>
        <v>1.4953564720881114E-2</v>
      </c>
      <c r="S11" s="13">
        <f t="shared" si="8"/>
        <v>74.491529276074829</v>
      </c>
    </row>
    <row r="12" spans="1:19" x14ac:dyDescent="0.2">
      <c r="B12" s="9" t="s">
        <v>26</v>
      </c>
      <c r="C12" s="4">
        <v>6.4899999999999984</v>
      </c>
      <c r="D12" s="4">
        <v>5.9019999999999992</v>
      </c>
      <c r="E12" s="4">
        <f t="shared" si="0"/>
        <v>-0.58799999999999919</v>
      </c>
      <c r="F12" s="4">
        <v>7.1971017166556122</v>
      </c>
      <c r="G12" s="6">
        <f t="shared" si="1"/>
        <v>0.36887989281722666</v>
      </c>
      <c r="H12" s="11">
        <v>3030.5082116718067</v>
      </c>
      <c r="I12" s="6">
        <f t="shared" si="2"/>
        <v>1.4599834869190955</v>
      </c>
      <c r="J12" s="12">
        <v>1.1399999999999999</v>
      </c>
      <c r="K12" s="8">
        <v>24</v>
      </c>
      <c r="L12" s="4">
        <f t="shared" si="3"/>
        <v>5.8956638960354385E-2</v>
      </c>
      <c r="M12" s="4">
        <f t="shared" si="5"/>
        <v>0.18264766749917785</v>
      </c>
      <c r="P12" s="4">
        <f t="shared" si="4"/>
        <v>0.3652953349983557</v>
      </c>
      <c r="Q12" s="4"/>
      <c r="R12" s="4"/>
      <c r="S12" s="13"/>
    </row>
    <row r="13" spans="1:19" x14ac:dyDescent="0.2">
      <c r="A13" s="10">
        <v>42576</v>
      </c>
      <c r="B13" s="9" t="s">
        <v>19</v>
      </c>
      <c r="C13" s="4">
        <v>38.756484848484845</v>
      </c>
      <c r="D13" s="4">
        <v>50.382727272727266</v>
      </c>
      <c r="E13" s="4">
        <f t="shared" si="0"/>
        <v>11.62624242424242</v>
      </c>
      <c r="F13" s="4">
        <v>7.8541259008765847</v>
      </c>
      <c r="G13" s="6">
        <f t="shared" si="1"/>
        <v>0.36911963576404427</v>
      </c>
      <c r="H13" s="11">
        <v>158.50613916743333</v>
      </c>
      <c r="I13" s="6">
        <f t="shared" si="2"/>
        <v>0.4240609218393725</v>
      </c>
      <c r="J13" s="12">
        <v>1.1399999999999999</v>
      </c>
      <c r="K13" s="8">
        <v>24</v>
      </c>
      <c r="L13" s="4">
        <f t="shared" si="3"/>
        <v>2.969618061821559E-3</v>
      </c>
      <c r="M13" s="4">
        <f t="shared" si="5"/>
        <v>6.6177353582923676E-2</v>
      </c>
      <c r="N13" s="4">
        <f>AVERAGE(M13:M15)</f>
        <v>6.688157836983942E-2</v>
      </c>
      <c r="O13" s="4">
        <f>STDEV(M13:M15)</f>
        <v>1.276889339120202E-3</v>
      </c>
      <c r="P13" s="4">
        <f t="shared" si="4"/>
        <v>0.13235470716584735</v>
      </c>
      <c r="Q13" s="4">
        <f t="shared" si="6"/>
        <v>0.13376315673967884</v>
      </c>
      <c r="R13" s="4">
        <f t="shared" si="7"/>
        <v>2.553778678240404E-3</v>
      </c>
      <c r="S13" s="13">
        <f t="shared" si="8"/>
        <v>28.090262915332556</v>
      </c>
    </row>
    <row r="14" spans="1:19" x14ac:dyDescent="0.2">
      <c r="B14" s="9" t="s">
        <v>20</v>
      </c>
      <c r="C14" s="4">
        <v>38.756484848484845</v>
      </c>
      <c r="D14" s="4">
        <v>53.723636363636366</v>
      </c>
      <c r="E14" s="4">
        <f t="shared" si="0"/>
        <v>14.967151515151521</v>
      </c>
      <c r="F14" s="4">
        <v>7.8541259008765847</v>
      </c>
      <c r="G14" s="6">
        <f t="shared" si="1"/>
        <v>0.36911963576404427</v>
      </c>
      <c r="H14" s="11">
        <v>157.84280168021687</v>
      </c>
      <c r="I14" s="6">
        <f t="shared" si="2"/>
        <v>0.42381914209160232</v>
      </c>
      <c r="J14" s="12">
        <v>1.1399999999999999</v>
      </c>
      <c r="K14" s="8">
        <v>24</v>
      </c>
      <c r="L14" s="4">
        <f t="shared" si="3"/>
        <v>2.9565496836081954E-3</v>
      </c>
      <c r="M14" s="4">
        <f t="shared" si="5"/>
        <v>6.8355518277436134E-2</v>
      </c>
      <c r="P14" s="4">
        <f t="shared" si="4"/>
        <v>0.13671103655487227</v>
      </c>
      <c r="Q14" s="4"/>
      <c r="R14" s="4"/>
      <c r="S14" s="13"/>
    </row>
    <row r="15" spans="1:19" x14ac:dyDescent="0.2">
      <c r="B15" s="9" t="s">
        <v>21</v>
      </c>
      <c r="C15" s="4">
        <v>38.756484848484845</v>
      </c>
      <c r="D15" s="4">
        <v>56.453636363636363</v>
      </c>
      <c r="E15" s="4">
        <f t="shared" si="0"/>
        <v>17.697151515151518</v>
      </c>
      <c r="F15" s="4">
        <v>7.8541259008765847</v>
      </c>
      <c r="G15" s="6">
        <f t="shared" si="1"/>
        <v>0.36911963576404427</v>
      </c>
      <c r="H15" s="11">
        <v>148.75546265861973</v>
      </c>
      <c r="I15" s="6">
        <f t="shared" si="2"/>
        <v>0.42050678148981513</v>
      </c>
      <c r="J15" s="12">
        <v>1.1399999999999999</v>
      </c>
      <c r="K15" s="8">
        <v>24</v>
      </c>
      <c r="L15" s="4">
        <f t="shared" si="3"/>
        <v>2.7775140881027148E-3</v>
      </c>
      <c r="M15" s="4">
        <f t="shared" si="5"/>
        <v>6.6111863249158451E-2</v>
      </c>
      <c r="P15" s="4">
        <f t="shared" si="4"/>
        <v>0.1322237264983169</v>
      </c>
      <c r="Q15" s="4"/>
      <c r="R15" s="4"/>
      <c r="S15" s="13"/>
    </row>
    <row r="16" spans="1:19" x14ac:dyDescent="0.2">
      <c r="B16" s="9" t="s">
        <v>22</v>
      </c>
      <c r="C16" s="4">
        <v>21.787420634920636</v>
      </c>
      <c r="D16" s="4">
        <v>24.762727272727272</v>
      </c>
      <c r="E16" s="4">
        <f t="shared" si="0"/>
        <v>2.9753066378066357</v>
      </c>
      <c r="F16" s="4">
        <v>8.9105933593669437</v>
      </c>
      <c r="G16" s="6">
        <f t="shared" si="1"/>
        <v>0.36950512999443968</v>
      </c>
      <c r="H16" s="11">
        <v>149.02515739344992</v>
      </c>
      <c r="I16" s="6">
        <f t="shared" si="2"/>
        <v>0.4206050891513009</v>
      </c>
      <c r="J16" s="12">
        <v>1.1399999999999999</v>
      </c>
      <c r="K16" s="8">
        <v>24</v>
      </c>
      <c r="L16" s="4">
        <f t="shared" si="3"/>
        <v>2.7633733172731604E-3</v>
      </c>
      <c r="M16" s="4">
        <f t="shared" si="5"/>
        <v>3.2158859160778319E-2</v>
      </c>
      <c r="N16" s="4">
        <f>AVERAGE(M16:M18)</f>
        <v>2.8728506230394173E-2</v>
      </c>
      <c r="O16" s="4">
        <f>STDEV(M16:M18)</f>
        <v>3.2914646177851447E-3</v>
      </c>
      <c r="P16" s="4">
        <f t="shared" si="4"/>
        <v>6.4317718321556638E-2</v>
      </c>
      <c r="Q16" s="4">
        <f t="shared" si="6"/>
        <v>5.7457012460788347E-2</v>
      </c>
      <c r="R16" s="4">
        <f t="shared" si="7"/>
        <v>6.5829292355702894E-3</v>
      </c>
      <c r="S16" s="13">
        <f t="shared" si="8"/>
        <v>12.065972616765553</v>
      </c>
    </row>
    <row r="17" spans="1:19" x14ac:dyDescent="0.2">
      <c r="B17" s="9" t="s">
        <v>23</v>
      </c>
      <c r="C17" s="4">
        <v>21.787420634920636</v>
      </c>
      <c r="D17" s="4">
        <v>27.397272727272728</v>
      </c>
      <c r="E17" s="4">
        <f t="shared" si="0"/>
        <v>5.6098520923520923</v>
      </c>
      <c r="F17" s="4">
        <v>8.9105933593669437</v>
      </c>
      <c r="G17" s="6">
        <f t="shared" si="1"/>
        <v>0.36950512999443968</v>
      </c>
      <c r="H17" s="11">
        <v>126.13584877818457</v>
      </c>
      <c r="I17" s="6">
        <f t="shared" si="2"/>
        <v>0.41226091166466133</v>
      </c>
      <c r="J17" s="12">
        <v>1.1399999999999999</v>
      </c>
      <c r="K17" s="8">
        <v>24</v>
      </c>
      <c r="L17" s="4">
        <f t="shared" si="3"/>
        <v>2.3121385648071165E-3</v>
      </c>
      <c r="M17" s="4">
        <f t="shared" si="5"/>
        <v>2.8430456580234967E-2</v>
      </c>
      <c r="N17" s="4"/>
      <c r="O17" s="4"/>
      <c r="P17" s="4">
        <f t="shared" si="4"/>
        <v>5.6860913160469935E-2</v>
      </c>
      <c r="Q17" s="4"/>
      <c r="R17" s="4"/>
      <c r="S17" s="13"/>
    </row>
    <row r="18" spans="1:19" x14ac:dyDescent="0.2">
      <c r="B18" s="9" t="s">
        <v>24</v>
      </c>
      <c r="C18" s="4">
        <v>21.787420634920636</v>
      </c>
      <c r="D18" s="4">
        <v>24.495454545454546</v>
      </c>
      <c r="E18" s="4">
        <f t="shared" si="0"/>
        <v>2.70803391053391</v>
      </c>
      <c r="F18" s="4">
        <v>8.9105933593669437</v>
      </c>
      <c r="G18" s="6">
        <f t="shared" si="1"/>
        <v>0.36950512999443968</v>
      </c>
      <c r="H18" s="11">
        <v>121.0645174048863</v>
      </c>
      <c r="I18" s="6">
        <f t="shared" si="2"/>
        <v>0.41041199515428917</v>
      </c>
      <c r="J18" s="12">
        <v>1.1399999999999999</v>
      </c>
      <c r="K18" s="8">
        <v>24</v>
      </c>
      <c r="L18" s="4">
        <f t="shared" si="3"/>
        <v>2.2121532294970742E-3</v>
      </c>
      <c r="M18" s="4">
        <f t="shared" si="5"/>
        <v>2.5596202950169237E-2</v>
      </c>
      <c r="P18" s="4">
        <f t="shared" si="4"/>
        <v>5.1192405900338474E-2</v>
      </c>
      <c r="Q18" s="4"/>
      <c r="R18" s="4"/>
      <c r="S18" s="13"/>
    </row>
    <row r="19" spans="1:19" x14ac:dyDescent="0.2">
      <c r="B19" s="9" t="s">
        <v>25</v>
      </c>
      <c r="C19" s="4">
        <v>2.2023015873015872</v>
      </c>
      <c r="D19" s="4">
        <v>3.0386666666666664</v>
      </c>
      <c r="E19" s="4">
        <f t="shared" si="0"/>
        <v>0.8363650793650792</v>
      </c>
      <c r="F19" s="4">
        <v>9.4467426168791615</v>
      </c>
      <c r="G19" s="6">
        <f t="shared" si="1"/>
        <v>0.36970076426428899</v>
      </c>
      <c r="H19" s="11">
        <v>42.002437050511332</v>
      </c>
      <c r="I19" s="6">
        <f t="shared" si="2"/>
        <v>0.381578497218243</v>
      </c>
      <c r="J19" s="12">
        <v>1.1399999999999999</v>
      </c>
      <c r="K19" s="8">
        <v>24</v>
      </c>
      <c r="L19" s="4">
        <f t="shared" si="3"/>
        <v>6.4248478615638286E-4</v>
      </c>
      <c r="M19" s="4">
        <f t="shared" si="5"/>
        <v>8.4181059197579609E-4</v>
      </c>
      <c r="N19" s="4">
        <f>AVERAGE(M19:M20)</f>
        <v>4.3028216234993676E-4</v>
      </c>
      <c r="O19" s="4">
        <f>STDEV(M19:M20)</f>
        <v>5.8198908647899203E-4</v>
      </c>
      <c r="P19" s="4">
        <f t="shared" si="4"/>
        <v>1.6836211839515922E-3</v>
      </c>
      <c r="Q19" s="4">
        <f t="shared" si="6"/>
        <v>8.6056432469987351E-4</v>
      </c>
      <c r="R19" s="4">
        <f t="shared" si="7"/>
        <v>1.1639781729579841E-3</v>
      </c>
      <c r="S19" s="13">
        <f t="shared" si="8"/>
        <v>0.18071850818697344</v>
      </c>
    </row>
    <row r="20" spans="1:19" x14ac:dyDescent="0.2">
      <c r="B20" s="9" t="s">
        <v>26</v>
      </c>
      <c r="C20" s="4">
        <v>2.2023015873015872</v>
      </c>
      <c r="D20" s="4">
        <v>3.0246666666666662</v>
      </c>
      <c r="E20" s="4">
        <f t="shared" si="0"/>
        <v>0.82236507936507897</v>
      </c>
      <c r="F20" s="4">
        <v>9.4467426168791615</v>
      </c>
      <c r="G20" s="6">
        <f t="shared" si="1"/>
        <v>0.36970076426428899</v>
      </c>
      <c r="H20" s="11">
        <v>10.17387141313581</v>
      </c>
      <c r="I20" s="6">
        <f t="shared" si="2"/>
        <v>0.36996608339138792</v>
      </c>
      <c r="J20" s="12">
        <v>1.1399999999999999</v>
      </c>
      <c r="K20" s="8">
        <v>24</v>
      </c>
      <c r="L20" s="4">
        <f t="shared" si="3"/>
        <v>1.4351518366188505E-5</v>
      </c>
      <c r="M20" s="4">
        <f t="shared" si="5"/>
        <v>1.8753732724077415E-5</v>
      </c>
      <c r="P20" s="4">
        <f t="shared" si="4"/>
        <v>3.750746544815483E-5</v>
      </c>
      <c r="Q20" s="4"/>
      <c r="R20" s="4"/>
      <c r="S20" s="13"/>
    </row>
    <row r="21" spans="1:19" x14ac:dyDescent="0.2">
      <c r="A21" s="10">
        <v>42599</v>
      </c>
      <c r="B21" s="9" t="s">
        <v>19</v>
      </c>
      <c r="C21" s="4">
        <v>64.583174603174598</v>
      </c>
      <c r="D21" s="4">
        <v>46.553333333333335</v>
      </c>
      <c r="E21" s="4">
        <f t="shared" si="0"/>
        <v>-18.029841269841263</v>
      </c>
      <c r="F21" s="4">
        <v>7.5215678701671189</v>
      </c>
      <c r="G21" s="6">
        <f t="shared" si="1"/>
        <v>0.36899828810372876</v>
      </c>
      <c r="H21" s="4">
        <v>42.217759229340508</v>
      </c>
      <c r="I21" s="6">
        <f t="shared" si="2"/>
        <v>0.38165704668439215</v>
      </c>
      <c r="J21" s="12">
        <v>1.1399999999999999</v>
      </c>
      <c r="K21" s="8">
        <v>24</v>
      </c>
      <c r="L21" s="4">
        <f t="shared" si="3"/>
        <v>6.8410778608656323E-4</v>
      </c>
      <c r="M21" s="4">
        <f t="shared" si="5"/>
        <v>1.9007337599459051E-2</v>
      </c>
      <c r="N21" s="4">
        <f>AVERAGE(M21:M23)</f>
        <v>2.1405570100134028E-2</v>
      </c>
      <c r="O21" s="4">
        <f>STDEV(M21:M23)</f>
        <v>2.8318809715646787E-3</v>
      </c>
      <c r="P21" s="4">
        <f t="shared" si="4"/>
        <v>3.8014675198918102E-2</v>
      </c>
      <c r="Q21" s="4">
        <f t="shared" si="6"/>
        <v>4.2811140200268057E-2</v>
      </c>
      <c r="R21" s="4">
        <f t="shared" si="7"/>
        <v>5.6637619431293574E-3</v>
      </c>
      <c r="S21" s="13">
        <f t="shared" si="8"/>
        <v>8.9903394420562908</v>
      </c>
    </row>
    <row r="22" spans="1:19" x14ac:dyDescent="0.2">
      <c r="B22" s="9" t="s">
        <v>20</v>
      </c>
      <c r="C22" s="4">
        <v>64.583174603174598</v>
      </c>
      <c r="D22" s="4">
        <v>49.003333333333337</v>
      </c>
      <c r="E22" s="4">
        <f t="shared" si="0"/>
        <v>-15.57984126984126</v>
      </c>
      <c r="F22" s="4">
        <v>7.5215678701671189</v>
      </c>
      <c r="G22" s="6">
        <f t="shared" si="1"/>
        <v>0.36899828810372876</v>
      </c>
      <c r="H22" s="4">
        <v>51.334096647885161</v>
      </c>
      <c r="I22" s="6">
        <f t="shared" si="2"/>
        <v>0.38498257019517956</v>
      </c>
      <c r="J22" s="12">
        <v>1.1399999999999999</v>
      </c>
      <c r="K22" s="8">
        <v>24</v>
      </c>
      <c r="L22" s="4">
        <f t="shared" si="3"/>
        <v>8.638265564578332E-4</v>
      </c>
      <c r="M22" s="4">
        <f t="shared" si="5"/>
        <v>2.4529760502715995E-2</v>
      </c>
      <c r="P22" s="4">
        <f t="shared" si="4"/>
        <v>4.905952100543199E-2</v>
      </c>
      <c r="Q22" s="4"/>
      <c r="R22" s="4"/>
      <c r="S22" s="13"/>
    </row>
    <row r="23" spans="1:19" x14ac:dyDescent="0.2">
      <c r="B23" s="9" t="s">
        <v>21</v>
      </c>
      <c r="C23" s="4">
        <v>64.583174603174598</v>
      </c>
      <c r="D23" s="4">
        <v>47.638333333333335</v>
      </c>
      <c r="E23" s="4">
        <f t="shared" si="0"/>
        <v>-16.944841269841262</v>
      </c>
      <c r="F23" s="4">
        <v>7.5215678701671189</v>
      </c>
      <c r="G23" s="6">
        <f t="shared" si="1"/>
        <v>0.36899828810372876</v>
      </c>
      <c r="H23" s="4">
        <v>44.905745145730613</v>
      </c>
      <c r="I23" s="6">
        <f t="shared" si="2"/>
        <v>0.38263761271394214</v>
      </c>
      <c r="J23" s="12">
        <v>1.1399999999999999</v>
      </c>
      <c r="K23" s="8">
        <v>24</v>
      </c>
      <c r="L23" s="4">
        <f t="shared" si="3"/>
        <v>7.3709977983639431E-4</v>
      </c>
      <c r="M23" s="4">
        <f t="shared" si="5"/>
        <v>2.0679612198227042E-2</v>
      </c>
      <c r="P23" s="4">
        <f t="shared" si="4"/>
        <v>4.1359224396454085E-2</v>
      </c>
      <c r="Q23" s="4"/>
      <c r="R23" s="4"/>
      <c r="S23" s="13"/>
    </row>
    <row r="24" spans="1:19" x14ac:dyDescent="0.2">
      <c r="B24" s="9" t="s">
        <v>22</v>
      </c>
      <c r="C24" s="4">
        <v>28.265470085470085</v>
      </c>
      <c r="D24" s="4">
        <v>25.989166666666669</v>
      </c>
      <c r="E24" s="4">
        <f t="shared" si="0"/>
        <v>-2.2763034188034155</v>
      </c>
      <c r="F24" s="4">
        <v>8.1457401256860749</v>
      </c>
      <c r="G24" s="6">
        <f t="shared" si="1"/>
        <v>0.36922604312677237</v>
      </c>
      <c r="H24" s="4">
        <v>183.87551322756238</v>
      </c>
      <c r="I24" s="6">
        <f t="shared" si="2"/>
        <v>0.43330691884880684</v>
      </c>
      <c r="J24" s="12">
        <v>1.1399999999999999</v>
      </c>
      <c r="K24" s="8">
        <v>24</v>
      </c>
      <c r="L24" s="4">
        <f t="shared" si="3"/>
        <v>3.4640979558385044E-3</v>
      </c>
      <c r="M24" s="4">
        <f t="shared" si="5"/>
        <v>4.6985844066959381E-2</v>
      </c>
      <c r="N24" s="4">
        <f>AVERAGE(M24:M26)</f>
        <v>4.8472206505918179E-2</v>
      </c>
      <c r="O24" s="4">
        <f>STDEV(M24:M26)</f>
        <v>5.2253413158652347E-3</v>
      </c>
      <c r="P24" s="4">
        <f t="shared" si="4"/>
        <v>9.3971688133918763E-2</v>
      </c>
      <c r="Q24" s="4">
        <f t="shared" si="6"/>
        <v>9.6944413011836358E-2</v>
      </c>
      <c r="R24" s="4">
        <f t="shared" si="7"/>
        <v>1.0450682631730469E-2</v>
      </c>
      <c r="S24" s="13">
        <f t="shared" si="8"/>
        <v>20.358326732485637</v>
      </c>
    </row>
    <row r="25" spans="1:19" x14ac:dyDescent="0.2">
      <c r="B25" s="9" t="s">
        <v>23</v>
      </c>
      <c r="C25" s="4">
        <v>28.265470085470085</v>
      </c>
      <c r="D25" s="4">
        <v>27.949166666666667</v>
      </c>
      <c r="E25" s="4">
        <f t="shared" si="0"/>
        <v>-0.31630341880341817</v>
      </c>
      <c r="F25" s="4">
        <v>8.1457401256860749</v>
      </c>
      <c r="G25" s="6">
        <f t="shared" si="1"/>
        <v>0.36922604312677237</v>
      </c>
      <c r="H25" s="4">
        <v>204.09125214509064</v>
      </c>
      <c r="I25" s="6">
        <f t="shared" si="2"/>
        <v>0.44067341822336392</v>
      </c>
      <c r="J25" s="12">
        <v>1.1399999999999999</v>
      </c>
      <c r="K25" s="8">
        <v>24</v>
      </c>
      <c r="L25" s="4">
        <f t="shared" si="3"/>
        <v>3.8623177856638674E-3</v>
      </c>
      <c r="M25" s="4">
        <f t="shared" si="5"/>
        <v>5.4279697835602873E-2</v>
      </c>
      <c r="P25" s="4">
        <f t="shared" si="4"/>
        <v>0.10855939567120575</v>
      </c>
      <c r="Q25" s="4"/>
      <c r="R25" s="4"/>
      <c r="S25" s="13"/>
    </row>
    <row r="26" spans="1:19" x14ac:dyDescent="0.2">
      <c r="B26" s="9" t="s">
        <v>24</v>
      </c>
      <c r="C26" s="4">
        <v>28.265470085470085</v>
      </c>
      <c r="D26" s="4">
        <v>29.139166666666668</v>
      </c>
      <c r="E26" s="4">
        <f t="shared" si="0"/>
        <v>0.87369658119658311</v>
      </c>
      <c r="F26" s="4">
        <v>8.1457401256860749</v>
      </c>
      <c r="G26" s="6">
        <f t="shared" si="1"/>
        <v>0.36922604312677237</v>
      </c>
      <c r="H26" s="4">
        <v>164.20093683606768</v>
      </c>
      <c r="I26" s="6">
        <f t="shared" si="2"/>
        <v>0.42613656919279708</v>
      </c>
      <c r="J26" s="12">
        <v>1.1399999999999999</v>
      </c>
      <c r="K26" s="8">
        <v>24</v>
      </c>
      <c r="L26" s="4">
        <f t="shared" si="3"/>
        <v>3.0764816302786802E-3</v>
      </c>
      <c r="M26" s="4">
        <f t="shared" si="5"/>
        <v>4.4151077615192283E-2</v>
      </c>
      <c r="P26" s="4">
        <f t="shared" si="4"/>
        <v>8.8302155230384566E-2</v>
      </c>
      <c r="Q26" s="4"/>
      <c r="R26" s="4"/>
      <c r="S26" s="13"/>
    </row>
    <row r="27" spans="1:19" x14ac:dyDescent="0.2">
      <c r="B27" s="9" t="s">
        <v>25</v>
      </c>
      <c r="C27" s="4">
        <v>4.1047942028985505</v>
      </c>
      <c r="D27" s="4">
        <v>4.7467999999999995</v>
      </c>
      <c r="E27" s="4">
        <f t="shared" si="0"/>
        <v>0.64200579710144901</v>
      </c>
      <c r="F27" s="4">
        <v>10.502249724467566</v>
      </c>
      <c r="G27" s="6">
        <f t="shared" si="1"/>
        <v>0.37008590358083909</v>
      </c>
      <c r="H27" s="4">
        <v>9.8358609305912648</v>
      </c>
      <c r="I27" s="6">
        <f t="shared" si="2"/>
        <v>0.36984274826996782</v>
      </c>
      <c r="J27" s="12">
        <v>1.1399999999999999</v>
      </c>
      <c r="K27" s="8">
        <v>24</v>
      </c>
      <c r="L27" s="4">
        <f t="shared" si="3"/>
        <v>-1.3159223000882692E-5</v>
      </c>
      <c r="M27" s="4">
        <f t="shared" si="5"/>
        <v>-2.9120025507315622E-5</v>
      </c>
      <c r="N27" s="4">
        <f>AVERAGE(M27:M28)</f>
        <v>4.7780221635111768E-4</v>
      </c>
      <c r="O27" s="4">
        <f>STDEV(M27:M28)</f>
        <v>7.1689630950477084E-4</v>
      </c>
      <c r="P27" s="4">
        <f t="shared" si="4"/>
        <v>-5.8240051014631245E-5</v>
      </c>
      <c r="Q27" s="4">
        <f t="shared" si="6"/>
        <v>9.5560443270223535E-4</v>
      </c>
      <c r="R27" s="4">
        <f t="shared" si="7"/>
        <v>1.4337926190095417E-3</v>
      </c>
      <c r="S27" s="13">
        <f t="shared" si="8"/>
        <v>0.20067693086746943</v>
      </c>
    </row>
    <row r="28" spans="1:19" x14ac:dyDescent="0.2">
      <c r="B28" s="9" t="s">
        <v>26</v>
      </c>
      <c r="C28" s="4">
        <v>4.1047942028985505</v>
      </c>
      <c r="D28" s="4">
        <v>3.8899999999999997</v>
      </c>
      <c r="E28" s="4">
        <f t="shared" si="0"/>
        <v>-0.21479420289855078</v>
      </c>
      <c r="F28" s="4">
        <v>10.502249724467566</v>
      </c>
      <c r="G28" s="6">
        <f t="shared" si="1"/>
        <v>0.37008590358083909</v>
      </c>
      <c r="H28" s="4">
        <v>35.454264083611164</v>
      </c>
      <c r="I28" s="6">
        <f t="shared" si="2"/>
        <v>0.37918966652125108</v>
      </c>
      <c r="J28" s="12">
        <v>1.1399999999999999</v>
      </c>
      <c r="K28" s="8">
        <v>24</v>
      </c>
      <c r="L28" s="4">
        <f t="shared" si="3"/>
        <v>4.9268282996079349E-4</v>
      </c>
      <c r="M28" s="4">
        <f t="shared" si="5"/>
        <v>9.84724458209551E-4</v>
      </c>
      <c r="P28" s="4">
        <f t="shared" si="4"/>
        <v>1.969448916419102E-3</v>
      </c>
      <c r="Q28" s="4"/>
      <c r="R28" s="4"/>
      <c r="S2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fix calcs (Montoya 1996)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Kateri Salk</cp:lastModifiedBy>
  <dcterms:created xsi:type="dcterms:W3CDTF">2016-06-12T14:32:44Z</dcterms:created>
  <dcterms:modified xsi:type="dcterms:W3CDTF">2017-12-07T15:38:54Z</dcterms:modified>
</cp:coreProperties>
</file>