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1985" activeTab="1"/>
  </bookViews>
  <sheets>
    <sheet name="Master Copy" sheetId="12" r:id="rId1"/>
    <sheet name="Sample Info" sheetId="7" r:id="rId2"/>
    <sheet name="R^2" sheetId="14" r:id="rId3"/>
    <sheet name="MRC Graphs" sheetId="11" r:id="rId4"/>
    <sheet name="GC Graphs" sheetId="10" r:id="rId5"/>
    <sheet name="Chloride" sheetId="13" r:id="rId6"/>
  </sheets>
  <calcPr calcId="145621"/>
</workbook>
</file>

<file path=xl/calcChain.xml><?xml version="1.0" encoding="utf-8"?>
<calcChain xmlns="http://schemas.openxmlformats.org/spreadsheetml/2006/main">
  <c r="C37" i="14" l="1"/>
  <c r="C36" i="14"/>
  <c r="C35" i="14"/>
  <c r="C34" i="14"/>
  <c r="C33" i="14"/>
  <c r="C32" i="14"/>
  <c r="C31" i="14"/>
  <c r="C30" i="14"/>
  <c r="C29" i="14"/>
  <c r="C28" i="14"/>
  <c r="C27" i="14"/>
  <c r="C16" i="14"/>
  <c r="AJ30" i="12" l="1"/>
  <c r="AJ37" i="12"/>
  <c r="AJ36" i="12"/>
  <c r="AJ35" i="12"/>
  <c r="AJ34" i="12"/>
  <c r="AJ33" i="12"/>
  <c r="AJ32" i="12"/>
  <c r="AJ31" i="12"/>
  <c r="AJ29" i="12"/>
  <c r="AJ28" i="12"/>
  <c r="AJ27" i="12"/>
  <c r="AH37" i="12"/>
  <c r="AH36" i="12"/>
  <c r="AH35" i="12"/>
  <c r="AH34" i="12"/>
  <c r="AH33" i="12"/>
  <c r="AH32" i="12"/>
  <c r="AH31" i="12"/>
  <c r="AH30" i="12"/>
  <c r="AH29" i="12"/>
  <c r="AH28" i="12"/>
  <c r="AH27" i="12"/>
  <c r="AH16" i="12"/>
  <c r="U52" i="12"/>
  <c r="U83" i="7"/>
</calcChain>
</file>

<file path=xl/comments1.xml><?xml version="1.0" encoding="utf-8"?>
<comments xmlns="http://schemas.openxmlformats.org/spreadsheetml/2006/main">
  <authors>
    <author>Greg Carling</author>
  </authors>
  <commentList>
    <comment ref="AD16" authorId="0">
      <text>
        <r>
          <rPr>
            <b/>
            <sz val="9"/>
            <color indexed="81"/>
            <rFont val="Tahoma"/>
            <family val="2"/>
          </rPr>
          <t>Greg Carling:</t>
        </r>
        <r>
          <rPr>
            <sz val="9"/>
            <color indexed="81"/>
            <rFont val="Tahoma"/>
            <family val="2"/>
          </rPr>
          <t xml:space="preserve">
no phosphate peak--samples sat for 4 months, so maybe phos was removed</t>
        </r>
      </text>
    </comment>
    <comment ref="AD17" authorId="0">
      <text>
        <r>
          <rPr>
            <b/>
            <sz val="9"/>
            <color indexed="81"/>
            <rFont val="Tahoma"/>
            <family val="2"/>
          </rPr>
          <t>Greg Carling:</t>
        </r>
        <r>
          <rPr>
            <sz val="9"/>
            <color indexed="81"/>
            <rFont val="Tahoma"/>
            <family val="2"/>
          </rPr>
          <t xml:space="preserve">
no phosphate peak--samples sat for 4 months, so maybe phos was removed</t>
        </r>
      </text>
    </comment>
    <comment ref="AD25" authorId="0">
      <text>
        <r>
          <rPr>
            <b/>
            <sz val="9"/>
            <color indexed="81"/>
            <rFont val="Tahoma"/>
            <family val="2"/>
          </rPr>
          <t>Greg Carling:</t>
        </r>
        <r>
          <rPr>
            <sz val="9"/>
            <color indexed="81"/>
            <rFont val="Tahoma"/>
            <family val="2"/>
          </rPr>
          <t xml:space="preserve">
no phosphate peak. Not sure why</t>
        </r>
      </text>
    </comment>
  </commentList>
</comments>
</file>

<file path=xl/comments2.xml><?xml version="1.0" encoding="utf-8"?>
<comments xmlns="http://schemas.openxmlformats.org/spreadsheetml/2006/main">
  <authors>
    <author>Greg Carling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>Greg Carling:</t>
        </r>
        <r>
          <rPr>
            <sz val="9"/>
            <color indexed="81"/>
            <rFont val="Tahoma"/>
            <family val="2"/>
          </rPr>
          <t xml:space="preserve">
no phosphate peak. Not sure why</t>
        </r>
      </text>
    </comment>
  </commentList>
</comments>
</file>

<file path=xl/comments3.xml><?xml version="1.0" encoding="utf-8"?>
<comments xmlns="http://schemas.openxmlformats.org/spreadsheetml/2006/main">
  <authors>
    <author>Greg Carling</author>
  </authors>
  <commentList>
    <comment ref="F16" authorId="0">
      <text>
        <r>
          <rPr>
            <b/>
            <sz val="9"/>
            <color indexed="81"/>
            <rFont val="Tahoma"/>
            <family val="2"/>
          </rPr>
          <t>Greg Carling:</t>
        </r>
        <r>
          <rPr>
            <sz val="9"/>
            <color indexed="81"/>
            <rFont val="Tahoma"/>
            <family val="2"/>
          </rPr>
          <t xml:space="preserve">
no phosphate peak--samples sat for 4 months, so maybe phos was removed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Greg Carling:</t>
        </r>
        <r>
          <rPr>
            <sz val="9"/>
            <color indexed="81"/>
            <rFont val="Tahoma"/>
            <family val="2"/>
          </rPr>
          <t xml:space="preserve">
no phosphate peak--samples sat for 4 months, so maybe phos was removed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Greg Carling:</t>
        </r>
        <r>
          <rPr>
            <sz val="9"/>
            <color indexed="81"/>
            <rFont val="Tahoma"/>
            <family val="2"/>
          </rPr>
          <t xml:space="preserve">
no phosphate peak. Not sure why</t>
        </r>
      </text>
    </comment>
  </commentList>
</comments>
</file>

<file path=xl/sharedStrings.xml><?xml version="1.0" encoding="utf-8"?>
<sst xmlns="http://schemas.openxmlformats.org/spreadsheetml/2006/main" count="1186" uniqueCount="151">
  <si>
    <t>pH</t>
  </si>
  <si>
    <t>Ca</t>
  </si>
  <si>
    <t>Mg</t>
  </si>
  <si>
    <t>Na</t>
  </si>
  <si>
    <t>K</t>
  </si>
  <si>
    <t>HCO3</t>
  </si>
  <si>
    <t>F</t>
  </si>
  <si>
    <t>Cl</t>
  </si>
  <si>
    <t>NO3</t>
  </si>
  <si>
    <t>HPO4</t>
  </si>
  <si>
    <t>SO4</t>
  </si>
  <si>
    <t>error %</t>
  </si>
  <si>
    <t>ULW-Marsh Madness-1</t>
  </si>
  <si>
    <t>ULW-Marsh Madness-2</t>
  </si>
  <si>
    <t>ppm Total N</t>
  </si>
  <si>
    <t>ppm TOC</t>
  </si>
  <si>
    <t>Sample_ID</t>
  </si>
  <si>
    <t>Hydro Lab ID</t>
  </si>
  <si>
    <t>Project</t>
  </si>
  <si>
    <t>Zone</t>
  </si>
  <si>
    <t>E</t>
  </si>
  <si>
    <t>N</t>
  </si>
  <si>
    <t>Sample date</t>
  </si>
  <si>
    <t>Time</t>
  </si>
  <si>
    <t>Temp. (deg. C)</t>
  </si>
  <si>
    <t>Baro. (mmHg)</t>
  </si>
  <si>
    <t>DO (%)</t>
  </si>
  <si>
    <t>DO (mg/L)</t>
  </si>
  <si>
    <t>Cond. (uS/cm)</t>
  </si>
  <si>
    <t>ORP (mV)</t>
  </si>
  <si>
    <t>Utah Lake Wetlands</t>
  </si>
  <si>
    <t>12T</t>
  </si>
  <si>
    <t>ULW-East Bay-1</t>
  </si>
  <si>
    <t>ULW-East Bay-2</t>
  </si>
  <si>
    <t>ULW-Hobble Creek</t>
  </si>
  <si>
    <t>ULW-Landfill 1</t>
  </si>
  <si>
    <t>ULW-Geneva 1</t>
  </si>
  <si>
    <t>ULW-Sleepy Ridge-1</t>
  </si>
  <si>
    <t>ULW-East Bay Outlet-1</t>
  </si>
  <si>
    <t>ULW-Goshen-1</t>
  </si>
  <si>
    <t xml:space="preserve">ULW-Field Blank </t>
  </si>
  <si>
    <t>N/A</t>
  </si>
  <si>
    <t>ULW-East Bay Outlet-2</t>
  </si>
  <si>
    <t>THg(filt) ng/L</t>
  </si>
  <si>
    <t>THg(unfilt) ng/L</t>
  </si>
  <si>
    <t>MeHg (unfilt) ng/L</t>
  </si>
  <si>
    <t>MR-6</t>
  </si>
  <si>
    <t>MR-7</t>
  </si>
  <si>
    <t>MR-8</t>
  </si>
  <si>
    <t>MR-1</t>
  </si>
  <si>
    <t>SD-1</t>
  </si>
  <si>
    <t>MR-3</t>
  </si>
  <si>
    <t>MR-4</t>
  </si>
  <si>
    <t>MR-5</t>
  </si>
  <si>
    <t>MR-1 (Mill Race Creek - Near Taco Bell)</t>
  </si>
  <si>
    <t>15:07</t>
  </si>
  <si>
    <t>SD-1 (Storm Drain - Upstream of Mill Race)</t>
  </si>
  <si>
    <t>15:30</t>
  </si>
  <si>
    <t>MR-3 (Mill Race Creek - downstream of storm drain</t>
  </si>
  <si>
    <t>MR-4 (The Weir- South of Nuskin)</t>
  </si>
  <si>
    <t>MR-5 (Upstream of WWTP near beaver dam)</t>
  </si>
  <si>
    <t>MR-6 (Downstream of WWTP by golf course)</t>
  </si>
  <si>
    <t>MR-7 (Northern golf course effluent)</t>
  </si>
  <si>
    <t>MR-8 (Southern golf course effluent)</t>
  </si>
  <si>
    <t>Short ID</t>
  </si>
  <si>
    <t>EPA ID</t>
  </si>
  <si>
    <t>UTAHDWQ-4996570</t>
  </si>
  <si>
    <t>UTAHDWQ-4996540</t>
  </si>
  <si>
    <t>UTAHDWQ-4995120</t>
  </si>
  <si>
    <t>UTAHDWQ-4996100</t>
  </si>
  <si>
    <t>15:15</t>
  </si>
  <si>
    <t>15:35</t>
  </si>
  <si>
    <t>Nitrate (mg/L)</t>
  </si>
  <si>
    <t>Samples</t>
  </si>
  <si>
    <t>Nitrate June 2014</t>
  </si>
  <si>
    <t>Nitrate Feb. 2014</t>
  </si>
  <si>
    <t>Nitrate Nov. 2013</t>
  </si>
  <si>
    <t>Nitrate Oct. 2013</t>
  </si>
  <si>
    <t>Nitrate Sept. 2013</t>
  </si>
  <si>
    <t>Phosphate June 2014</t>
  </si>
  <si>
    <t>Phosphate Feb. 2014</t>
  </si>
  <si>
    <t>Phosphate Nov. 2013</t>
  </si>
  <si>
    <t>Phosphate Oct. 2013</t>
  </si>
  <si>
    <t>Phosphate Sept. 2013</t>
  </si>
  <si>
    <t>Provo WWTP Effluent</t>
  </si>
  <si>
    <t>-</t>
  </si>
  <si>
    <t>EBW</t>
  </si>
  <si>
    <t>EBE-1</t>
  </si>
  <si>
    <t>EBE-2</t>
  </si>
  <si>
    <t>EBE-3</t>
  </si>
  <si>
    <t>Beer Creek</t>
  </si>
  <si>
    <t>Liquor Creek</t>
  </si>
  <si>
    <t>Spring Creek</t>
  </si>
  <si>
    <t>EBW (East Bay West)</t>
  </si>
  <si>
    <t>EBE-1 (East Bay East by Club House)</t>
  </si>
  <si>
    <t>EBE-2 (East Bay East by Fountain)</t>
  </si>
  <si>
    <t>EBE-3 (East Bay East by concrete flow structure)</t>
  </si>
  <si>
    <t>Beer Creek (Springville Effluent with 3 tubes)</t>
  </si>
  <si>
    <t>Liquor Creek (South of Big Pond by Liquor store)</t>
  </si>
  <si>
    <t>Spring Creek (North of Beer Creek by railroad)</t>
  </si>
  <si>
    <t>Sample information</t>
  </si>
  <si>
    <t>Field measurements</t>
  </si>
  <si>
    <t>BYU lab measurements</t>
  </si>
  <si>
    <t>WWTP lab measurements</t>
  </si>
  <si>
    <t>TN (mg/L)</t>
  </si>
  <si>
    <t>TP (mg/L)</t>
  </si>
  <si>
    <t>nitrite (mg/L)</t>
  </si>
  <si>
    <t>nitrate (mg/L)</t>
  </si>
  <si>
    <t>ammonia (mg/L)</t>
  </si>
  <si>
    <t>orthophosphate (mg/L)</t>
  </si>
  <si>
    <t>&gt;0.38</t>
  </si>
  <si>
    <t>Nitrate</t>
  </si>
  <si>
    <t>MRC</t>
  </si>
  <si>
    <t>Phosphate Aug 2014</t>
  </si>
  <si>
    <t>Phosphate Sept 2014</t>
  </si>
  <si>
    <t>Nitrate Aug 2014</t>
  </si>
  <si>
    <t>Nitrate Sept 2014</t>
  </si>
  <si>
    <t>Phosphate Nov 2014</t>
  </si>
  <si>
    <t>Nitrate Nov 2014</t>
  </si>
  <si>
    <t>Tributaries Nov 2014</t>
  </si>
  <si>
    <t>MRC Sept 2014</t>
  </si>
  <si>
    <t>MRC Aug 2014</t>
  </si>
  <si>
    <t>Tributaries Aug 2014</t>
  </si>
  <si>
    <t>Tributaries Sept 2014</t>
  </si>
  <si>
    <t>Phosphate</t>
  </si>
  <si>
    <t>MRC Nov 2014</t>
  </si>
  <si>
    <t>MRC Mar 2015</t>
  </si>
  <si>
    <t>Tributaries Mar 2015</t>
  </si>
  <si>
    <t>Phosphate Mar 2015</t>
  </si>
  <si>
    <t>Nitrate Mar 2015</t>
  </si>
  <si>
    <t>Br</t>
  </si>
  <si>
    <t>OG HCO3</t>
  </si>
  <si>
    <t>MRC Apr 2015</t>
  </si>
  <si>
    <t>Phosphate Apr 2015</t>
  </si>
  <si>
    <t>Nitrate Apr 2015</t>
  </si>
  <si>
    <t>Tributaries Apr 2015</t>
  </si>
  <si>
    <t>NITRATE</t>
  </si>
  <si>
    <t>New HCO3</t>
  </si>
  <si>
    <t>Chloride</t>
  </si>
  <si>
    <t>Chloride Sept. 2013</t>
  </si>
  <si>
    <t>Chloride Oct. 2013</t>
  </si>
  <si>
    <t>Chloride Nov. 2013</t>
  </si>
  <si>
    <t>Chloride Feb. 2014</t>
  </si>
  <si>
    <t>Chloride June 2014</t>
  </si>
  <si>
    <t>Chloride  Aug 2014</t>
  </si>
  <si>
    <t>Chloride  Sept 2014</t>
  </si>
  <si>
    <t>Chloride  Nov 2014</t>
  </si>
  <si>
    <t>Chloride  Mar 2015</t>
  </si>
  <si>
    <t>Chloride  Apr 2015</t>
  </si>
  <si>
    <t>charge balance error %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</si>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</sst>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333333"/>
      <name val="Verdana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0">
    <xf numFmtId="0" fontId="0" fillId="0" borderId="0"/>
    <xf numFmtId="0" fontId="3" fillId="0" borderId="0"/>
    <xf numFmtId="0" fontId="1" fillId="0" borderId="0"/>
    <xf numFmtId="0" fontId="5" fillId="0" borderId="0"/>
    <xf numFmtId="0" fontId="7" fillId="0" borderId="0"/>
    <xf numFmtId="0" fontId="8" fillId="0" borderId="0"/>
    <xf numFmtId="0" fontId="3" fillId="0" borderId="0"/>
    <xf numFmtId="0" fontId="2" fillId="0" borderId="0"/>
    <xf numFmtId="0" fontId="4" fillId="0" borderId="0"/>
    <xf numFmtId="0" fontId="4" fillId="0" borderId="0"/>
  </cellStyleXfs>
  <cellXfs count="35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10" fillId="0" borderId="3" xfId="0" applyFont="1" applyBorder="1"/>
    <xf numFmtId="165" fontId="10" fillId="0" borderId="4" xfId="0" applyNumberFormat="1" applyFont="1" applyFill="1" applyBorder="1" applyAlignment="1">
      <alignment horizontal="right"/>
    </xf>
    <xf numFmtId="0" fontId="10" fillId="0" borderId="5" xfId="0" applyFont="1" applyBorder="1"/>
    <xf numFmtId="0" fontId="11" fillId="0" borderId="6" xfId="0" applyFont="1" applyBorder="1"/>
    <xf numFmtId="0" fontId="11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1" xfId="0" applyFont="1" applyBorder="1"/>
    <xf numFmtId="0" fontId="10" fillId="0" borderId="12" xfId="0" applyFont="1" applyBorder="1"/>
    <xf numFmtId="0" fontId="11" fillId="0" borderId="13" xfId="0" applyFont="1" applyBorder="1"/>
    <xf numFmtId="0" fontId="11" fillId="0" borderId="14" xfId="0" applyFont="1" applyBorder="1"/>
    <xf numFmtId="0" fontId="0" fillId="0" borderId="16" xfId="0" applyBorder="1"/>
    <xf numFmtId="0" fontId="0" fillId="0" borderId="18" xfId="0" applyBorder="1"/>
    <xf numFmtId="164" fontId="0" fillId="0" borderId="18" xfId="0" applyNumberFormat="1" applyFill="1" applyBorder="1" applyAlignment="1">
      <alignment horizontal="center"/>
    </xf>
    <xf numFmtId="16" fontId="0" fillId="0" borderId="0" xfId="0" applyNumberFormat="1"/>
    <xf numFmtId="0" fontId="0" fillId="0" borderId="13" xfId="0" applyBorder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/>
    <xf numFmtId="0" fontId="0" fillId="0" borderId="17" xfId="0" applyBorder="1" applyAlignment="1">
      <alignment horizontal="center"/>
    </xf>
    <xf numFmtId="164" fontId="0" fillId="0" borderId="0" xfId="0" applyNumberFormat="1" applyFill="1" applyBorder="1"/>
    <xf numFmtId="0" fontId="0" fillId="0" borderId="20" xfId="0" applyBorder="1"/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2" fontId="6" fillId="0" borderId="0" xfId="3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0" fillId="0" borderId="0" xfId="0" applyBorder="1" applyAlignment="1"/>
    <xf numFmtId="164" fontId="0" fillId="2" borderId="0" xfId="0" applyNumberForma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right" vertical="center"/>
    </xf>
    <xf numFmtId="14" fontId="0" fillId="0" borderId="0" xfId="0" applyNumberFormat="1" applyFont="1" applyBorder="1" applyAlignment="1">
      <alignment horizontal="center" vertical="center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14" fontId="0" fillId="0" borderId="0" xfId="0" applyNumberFormat="1" applyFont="1" applyBorder="1" applyAlignment="1">
      <alignment horizontal="center"/>
    </xf>
    <xf numFmtId="20" fontId="0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right" vertical="center" wrapText="1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right" vertical="center"/>
    </xf>
    <xf numFmtId="14" fontId="12" fillId="0" borderId="0" xfId="0" applyNumberFormat="1" applyFont="1" applyBorder="1" applyAlignment="1">
      <alignment horizontal="center"/>
    </xf>
    <xf numFmtId="20" fontId="12" fillId="0" borderId="0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 wrapText="1"/>
    </xf>
    <xf numFmtId="0" fontId="12" fillId="0" borderId="0" xfId="0" applyFont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/>
    <xf numFmtId="0" fontId="0" fillId="0" borderId="0" xfId="0" applyAlignment="1">
      <alignment horizontal="left"/>
    </xf>
    <xf numFmtId="0" fontId="12" fillId="0" borderId="0" xfId="0" applyFont="1" applyFill="1" applyBorder="1" applyAlignment="1">
      <alignment horizontal="left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2" fillId="0" borderId="0" xfId="6" applyNumberFormat="1" applyFont="1" applyFill="1" applyBorder="1" applyAlignment="1">
      <alignment horizontal="center"/>
    </xf>
    <xf numFmtId="2" fontId="2" fillId="0" borderId="0" xfId="6" applyNumberFormat="1" applyFont="1" applyFill="1" applyBorder="1" applyAlignment="1">
      <alignment horizontal="center"/>
    </xf>
    <xf numFmtId="14" fontId="12" fillId="0" borderId="0" xfId="0" applyNumberFormat="1" applyFont="1" applyFill="1" applyBorder="1" applyAlignment="1">
      <alignment horizontal="center"/>
    </xf>
    <xf numFmtId="20" fontId="12" fillId="0" borderId="0" xfId="0" applyNumberFormat="1" applyFont="1" applyFill="1" applyBorder="1" applyAlignment="1">
      <alignment horizontal="center"/>
    </xf>
    <xf numFmtId="0" fontId="12" fillId="0" borderId="0" xfId="0" applyFont="1" applyFill="1" applyBorder="1"/>
    <xf numFmtId="164" fontId="0" fillId="0" borderId="0" xfId="0" applyNumberFormat="1" applyFont="1" applyFill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64" fontId="0" fillId="0" borderId="0" xfId="0" applyNumberFormat="1" applyFill="1"/>
    <xf numFmtId="164" fontId="15" fillId="0" borderId="0" xfId="0" applyNumberFormat="1" applyFont="1" applyFill="1" applyAlignment="1">
      <alignment horizontal="center"/>
    </xf>
    <xf numFmtId="2" fontId="0" fillId="0" borderId="18" xfId="0" applyNumberFormat="1" applyFont="1" applyFill="1" applyBorder="1" applyAlignment="1">
      <alignment horizontal="center"/>
    </xf>
    <xf numFmtId="2" fontId="0" fillId="0" borderId="16" xfId="0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164" fontId="2" fillId="2" borderId="0" xfId="1" applyNumberFormat="1" applyFont="1" applyFill="1" applyBorder="1" applyAlignment="1">
      <alignment horizontal="center" wrapText="1"/>
    </xf>
    <xf numFmtId="164" fontId="4" fillId="2" borderId="0" xfId="0" applyNumberFormat="1" applyFont="1" applyFill="1" applyBorder="1" applyAlignment="1">
      <alignment horizontal="center"/>
    </xf>
    <xf numFmtId="0" fontId="0" fillId="2" borderId="0" xfId="0" applyFill="1" applyBorder="1"/>
    <xf numFmtId="2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9" fillId="2" borderId="0" xfId="0" applyFont="1" applyFill="1" applyBorder="1"/>
    <xf numFmtId="14" fontId="0" fillId="0" borderId="0" xfId="0" applyNumberForma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2" fontId="6" fillId="0" borderId="0" xfId="3" applyNumberFormat="1" applyFont="1" applyFill="1" applyBorder="1" applyAlignment="1">
      <alignment horizontal="center"/>
    </xf>
    <xf numFmtId="2" fontId="0" fillId="0" borderId="0" xfId="0" applyNumberFormat="1" applyFont="1" applyFill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11" xfId="0" applyFill="1" applyBorder="1" applyAlignment="1">
      <alignment horizontal="left"/>
    </xf>
    <xf numFmtId="0" fontId="12" fillId="0" borderId="11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 vertical="center" wrapText="1"/>
    </xf>
    <xf numFmtId="2" fontId="18" fillId="3" borderId="13" xfId="1" applyNumberFormat="1" applyFont="1" applyFill="1" applyBorder="1" applyAlignment="1">
      <alignment horizontal="center" wrapText="1"/>
    </xf>
    <xf numFmtId="0" fontId="17" fillId="4" borderId="13" xfId="0" applyFont="1" applyFill="1" applyBorder="1" applyAlignment="1">
      <alignment horizontal="center"/>
    </xf>
    <xf numFmtId="2" fontId="0" fillId="4" borderId="22" xfId="0" applyNumberFormat="1" applyFill="1" applyBorder="1" applyAlignment="1">
      <alignment horizontal="center"/>
    </xf>
    <xf numFmtId="2" fontId="0" fillId="4" borderId="18" xfId="0" applyNumberForma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2" fontId="0" fillId="4" borderId="18" xfId="0" applyNumberFormat="1" applyFont="1" applyFill="1" applyBorder="1" applyAlignment="1">
      <alignment horizontal="center" vertical="center" wrapText="1"/>
    </xf>
    <xf numFmtId="2" fontId="6" fillId="4" borderId="18" xfId="0" applyNumberFormat="1" applyFon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2" fontId="0" fillId="4" borderId="22" xfId="0" applyNumberFormat="1" applyFont="1" applyFill="1" applyBorder="1" applyAlignment="1">
      <alignment horizontal="center" vertical="center" wrapText="1"/>
    </xf>
    <xf numFmtId="2" fontId="0" fillId="4" borderId="16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2" fontId="2" fillId="0" borderId="2" xfId="6" applyNumberFormat="1" applyFont="1" applyFill="1" applyBorder="1" applyAlignment="1">
      <alignment horizontal="center"/>
    </xf>
    <xf numFmtId="0" fontId="2" fillId="0" borderId="2" xfId="6" applyNumberFormat="1" applyFont="1" applyFill="1" applyBorder="1" applyAlignment="1">
      <alignment horizontal="center"/>
    </xf>
    <xf numFmtId="0" fontId="12" fillId="0" borderId="20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center"/>
    </xf>
    <xf numFmtId="164" fontId="0" fillId="0" borderId="20" xfId="0" applyNumberFormat="1" applyFill="1" applyBorder="1" applyAlignment="1">
      <alignment horizontal="center"/>
    </xf>
    <xf numFmtId="0" fontId="2" fillId="0" borderId="29" xfId="6" applyNumberFormat="1" applyFont="1" applyFill="1" applyBorder="1" applyAlignment="1">
      <alignment horizontal="center"/>
    </xf>
    <xf numFmtId="0" fontId="2" fillId="0" borderId="20" xfId="6" applyNumberFormat="1" applyFon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2" fontId="0" fillId="2" borderId="18" xfId="0" applyNumberFormat="1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5" borderId="0" xfId="0" applyNumberFormat="1" applyFont="1" applyFill="1" applyAlignment="1">
      <alignment horizontal="center"/>
    </xf>
    <xf numFmtId="164" fontId="20" fillId="0" borderId="0" xfId="7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4" fontId="16" fillId="0" borderId="0" xfId="0" applyNumberFormat="1" applyFont="1" applyFill="1" applyAlignment="1" applyProtection="1">
      <alignment horizontal="center"/>
    </xf>
    <xf numFmtId="164" fontId="16" fillId="5" borderId="0" xfId="0" applyNumberFormat="1" applyFont="1" applyFill="1" applyBorder="1" applyAlignment="1">
      <alignment horizontal="center"/>
    </xf>
    <xf numFmtId="164" fontId="16" fillId="0" borderId="0" xfId="0" applyNumberFormat="1" applyFont="1" applyFill="1" applyBorder="1" applyAlignment="1">
      <alignment horizontal="center"/>
    </xf>
    <xf numFmtId="2" fontId="0" fillId="0" borderId="0" xfId="5" applyNumberFormat="1" applyFont="1" applyFill="1" applyBorder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0" fillId="5" borderId="0" xfId="0" applyNumberFormat="1" applyFont="1" applyFill="1" applyAlignment="1">
      <alignment horizontal="center"/>
    </xf>
    <xf numFmtId="2" fontId="0" fillId="0" borderId="0" xfId="5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2" fontId="0" fillId="0" borderId="0" xfId="0" applyNumberFormat="1" applyFont="1" applyBorder="1" applyAlignment="1">
      <alignment horizontal="center" wrapText="1"/>
    </xf>
    <xf numFmtId="0" fontId="9" fillId="0" borderId="0" xfId="0" applyFont="1" applyFill="1" applyBorder="1"/>
    <xf numFmtId="164" fontId="2" fillId="0" borderId="0" xfId="1" applyNumberFormat="1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right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/>
    <xf numFmtId="2" fontId="2" fillId="0" borderId="0" xfId="1" applyNumberFormat="1" applyFont="1" applyFill="1" applyBorder="1" applyAlignment="1">
      <alignment horizontal="center" wrapText="1"/>
    </xf>
    <xf numFmtId="0" fontId="2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2" borderId="17" xfId="0" applyFill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8" xfId="0" applyNumberFormat="1" applyFont="1" applyBorder="1" applyAlignment="1">
      <alignment horizontal="center" wrapText="1"/>
    </xf>
    <xf numFmtId="2" fontId="0" fillId="0" borderId="16" xfId="0" applyNumberFormat="1" applyFont="1" applyFill="1" applyBorder="1" applyAlignment="1">
      <alignment horizontal="center" wrapText="1"/>
    </xf>
    <xf numFmtId="0" fontId="0" fillId="2" borderId="15" xfId="0" applyFill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16" fontId="0" fillId="0" borderId="0" xfId="0" applyNumberFormat="1" applyBorder="1"/>
    <xf numFmtId="2" fontId="0" fillId="0" borderId="20" xfId="0" applyNumberFormat="1" applyFont="1" applyFill="1" applyBorder="1" applyAlignment="1">
      <alignment horizontal="center"/>
    </xf>
    <xf numFmtId="2" fontId="0" fillId="0" borderId="17" xfId="0" applyNumberFormat="1" applyFont="1" applyFill="1" applyBorder="1" applyAlignment="1">
      <alignment horizontal="center" wrapText="1"/>
    </xf>
    <xf numFmtId="2" fontId="0" fillId="0" borderId="17" xfId="0" applyNumberForma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2" fontId="0" fillId="0" borderId="17" xfId="0" applyNumberFormat="1" applyFont="1" applyBorder="1" applyAlignment="1">
      <alignment horizontal="center" wrapText="1"/>
    </xf>
    <xf numFmtId="2" fontId="0" fillId="0" borderId="19" xfId="0" applyNumberFormat="1" applyFont="1" applyFill="1" applyBorder="1" applyAlignment="1">
      <alignment horizontal="center"/>
    </xf>
    <xf numFmtId="2" fontId="0" fillId="0" borderId="15" xfId="0" applyNumberFormat="1" applyFont="1" applyFill="1" applyBorder="1" applyAlignment="1">
      <alignment horizontal="center" wrapText="1"/>
    </xf>
    <xf numFmtId="2" fontId="0" fillId="0" borderId="15" xfId="0" applyNumberFormat="1" applyFill="1" applyBorder="1" applyAlignment="1">
      <alignment horizontal="center"/>
    </xf>
    <xf numFmtId="164" fontId="1" fillId="0" borderId="17" xfId="0" applyNumberFormat="1" applyFont="1" applyFill="1" applyBorder="1" applyAlignment="1">
      <alignment horizontal="center"/>
    </xf>
    <xf numFmtId="0" fontId="15" fillId="0" borderId="20" xfId="0" applyFont="1" applyBorder="1"/>
    <xf numFmtId="164" fontId="1" fillId="0" borderId="15" xfId="0" applyNumberFormat="1" applyFont="1" applyFill="1" applyBorder="1" applyAlignment="1">
      <alignment horizontal="center"/>
    </xf>
    <xf numFmtId="164" fontId="6" fillId="0" borderId="17" xfId="0" applyNumberFormat="1" applyFont="1" applyFill="1" applyBorder="1" applyAlignment="1">
      <alignment horizontal="center" wrapText="1"/>
    </xf>
    <xf numFmtId="164" fontId="6" fillId="0" borderId="15" xfId="0" applyNumberFormat="1" applyFont="1" applyFill="1" applyBorder="1" applyAlignment="1">
      <alignment horizontal="center" wrapText="1"/>
    </xf>
    <xf numFmtId="0" fontId="0" fillId="0" borderId="17" xfId="0" applyBorder="1"/>
    <xf numFmtId="164" fontId="0" fillId="0" borderId="17" xfId="0" applyNumberFormat="1" applyFill="1" applyBorder="1"/>
    <xf numFmtId="0" fontId="0" fillId="0" borderId="15" xfId="0" applyBorder="1"/>
    <xf numFmtId="0" fontId="15" fillId="0" borderId="20" xfId="0" applyFont="1" applyBorder="1" applyAlignment="1">
      <alignment horizontal="center"/>
    </xf>
    <xf numFmtId="164" fontId="0" fillId="0" borderId="20" xfId="0" applyNumberFormat="1" applyFont="1" applyFill="1" applyBorder="1" applyAlignment="1">
      <alignment horizontal="center"/>
    </xf>
    <xf numFmtId="164" fontId="15" fillId="0" borderId="20" xfId="0" applyNumberFormat="1" applyFont="1" applyFill="1" applyBorder="1" applyAlignment="1">
      <alignment horizontal="center"/>
    </xf>
    <xf numFmtId="164" fontId="0" fillId="0" borderId="17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/>
    </xf>
    <xf numFmtId="0" fontId="0" fillId="0" borderId="33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0" fillId="0" borderId="33" xfId="0" applyBorder="1" applyAlignment="1"/>
    <xf numFmtId="0" fontId="0" fillId="0" borderId="33" xfId="0" applyBorder="1"/>
    <xf numFmtId="2" fontId="0" fillId="0" borderId="38" xfId="0" applyNumberFormat="1" applyFont="1" applyFill="1" applyBorder="1" applyAlignment="1">
      <alignment horizontal="center"/>
    </xf>
    <xf numFmtId="2" fontId="0" fillId="0" borderId="19" xfId="0" applyNumberFormat="1" applyFont="1" applyFill="1" applyBorder="1" applyAlignment="1">
      <alignment horizontal="center" wrapText="1"/>
    </xf>
    <xf numFmtId="164" fontId="0" fillId="2" borderId="19" xfId="0" applyNumberFormat="1" applyFill="1" applyBorder="1" applyAlignment="1">
      <alignment horizontal="center"/>
    </xf>
    <xf numFmtId="2" fontId="0" fillId="2" borderId="20" xfId="0" applyNumberFormat="1" applyFont="1" applyFill="1" applyBorder="1" applyAlignment="1">
      <alignment horizontal="center"/>
    </xf>
    <xf numFmtId="2" fontId="0" fillId="2" borderId="17" xfId="0" applyNumberFormat="1" applyFont="1" applyFill="1" applyBorder="1" applyAlignment="1">
      <alignment horizontal="center"/>
    </xf>
    <xf numFmtId="0" fontId="15" fillId="0" borderId="20" xfId="0" applyFont="1" applyFill="1" applyBorder="1"/>
    <xf numFmtId="2" fontId="0" fillId="0" borderId="19" xfId="0" applyNumberFormat="1" applyFill="1" applyBorder="1" applyAlignment="1">
      <alignment horizontal="center"/>
    </xf>
    <xf numFmtId="164" fontId="0" fillId="2" borderId="20" xfId="0" applyNumberFormat="1" applyFont="1" applyFill="1" applyBorder="1" applyAlignment="1">
      <alignment horizontal="center"/>
    </xf>
    <xf numFmtId="164" fontId="0" fillId="2" borderId="17" xfId="0" applyNumberFormat="1" applyFont="1" applyFill="1" applyBorder="1" applyAlignment="1">
      <alignment horizontal="center"/>
    </xf>
    <xf numFmtId="164" fontId="6" fillId="0" borderId="38" xfId="0" applyNumberFormat="1" applyFont="1" applyFill="1" applyBorder="1" applyAlignment="1">
      <alignment horizontal="center" wrapText="1"/>
    </xf>
    <xf numFmtId="2" fontId="0" fillId="0" borderId="20" xfId="0" applyNumberFormat="1" applyFont="1" applyBorder="1" applyAlignment="1">
      <alignment horizontal="center" wrapText="1"/>
    </xf>
    <xf numFmtId="2" fontId="0" fillId="0" borderId="20" xfId="0" applyNumberFormat="1" applyFont="1" applyFill="1" applyBorder="1" applyAlignment="1">
      <alignment horizontal="center" wrapText="1"/>
    </xf>
    <xf numFmtId="2" fontId="0" fillId="6" borderId="0" xfId="0" applyNumberFormat="1" applyFill="1" applyAlignment="1">
      <alignment horizontal="center"/>
    </xf>
    <xf numFmtId="2" fontId="0" fillId="3" borderId="0" xfId="0" applyNumberFormat="1" applyFont="1" applyFill="1" applyBorder="1" applyAlignment="1">
      <alignment horizontal="center" wrapText="1"/>
    </xf>
    <xf numFmtId="2" fontId="0" fillId="3" borderId="0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3" borderId="2" xfId="0" applyNumberFormat="1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19" xfId="6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2" fontId="2" fillId="0" borderId="1" xfId="6" applyNumberFormat="1" applyFont="1" applyFill="1" applyBorder="1" applyAlignment="1">
      <alignment horizontal="center"/>
    </xf>
    <xf numFmtId="0" fontId="2" fillId="0" borderId="1" xfId="6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7" borderId="0" xfId="0" applyNumberFormat="1" applyFont="1" applyFill="1" applyAlignment="1">
      <alignment horizontal="center"/>
    </xf>
    <xf numFmtId="2" fontId="21" fillId="0" borderId="0" xfId="0" applyNumberFormat="1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8" xfId="0" applyNumberFormat="1" applyFont="1" applyFill="1" applyBorder="1" applyAlignment="1">
      <alignment horizontal="center" wrapText="1"/>
    </xf>
    <xf numFmtId="164" fontId="0" fillId="0" borderId="19" xfId="0" applyNumberFormat="1" applyFont="1" applyFill="1" applyBorder="1" applyAlignment="1">
      <alignment horizontal="center"/>
    </xf>
    <xf numFmtId="164" fontId="16" fillId="2" borderId="0" xfId="0" applyNumberFormat="1" applyFont="1" applyFill="1" applyAlignment="1" applyProtection="1">
      <alignment horizontal="center"/>
    </xf>
    <xf numFmtId="2" fontId="0" fillId="7" borderId="0" xfId="0" applyNumberFormat="1" applyFont="1" applyFill="1" applyBorder="1" applyAlignment="1">
      <alignment horizontal="center" wrapText="1"/>
    </xf>
    <xf numFmtId="2" fontId="0" fillId="3" borderId="2" xfId="0" applyNumberFormat="1" applyFill="1" applyBorder="1" applyAlignment="1">
      <alignment horizontal="center"/>
    </xf>
    <xf numFmtId="0" fontId="2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36" xfId="0" applyNumberFormat="1" applyFont="1" applyFill="1" applyBorder="1" applyAlignment="1">
      <alignment horizontal="center"/>
    </xf>
    <xf numFmtId="164" fontId="1" fillId="0" borderId="37" xfId="0" applyNumberFormat="1" applyFont="1" applyFill="1" applyBorder="1" applyAlignment="1">
      <alignment horizontal="center"/>
    </xf>
    <xf numFmtId="2" fontId="0" fillId="0" borderId="49" xfId="0" applyNumberFormat="1" applyFont="1" applyFill="1" applyBorder="1" applyAlignment="1">
      <alignment horizontal="center" wrapText="1"/>
    </xf>
    <xf numFmtId="164" fontId="6" fillId="0" borderId="37" xfId="0" applyNumberFormat="1" applyFont="1" applyFill="1" applyBorder="1" applyAlignment="1">
      <alignment horizontal="center" wrapText="1"/>
    </xf>
    <xf numFmtId="0" fontId="0" fillId="0" borderId="37" xfId="0" applyBorder="1"/>
    <xf numFmtId="2" fontId="0" fillId="0" borderId="49" xfId="0" applyNumberFormat="1" applyFill="1" applyBorder="1" applyAlignment="1">
      <alignment horizontal="center"/>
    </xf>
    <xf numFmtId="0" fontId="0" fillId="0" borderId="39" xfId="0" applyBorder="1"/>
    <xf numFmtId="2" fontId="0" fillId="0" borderId="11" xfId="0" applyNumberFormat="1" applyFont="1" applyFill="1" applyBorder="1" applyAlignment="1">
      <alignment horizontal="center"/>
    </xf>
    <xf numFmtId="0" fontId="0" fillId="0" borderId="44" xfId="0" applyBorder="1"/>
    <xf numFmtId="0" fontId="15" fillId="0" borderId="11" xfId="0" applyFont="1" applyBorder="1"/>
    <xf numFmtId="2" fontId="0" fillId="0" borderId="44" xfId="0" applyNumberForma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/>
    </xf>
    <xf numFmtId="164" fontId="1" fillId="0" borderId="32" xfId="0" applyNumberFormat="1" applyFont="1" applyFill="1" applyBorder="1" applyAlignment="1">
      <alignment horizontal="center"/>
    </xf>
    <xf numFmtId="2" fontId="0" fillId="0" borderId="28" xfId="0" applyNumberFormat="1" applyFont="1" applyFill="1" applyBorder="1" applyAlignment="1">
      <alignment horizontal="center" wrapText="1"/>
    </xf>
    <xf numFmtId="164" fontId="6" fillId="0" borderId="32" xfId="0" applyNumberFormat="1" applyFont="1" applyFill="1" applyBorder="1" applyAlignment="1">
      <alignment horizontal="center" wrapText="1"/>
    </xf>
    <xf numFmtId="0" fontId="15" fillId="0" borderId="33" xfId="0" applyFont="1" applyFill="1" applyBorder="1"/>
    <xf numFmtId="0" fontId="0" fillId="0" borderId="32" xfId="0" applyBorder="1"/>
    <xf numFmtId="2" fontId="0" fillId="0" borderId="28" xfId="0" applyNumberFormat="1" applyFill="1" applyBorder="1" applyAlignment="1">
      <alignment horizontal="center"/>
    </xf>
    <xf numFmtId="0" fontId="0" fillId="0" borderId="40" xfId="0" applyBorder="1"/>
    <xf numFmtId="0" fontId="0" fillId="0" borderId="0" xfId="0" applyFill="1" applyAlignment="1">
      <alignment horizontal="center"/>
    </xf>
    <xf numFmtId="0" fontId="17" fillId="0" borderId="13" xfId="0" applyFont="1" applyFill="1" applyBorder="1" applyAlignment="1">
      <alignment horizontal="center"/>
    </xf>
    <xf numFmtId="2" fontId="18" fillId="0" borderId="13" xfId="1" applyNumberFormat="1" applyFont="1" applyFill="1" applyBorder="1" applyAlignment="1">
      <alignment horizontal="center" wrapText="1"/>
    </xf>
    <xf numFmtId="0" fontId="17" fillId="0" borderId="2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20" fontId="0" fillId="0" borderId="0" xfId="0" applyNumberFormat="1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2" fontId="0" fillId="0" borderId="21" xfId="0" applyNumberFormat="1" applyFont="1" applyFill="1" applyBorder="1" applyAlignment="1">
      <alignment horizontal="center"/>
    </xf>
    <xf numFmtId="2" fontId="0" fillId="0" borderId="17" xfId="0" applyNumberFormat="1" applyFont="1" applyFill="1" applyBorder="1" applyAlignment="1">
      <alignment horizontal="center" vertical="center" wrapText="1"/>
    </xf>
    <xf numFmtId="2" fontId="0" fillId="0" borderId="18" xfId="0" applyNumberFormat="1" applyFont="1" applyFill="1" applyBorder="1" applyAlignment="1">
      <alignment horizontal="center" vertical="center" wrapText="1"/>
    </xf>
    <xf numFmtId="2" fontId="0" fillId="0" borderId="10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/>
    </xf>
    <xf numFmtId="20" fontId="0" fillId="0" borderId="0" xfId="0" applyNumberFormat="1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2" fontId="0" fillId="0" borderId="46" xfId="0" applyNumberFormat="1" applyFont="1" applyFill="1" applyBorder="1" applyAlignment="1">
      <alignment horizontal="center" vertical="center" wrapText="1"/>
    </xf>
    <xf numFmtId="2" fontId="0" fillId="0" borderId="35" xfId="0" applyNumberFormat="1" applyFill="1" applyBorder="1" applyAlignment="1">
      <alignment horizontal="center"/>
    </xf>
    <xf numFmtId="0" fontId="12" fillId="0" borderId="34" xfId="0" applyFont="1" applyFill="1" applyBorder="1" applyAlignment="1">
      <alignment horizontal="left"/>
    </xf>
    <xf numFmtId="0" fontId="0" fillId="0" borderId="2" xfId="0" applyFill="1" applyBorder="1"/>
    <xf numFmtId="0" fontId="1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/>
    </xf>
    <xf numFmtId="20" fontId="12" fillId="0" borderId="2" xfId="0" applyNumberFormat="1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25" xfId="0" applyFont="1" applyFill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2" fontId="0" fillId="0" borderId="22" xfId="0" applyNumberFormat="1" applyFont="1" applyFill="1" applyBorder="1" applyAlignment="1">
      <alignment horizontal="center"/>
    </xf>
    <xf numFmtId="2" fontId="0" fillId="0" borderId="22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45" xfId="0" applyNumberFormat="1" applyFont="1" applyFill="1" applyBorder="1" applyAlignment="1">
      <alignment horizontal="center" vertical="center" wrapText="1"/>
    </xf>
    <xf numFmtId="2" fontId="0" fillId="0" borderId="22" xfId="0" applyNumberFormat="1" applyFont="1" applyFill="1" applyBorder="1" applyAlignment="1">
      <alignment horizontal="center" vertical="center" wrapText="1"/>
    </xf>
    <xf numFmtId="2" fontId="0" fillId="0" borderId="3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left"/>
    </xf>
    <xf numFmtId="0" fontId="0" fillId="0" borderId="1" xfId="0" applyFill="1" applyBorder="1"/>
    <xf numFmtId="0" fontId="12" fillId="0" borderId="1" xfId="0" applyFont="1" applyFill="1" applyBorder="1" applyAlignment="1">
      <alignment horizontal="left"/>
    </xf>
    <xf numFmtId="14" fontId="12" fillId="0" borderId="1" xfId="0" applyNumberFormat="1" applyFont="1" applyFill="1" applyBorder="1" applyAlignment="1">
      <alignment horizontal="center"/>
    </xf>
    <xf numFmtId="20" fontId="12" fillId="0" borderId="1" xfId="0" applyNumberFormat="1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2" fontId="0" fillId="0" borderId="47" xfId="0" applyNumberFormat="1" applyFont="1" applyFill="1" applyBorder="1" applyAlignment="1">
      <alignment horizontal="center" vertical="center" wrapText="1"/>
    </xf>
    <xf numFmtId="2" fontId="0" fillId="0" borderId="16" xfId="0" applyNumberFormat="1" applyFont="1" applyFill="1" applyBorder="1" applyAlignment="1">
      <alignment horizontal="center" vertical="center" wrapText="1"/>
    </xf>
    <xf numFmtId="2" fontId="0" fillId="0" borderId="35" xfId="0" applyNumberFormat="1" applyFont="1" applyFill="1" applyBorder="1" applyAlignment="1">
      <alignment horizontal="center" vertical="center" wrapText="1"/>
    </xf>
    <xf numFmtId="2" fontId="6" fillId="0" borderId="46" xfId="0" applyNumberFormat="1" applyFont="1" applyFill="1" applyBorder="1" applyAlignment="1">
      <alignment horizontal="center"/>
    </xf>
    <xf numFmtId="2" fontId="6" fillId="0" borderId="18" xfId="0" applyNumberFormat="1" applyFont="1" applyFill="1" applyBorder="1" applyAlignment="1">
      <alignment horizontal="center"/>
    </xf>
    <xf numFmtId="2" fontId="6" fillId="0" borderId="10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left"/>
    </xf>
    <xf numFmtId="0" fontId="9" fillId="0" borderId="2" xfId="0" applyFont="1" applyFill="1" applyBorder="1" applyAlignment="1">
      <alignment horizontal="left"/>
    </xf>
    <xf numFmtId="14" fontId="0" fillId="0" borderId="2" xfId="0" applyNumberFormat="1" applyFill="1" applyBorder="1" applyAlignment="1">
      <alignment horizontal="center"/>
    </xf>
    <xf numFmtId="20" fontId="0" fillId="0" borderId="2" xfId="0" applyNumberFormat="1" applyFill="1" applyBorder="1" applyAlignment="1">
      <alignment horizontal="center"/>
    </xf>
    <xf numFmtId="2" fontId="0" fillId="0" borderId="22" xfId="0" applyNumberFormat="1" applyFill="1" applyBorder="1" applyAlignment="1">
      <alignment horizontal="center"/>
    </xf>
    <xf numFmtId="2" fontId="0" fillId="0" borderId="25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42" xfId="0" applyNumberFormat="1" applyFill="1" applyBorder="1" applyAlignment="1">
      <alignment horizontal="center"/>
    </xf>
    <xf numFmtId="2" fontId="0" fillId="0" borderId="45" xfId="0" applyNumberFormat="1" applyFill="1" applyBorder="1" applyAlignment="1">
      <alignment horizontal="center"/>
    </xf>
    <xf numFmtId="2" fontId="0" fillId="0" borderId="30" xfId="0" applyNumberForma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2" fontId="0" fillId="0" borderId="10" xfId="0" applyNumberFormat="1" applyFill="1" applyBorder="1" applyAlignment="1">
      <alignment horizontal="center"/>
    </xf>
    <xf numFmtId="2" fontId="0" fillId="0" borderId="46" xfId="0" applyNumberForma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41" xfId="0" applyNumberFormat="1" applyFill="1" applyBorder="1" applyAlignment="1">
      <alignment horizontal="center"/>
    </xf>
    <xf numFmtId="2" fontId="0" fillId="0" borderId="47" xfId="0" applyNumberFormat="1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8" xfId="0" applyFill="1" applyBorder="1" applyAlignment="1">
      <alignment horizontal="left"/>
    </xf>
    <xf numFmtId="0" fontId="0" fillId="0" borderId="28" xfId="0" applyFill="1" applyBorder="1"/>
    <xf numFmtId="0" fontId="0" fillId="0" borderId="28" xfId="0" applyFill="1" applyBorder="1" applyAlignment="1">
      <alignment horizontal="left"/>
    </xf>
    <xf numFmtId="0" fontId="0" fillId="0" borderId="28" xfId="0" applyFill="1" applyBorder="1" applyAlignment="1">
      <alignment horizontal="center"/>
    </xf>
    <xf numFmtId="14" fontId="0" fillId="0" borderId="28" xfId="0" applyNumberFormat="1" applyFill="1" applyBorder="1" applyAlignment="1">
      <alignment horizontal="center"/>
    </xf>
    <xf numFmtId="20" fontId="0" fillId="0" borderId="28" xfId="0" applyNumberFormat="1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2" fontId="0" fillId="0" borderId="31" xfId="0" applyNumberFormat="1" applyFill="1" applyBorder="1" applyAlignment="1">
      <alignment horizontal="center"/>
    </xf>
    <xf numFmtId="2" fontId="0" fillId="0" borderId="40" xfId="0" applyNumberFormat="1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19" fillId="0" borderId="23" xfId="0" applyFont="1" applyFill="1" applyBorder="1" applyAlignment="1">
      <alignment horizontal="center"/>
    </xf>
    <xf numFmtId="0" fontId="19" fillId="0" borderId="24" xfId="0" applyFont="1" applyFill="1" applyBorder="1" applyAlignment="1">
      <alignment horizontal="center"/>
    </xf>
    <xf numFmtId="0" fontId="19" fillId="0" borderId="43" xfId="0" applyFont="1" applyFill="1" applyBorder="1" applyAlignment="1">
      <alignment horizontal="center"/>
    </xf>
    <xf numFmtId="0" fontId="19" fillId="0" borderId="26" xfId="0" applyFont="1" applyFill="1" applyBorder="1" applyAlignment="1">
      <alignment horizontal="center"/>
    </xf>
    <xf numFmtId="0" fontId="19" fillId="0" borderId="2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</cellXfs>
  <cellStyles count="10">
    <cellStyle name="Normal" xfId="0" builtinId="0"/>
    <cellStyle name="Normal 2" xfId="2"/>
    <cellStyle name="Normal 3" xfId="3"/>
    <cellStyle name="Normal 3 2" xfId="4"/>
    <cellStyle name="Normal 3 2 2" xfId="9"/>
    <cellStyle name="Normal 3 3" xfId="8"/>
    <cellStyle name="Normal 4" xfId="5"/>
    <cellStyle name="Normal_Sheet 1_4" xfId="7"/>
    <cellStyle name="Normal_Sheet1" xfId="1"/>
    <cellStyle name="Normal_Sheet1_1" xfId="6"/>
  </cellStyles>
  <dxfs count="30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D2D62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Phosphate Comparison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Aug 21 2014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'Master Copy'!$AB$3:$AB$15</c:f>
              <c:numCache>
                <c:formatCode>0.00</c:formatCode>
                <c:ptCount val="13"/>
                <c:pt idx="0">
                  <c:v>0</c:v>
                </c:pt>
                <c:pt idx="1">
                  <c:v>1.7674000000000001</c:v>
                </c:pt>
                <c:pt idx="2">
                  <c:v>2.1377999999999999</c:v>
                </c:pt>
                <c:pt idx="3">
                  <c:v>0.99929999999999997</c:v>
                </c:pt>
                <c:pt idx="4">
                  <c:v>0.89139999999999997</c:v>
                </c:pt>
                <c:pt idx="5">
                  <c:v>2.3281999999999998</c:v>
                </c:pt>
                <c:pt idx="6">
                  <c:v>1.583</c:v>
                </c:pt>
                <c:pt idx="7">
                  <c:v>2.1608000000000001</c:v>
                </c:pt>
                <c:pt idx="8">
                  <c:v>2.0442</c:v>
                </c:pt>
                <c:pt idx="9">
                  <c:v>1.8888</c:v>
                </c:pt>
                <c:pt idx="10">
                  <c:v>1.2107000000000001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'Master Copy'!$AJ$3:$AJ$15</c:f>
              <c:numCache>
                <c:formatCode>General</c:formatCode>
                <c:ptCount val="13"/>
                <c:pt idx="0" formatCode="0.00">
                  <c:v>0.34300000000000003</c:v>
                </c:pt>
                <c:pt idx="1">
                  <c:v>1.905</c:v>
                </c:pt>
                <c:pt idx="2" formatCode="0.00">
                  <c:v>2.1659999999999999</c:v>
                </c:pt>
                <c:pt idx="3" formatCode="0.00">
                  <c:v>1.1040000000000001</c:v>
                </c:pt>
                <c:pt idx="4" formatCode="0.00">
                  <c:v>#N/A</c:v>
                </c:pt>
                <c:pt idx="5" formatCode="0.00">
                  <c:v>#N/A</c:v>
                </c:pt>
                <c:pt idx="6" formatCode="0.00">
                  <c:v>1.8169999999999999</c:v>
                </c:pt>
                <c:pt idx="7" formatCode="0.00">
                  <c:v>2.0579999999999998</c:v>
                </c:pt>
                <c:pt idx="8" formatCode="0.00">
                  <c:v>2.4889999999999999</c:v>
                </c:pt>
                <c:pt idx="9" formatCode="0.00">
                  <c:v>1.819</c:v>
                </c:pt>
                <c:pt idx="10" formatCode="0.00">
                  <c:v>1.8149999999999999</c:v>
                </c:pt>
                <c:pt idx="11" formatCode="0.00">
                  <c:v>0.35899999999999999</c:v>
                </c:pt>
                <c:pt idx="12" formatCode="0.0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v>Sep 18 2014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'Master Copy'!$AB$16:$AB$26</c:f>
              <c:numCache>
                <c:formatCode>0.00</c:formatCode>
                <c:ptCount val="11"/>
                <c:pt idx="0">
                  <c:v>1.052</c:v>
                </c:pt>
                <c:pt idx="1">
                  <c:v>0.92269999999999996</c:v>
                </c:pt>
                <c:pt idx="2">
                  <c:v>0</c:v>
                </c:pt>
                <c:pt idx="3">
                  <c:v>1.2432000000000001</c:v>
                </c:pt>
                <c:pt idx="4">
                  <c:v>0</c:v>
                </c:pt>
                <c:pt idx="5">
                  <c:v>2.4990999999999999</c:v>
                </c:pt>
                <c:pt idx="6">
                  <c:v>2.0670999999999999</c:v>
                </c:pt>
                <c:pt idx="7">
                  <c:v>2.0592999999999999</c:v>
                </c:pt>
                <c:pt idx="8">
                  <c:v>2.4784999999999999</c:v>
                </c:pt>
                <c:pt idx="9">
                  <c:v>2.7936999999999999</c:v>
                </c:pt>
                <c:pt idx="10">
                  <c:v>0</c:v>
                </c:pt>
              </c:numCache>
            </c:numRef>
          </c:xVal>
          <c:yVal>
            <c:numRef>
              <c:f>'Master Copy'!$AJ$16:$AJ$26</c:f>
              <c:numCache>
                <c:formatCode>0.00</c:formatCode>
                <c:ptCount val="11"/>
                <c:pt idx="0">
                  <c:v>0.70899999999999996</c:v>
                </c:pt>
                <c:pt idx="1">
                  <c:v>0.78200000000000003</c:v>
                </c:pt>
                <c:pt idx="2">
                  <c:v>0.37</c:v>
                </c:pt>
                <c:pt idx="3">
                  <c:v>0.83399999999999996</c:v>
                </c:pt>
                <c:pt idx="4">
                  <c:v>6.8000000000000005E-2</c:v>
                </c:pt>
                <c:pt idx="5">
                  <c:v>1.5009999999999999</c:v>
                </c:pt>
                <c:pt idx="6">
                  <c:v>1.177</c:v>
                </c:pt>
                <c:pt idx="7">
                  <c:v>1.1779999999999999</c:v>
                </c:pt>
                <c:pt idx="8">
                  <c:v>1.3759999999999999</c:v>
                </c:pt>
                <c:pt idx="9">
                  <c:v>2.3370000000000002</c:v>
                </c:pt>
                <c:pt idx="10">
                  <c:v>0.36799999999999999</c:v>
                </c:pt>
              </c:numCache>
            </c:numRef>
          </c:yVal>
          <c:smooth val="0"/>
        </c:ser>
        <c:ser>
          <c:idx val="2"/>
          <c:order val="2"/>
          <c:tx>
            <c:v>Nov 13 2014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'Master Copy'!$AB$27:$AB$37</c:f>
              <c:numCache>
                <c:formatCode>0.00</c:formatCode>
                <c:ptCount val="11"/>
                <c:pt idx="0">
                  <c:v>0</c:v>
                </c:pt>
                <c:pt idx="1">
                  <c:v>2.4782999999999999</c:v>
                </c:pt>
                <c:pt idx="2">
                  <c:v>0</c:v>
                </c:pt>
                <c:pt idx="3">
                  <c:v>1.1950000000000001</c:v>
                </c:pt>
                <c:pt idx="4">
                  <c:v>0</c:v>
                </c:pt>
                <c:pt idx="5">
                  <c:v>1.4867999999999999</c:v>
                </c:pt>
                <c:pt idx="6">
                  <c:v>1.1516999999999999</c:v>
                </c:pt>
                <c:pt idx="7">
                  <c:v>2.4693000000000001</c:v>
                </c:pt>
                <c:pt idx="8">
                  <c:v>2.3847999999999998</c:v>
                </c:pt>
                <c:pt idx="9">
                  <c:v>2.5790999999999999</c:v>
                </c:pt>
                <c:pt idx="10">
                  <c:v>2.5533999999999999</c:v>
                </c:pt>
              </c:numCache>
            </c:numRef>
          </c:xVal>
          <c:yVal>
            <c:numRef>
              <c:f>'Master Copy'!$AJ$27:$AJ$37</c:f>
              <c:numCache>
                <c:formatCode>0.00</c:formatCode>
                <c:ptCount val="11"/>
                <c:pt idx="0">
                  <c:v>0.04</c:v>
                </c:pt>
                <c:pt idx="1">
                  <c:v>3.2266666666666666</c:v>
                </c:pt>
                <c:pt idx="2">
                  <c:v>0</c:v>
                </c:pt>
                <c:pt idx="3">
                  <c:v>1.1599999999999999</c:v>
                </c:pt>
                <c:pt idx="4">
                  <c:v>0</c:v>
                </c:pt>
                <c:pt idx="5">
                  <c:v>1.4666666666666668</c:v>
                </c:pt>
                <c:pt idx="6">
                  <c:v>1.0933333333333333</c:v>
                </c:pt>
                <c:pt idx="7">
                  <c:v>2.1466666666666669</c:v>
                </c:pt>
                <c:pt idx="8">
                  <c:v>2.2033333333333336</c:v>
                </c:pt>
                <c:pt idx="9">
                  <c:v>2.0500000000000003</c:v>
                </c:pt>
                <c:pt idx="10">
                  <c:v>2.813333333333333</c:v>
                </c:pt>
              </c:numCache>
            </c:numRef>
          </c:yVal>
          <c:smooth val="0"/>
        </c:ser>
        <c:ser>
          <c:idx val="3"/>
          <c:order val="3"/>
          <c:tx>
            <c:v>Mar 24 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'Master Copy'!$AB$38:$AB$48</c:f>
              <c:numCache>
                <c:formatCode>0.00</c:formatCode>
                <c:ptCount val="11"/>
                <c:pt idx="0">
                  <c:v>0</c:v>
                </c:pt>
                <c:pt idx="1">
                  <c:v>3.1414</c:v>
                </c:pt>
                <c:pt idx="2">
                  <c:v>0</c:v>
                </c:pt>
                <c:pt idx="3">
                  <c:v>0</c:v>
                </c:pt>
                <c:pt idx="4">
                  <c:v>1.4312</c:v>
                </c:pt>
                <c:pt idx="5">
                  <c:v>1.5017</c:v>
                </c:pt>
                <c:pt idx="6">
                  <c:v>1.0269999999999999</c:v>
                </c:pt>
                <c:pt idx="7">
                  <c:v>1.1611</c:v>
                </c:pt>
                <c:pt idx="8">
                  <c:v>2.7115999999999998</c:v>
                </c:pt>
                <c:pt idx="9">
                  <c:v>3.0569999999999999</c:v>
                </c:pt>
                <c:pt idx="10">
                  <c:v>3.2080000000000002</c:v>
                </c:pt>
              </c:numCache>
            </c:numRef>
          </c:xVal>
          <c:yVal>
            <c:numRef>
              <c:f>'Master Copy'!$AJ$38:$AJ$48</c:f>
              <c:numCache>
                <c:formatCode>0.00</c:formatCode>
                <c:ptCount val="11"/>
                <c:pt idx="0">
                  <c:v>0.27100000000000002</c:v>
                </c:pt>
                <c:pt idx="1">
                  <c:v>1.9450000000000001</c:v>
                </c:pt>
                <c:pt idx="2">
                  <c:v>9.0999999999999998E-2</c:v>
                </c:pt>
                <c:pt idx="3">
                  <c:v>#N/A</c:v>
                </c:pt>
                <c:pt idx="4">
                  <c:v>0.51600000000000001</c:v>
                </c:pt>
                <c:pt idx="5">
                  <c:v>1.5960000000000001</c:v>
                </c:pt>
                <c:pt idx="6">
                  <c:v>0.89400000000000002</c:v>
                </c:pt>
                <c:pt idx="7">
                  <c:v>1.3640000000000001</c:v>
                </c:pt>
                <c:pt idx="8">
                  <c:v>1.8979999999999999</c:v>
                </c:pt>
                <c:pt idx="9">
                  <c:v>2.4169999999999998</c:v>
                </c:pt>
                <c:pt idx="10">
                  <c:v>2.78</c:v>
                </c:pt>
              </c:numCache>
            </c:numRef>
          </c:yVal>
          <c:smooth val="0"/>
        </c:ser>
        <c:ser>
          <c:idx val="4"/>
          <c:order val="4"/>
          <c:tx>
            <c:v>Trendline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844354941179377E-3"/>
                  <c:y val="0.135791545793617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'Master Copy'!$AB$3:$AB$48</c:f>
              <c:numCache>
                <c:formatCode>0.00</c:formatCode>
                <c:ptCount val="46"/>
                <c:pt idx="0">
                  <c:v>0</c:v>
                </c:pt>
                <c:pt idx="1">
                  <c:v>1.7674000000000001</c:v>
                </c:pt>
                <c:pt idx="2">
                  <c:v>2.1377999999999999</c:v>
                </c:pt>
                <c:pt idx="3">
                  <c:v>0.99929999999999997</c:v>
                </c:pt>
                <c:pt idx="4">
                  <c:v>0.89139999999999997</c:v>
                </c:pt>
                <c:pt idx="5">
                  <c:v>2.3281999999999998</c:v>
                </c:pt>
                <c:pt idx="6">
                  <c:v>1.583</c:v>
                </c:pt>
                <c:pt idx="7">
                  <c:v>2.1608000000000001</c:v>
                </c:pt>
                <c:pt idx="8">
                  <c:v>2.0442</c:v>
                </c:pt>
                <c:pt idx="9">
                  <c:v>1.8888</c:v>
                </c:pt>
                <c:pt idx="10">
                  <c:v>1.2107000000000001</c:v>
                </c:pt>
                <c:pt idx="11">
                  <c:v>0</c:v>
                </c:pt>
                <c:pt idx="12">
                  <c:v>0</c:v>
                </c:pt>
                <c:pt idx="13">
                  <c:v>1.052</c:v>
                </c:pt>
                <c:pt idx="14">
                  <c:v>0.92269999999999996</c:v>
                </c:pt>
                <c:pt idx="15">
                  <c:v>0</c:v>
                </c:pt>
                <c:pt idx="16">
                  <c:v>1.2432000000000001</c:v>
                </c:pt>
                <c:pt idx="17">
                  <c:v>0</c:v>
                </c:pt>
                <c:pt idx="18">
                  <c:v>2.4990999999999999</c:v>
                </c:pt>
                <c:pt idx="19">
                  <c:v>2.0670999999999999</c:v>
                </c:pt>
                <c:pt idx="20">
                  <c:v>2.0592999999999999</c:v>
                </c:pt>
                <c:pt idx="21">
                  <c:v>2.4784999999999999</c:v>
                </c:pt>
                <c:pt idx="22">
                  <c:v>2.7936999999999999</c:v>
                </c:pt>
                <c:pt idx="23">
                  <c:v>0</c:v>
                </c:pt>
                <c:pt idx="24">
                  <c:v>0</c:v>
                </c:pt>
                <c:pt idx="25">
                  <c:v>2.4782999999999999</c:v>
                </c:pt>
                <c:pt idx="26">
                  <c:v>0</c:v>
                </c:pt>
                <c:pt idx="27">
                  <c:v>1.1950000000000001</c:v>
                </c:pt>
                <c:pt idx="28">
                  <c:v>0</c:v>
                </c:pt>
                <c:pt idx="29">
                  <c:v>1.4867999999999999</c:v>
                </c:pt>
                <c:pt idx="30">
                  <c:v>1.1516999999999999</c:v>
                </c:pt>
                <c:pt idx="31">
                  <c:v>2.4693000000000001</c:v>
                </c:pt>
                <c:pt idx="32">
                  <c:v>2.3847999999999998</c:v>
                </c:pt>
                <c:pt idx="33">
                  <c:v>2.5790999999999999</c:v>
                </c:pt>
                <c:pt idx="34">
                  <c:v>2.5533999999999999</c:v>
                </c:pt>
                <c:pt idx="35">
                  <c:v>0</c:v>
                </c:pt>
                <c:pt idx="36">
                  <c:v>3.1414</c:v>
                </c:pt>
                <c:pt idx="37">
                  <c:v>0</c:v>
                </c:pt>
                <c:pt idx="38">
                  <c:v>0</c:v>
                </c:pt>
                <c:pt idx="39">
                  <c:v>1.4312</c:v>
                </c:pt>
                <c:pt idx="40">
                  <c:v>1.5017</c:v>
                </c:pt>
                <c:pt idx="41">
                  <c:v>1.0269999999999999</c:v>
                </c:pt>
                <c:pt idx="42">
                  <c:v>1.1611</c:v>
                </c:pt>
                <c:pt idx="43">
                  <c:v>2.7115999999999998</c:v>
                </c:pt>
                <c:pt idx="44">
                  <c:v>3.0569999999999999</c:v>
                </c:pt>
                <c:pt idx="45">
                  <c:v>3.2080000000000002</c:v>
                </c:pt>
              </c:numCache>
            </c:numRef>
          </c:xVal>
          <c:yVal>
            <c:numRef>
              <c:f>'Master Copy'!$AJ$3:$AJ$48</c:f>
              <c:numCache>
                <c:formatCode>General</c:formatCode>
                <c:ptCount val="46"/>
                <c:pt idx="0" formatCode="0.00">
                  <c:v>0.34300000000000003</c:v>
                </c:pt>
                <c:pt idx="1">
                  <c:v>1.905</c:v>
                </c:pt>
                <c:pt idx="2" formatCode="0.00">
                  <c:v>2.1659999999999999</c:v>
                </c:pt>
                <c:pt idx="3" formatCode="0.00">
                  <c:v>1.1040000000000001</c:v>
                </c:pt>
                <c:pt idx="4" formatCode="0.00">
                  <c:v>#N/A</c:v>
                </c:pt>
                <c:pt idx="5" formatCode="0.00">
                  <c:v>#N/A</c:v>
                </c:pt>
                <c:pt idx="6" formatCode="0.00">
                  <c:v>1.8169999999999999</c:v>
                </c:pt>
                <c:pt idx="7" formatCode="0.00">
                  <c:v>2.0579999999999998</c:v>
                </c:pt>
                <c:pt idx="8" formatCode="0.00">
                  <c:v>2.4889999999999999</c:v>
                </c:pt>
                <c:pt idx="9" formatCode="0.00">
                  <c:v>1.819</c:v>
                </c:pt>
                <c:pt idx="10" formatCode="0.00">
                  <c:v>1.8149999999999999</c:v>
                </c:pt>
                <c:pt idx="11" formatCode="0.00">
                  <c:v>0.35899999999999999</c:v>
                </c:pt>
                <c:pt idx="12" formatCode="0.00">
                  <c:v>#N/A</c:v>
                </c:pt>
                <c:pt idx="13" formatCode="0.00">
                  <c:v>0.70899999999999996</c:v>
                </c:pt>
                <c:pt idx="14" formatCode="0.00">
                  <c:v>0.78200000000000003</c:v>
                </c:pt>
                <c:pt idx="15" formatCode="0.00">
                  <c:v>0.37</c:v>
                </c:pt>
                <c:pt idx="16" formatCode="0.00">
                  <c:v>0.83399999999999996</c:v>
                </c:pt>
                <c:pt idx="17" formatCode="0.00">
                  <c:v>6.8000000000000005E-2</c:v>
                </c:pt>
                <c:pt idx="18" formatCode="0.00">
                  <c:v>1.5009999999999999</c:v>
                </c:pt>
                <c:pt idx="19" formatCode="0.00">
                  <c:v>1.177</c:v>
                </c:pt>
                <c:pt idx="20" formatCode="0.00">
                  <c:v>1.1779999999999999</c:v>
                </c:pt>
                <c:pt idx="21" formatCode="0.00">
                  <c:v>1.3759999999999999</c:v>
                </c:pt>
                <c:pt idx="22" formatCode="0.00">
                  <c:v>2.3370000000000002</c:v>
                </c:pt>
                <c:pt idx="23" formatCode="0.00">
                  <c:v>0.36799999999999999</c:v>
                </c:pt>
                <c:pt idx="24" formatCode="0.00">
                  <c:v>0.04</c:v>
                </c:pt>
                <c:pt idx="25" formatCode="0.00">
                  <c:v>3.2266666666666666</c:v>
                </c:pt>
                <c:pt idx="26" formatCode="0.00">
                  <c:v>0</c:v>
                </c:pt>
                <c:pt idx="27" formatCode="0.00">
                  <c:v>1.1599999999999999</c:v>
                </c:pt>
                <c:pt idx="28" formatCode="0.00">
                  <c:v>0</c:v>
                </c:pt>
                <c:pt idx="29" formatCode="0.00">
                  <c:v>1.4666666666666668</c:v>
                </c:pt>
                <c:pt idx="30" formatCode="0.00">
                  <c:v>1.0933333333333333</c:v>
                </c:pt>
                <c:pt idx="31" formatCode="0.00">
                  <c:v>2.1466666666666669</c:v>
                </c:pt>
                <c:pt idx="32" formatCode="0.00">
                  <c:v>2.2033333333333336</c:v>
                </c:pt>
                <c:pt idx="33" formatCode="0.00">
                  <c:v>2.0500000000000003</c:v>
                </c:pt>
                <c:pt idx="34" formatCode="0.00">
                  <c:v>2.813333333333333</c:v>
                </c:pt>
                <c:pt idx="35" formatCode="0.00">
                  <c:v>0.27100000000000002</c:v>
                </c:pt>
                <c:pt idx="36" formatCode="0.00">
                  <c:v>1.9450000000000001</c:v>
                </c:pt>
                <c:pt idx="37" formatCode="0.00">
                  <c:v>9.0999999999999998E-2</c:v>
                </c:pt>
                <c:pt idx="38" formatCode="0.00">
                  <c:v>#N/A</c:v>
                </c:pt>
                <c:pt idx="39" formatCode="0.00">
                  <c:v>0.51600000000000001</c:v>
                </c:pt>
                <c:pt idx="40" formatCode="0.00">
                  <c:v>1.5960000000000001</c:v>
                </c:pt>
                <c:pt idx="41" formatCode="0.00">
                  <c:v>0.89400000000000002</c:v>
                </c:pt>
                <c:pt idx="42" formatCode="0.00">
                  <c:v>1.3640000000000001</c:v>
                </c:pt>
                <c:pt idx="43" formatCode="0.00">
                  <c:v>1.8979999999999999</c:v>
                </c:pt>
                <c:pt idx="44" formatCode="0.00">
                  <c:v>2.4169999999999998</c:v>
                </c:pt>
                <c:pt idx="45" formatCode="0.00">
                  <c:v>2.78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91616"/>
        <c:axId val="129393792"/>
      </c:scatterChart>
      <c:valAx>
        <c:axId val="12939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BYU</a:t>
                </a:r>
                <a:r>
                  <a:rPr lang="en-US" sz="1100" baseline="0"/>
                  <a:t> Lab Data (mg/L)</a:t>
                </a:r>
              </a:p>
            </c:rich>
          </c:tx>
          <c:layout>
            <c:manualLayout>
              <c:xMode val="edge"/>
              <c:yMode val="edge"/>
              <c:x val="0.3473385880675689"/>
              <c:y val="0.928567251461988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3792"/>
        <c:crosses val="autoZero"/>
        <c:crossBetween val="midCat"/>
      </c:valAx>
      <c:valAx>
        <c:axId val="1293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WWTP Lab Data (mg/L)</a:t>
                </a:r>
              </a:p>
            </c:rich>
          </c:tx>
          <c:layout>
            <c:manualLayout>
              <c:xMode val="edge"/>
              <c:yMode val="edge"/>
              <c:x val="1.5599608412979365E-2"/>
              <c:y val="0.329997697656214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Chloride (mg/L)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'GC Graphs'!$D$46</c:f>
              <c:strCache>
                <c:ptCount val="1"/>
                <c:pt idx="0">
                  <c:v>Tributaries Aug 2014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'GC Graphs'!$M$5:$M$13</c:f>
              <c:strCache>
                <c:ptCount val="9"/>
                <c:pt idx="0">
                  <c:v>MR-4</c:v>
                </c:pt>
                <c:pt idx="1">
                  <c:v>MR-6</c:v>
                </c:pt>
                <c:pt idx="2">
                  <c:v>EBE-1</c:v>
                </c:pt>
                <c:pt idx="3">
                  <c:v>EBW</c:v>
                </c:pt>
                <c:pt idx="4">
                  <c:v>EBE-2</c:v>
                </c:pt>
                <c:pt idx="5">
                  <c:v>EBE-3</c:v>
                </c:pt>
                <c:pt idx="6">
                  <c:v>Spring Creek</c:v>
                </c:pt>
                <c:pt idx="7">
                  <c:v>MR-7</c:v>
                </c:pt>
                <c:pt idx="8">
                  <c:v>MR-8</c:v>
                </c:pt>
              </c:strCache>
            </c:strRef>
          </c:cat>
          <c:val>
            <c:numRef>
              <c:f>'GC Graphs'!$D$47:$D$55</c:f>
              <c:numCache>
                <c:formatCode>0.0</c:formatCode>
                <c:ptCount val="9"/>
                <c:pt idx="6" formatCode="0.00">
                  <c:v>58.745699999999999</c:v>
                </c:pt>
              </c:numCache>
            </c:numRef>
          </c:val>
        </c:ser>
        <c:ser>
          <c:idx val="1"/>
          <c:order val="3"/>
          <c:tx>
            <c:strRef>
              <c:f>'GC Graphs'!$F$46</c:f>
              <c:strCache>
                <c:ptCount val="1"/>
                <c:pt idx="0">
                  <c:v>Tributaries Sept 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'GC Graphs'!$M$5:$M$13</c:f>
              <c:strCache>
                <c:ptCount val="9"/>
                <c:pt idx="0">
                  <c:v>MR-4</c:v>
                </c:pt>
                <c:pt idx="1">
                  <c:v>MR-6</c:v>
                </c:pt>
                <c:pt idx="2">
                  <c:v>EBE-1</c:v>
                </c:pt>
                <c:pt idx="3">
                  <c:v>EBW</c:v>
                </c:pt>
                <c:pt idx="4">
                  <c:v>EBE-2</c:v>
                </c:pt>
                <c:pt idx="5">
                  <c:v>EBE-3</c:v>
                </c:pt>
                <c:pt idx="6">
                  <c:v>Spring Creek</c:v>
                </c:pt>
                <c:pt idx="7">
                  <c:v>MR-7</c:v>
                </c:pt>
                <c:pt idx="8">
                  <c:v>MR-8</c:v>
                </c:pt>
              </c:strCache>
            </c:strRef>
          </c:cat>
          <c:val>
            <c:numRef>
              <c:f>'GC Graphs'!$F$47:$F$55</c:f>
              <c:numCache>
                <c:formatCode>0.0</c:formatCode>
                <c:ptCount val="9"/>
                <c:pt idx="6" formatCode="0.00">
                  <c:v>69.5047</c:v>
                </c:pt>
              </c:numCache>
            </c:numRef>
          </c:val>
        </c:ser>
        <c:ser>
          <c:idx val="5"/>
          <c:order val="5"/>
          <c:tx>
            <c:strRef>
              <c:f>'GC Graphs'!$H$46</c:f>
              <c:strCache>
                <c:ptCount val="1"/>
                <c:pt idx="0">
                  <c:v>Tributaries Nov 2014</c:v>
                </c:pt>
              </c:strCache>
            </c:strRef>
          </c:tx>
          <c:invertIfNegative val="0"/>
          <c:val>
            <c:numRef>
              <c:f>'GC Graphs'!$H$47:$H$55</c:f>
              <c:numCache>
                <c:formatCode>General</c:formatCode>
                <c:ptCount val="9"/>
                <c:pt idx="6" formatCode="0.00">
                  <c:v>63.969900000000003</c:v>
                </c:pt>
              </c:numCache>
            </c:numRef>
          </c:val>
        </c:ser>
        <c:ser>
          <c:idx val="7"/>
          <c:order val="7"/>
          <c:tx>
            <c:strRef>
              <c:f>'GC Graphs'!$J$46</c:f>
              <c:strCache>
                <c:ptCount val="1"/>
                <c:pt idx="0">
                  <c:v>Tributaries Mar 2015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val>
            <c:numRef>
              <c:f>'GC Graphs'!$J$47:$J$55</c:f>
              <c:numCache>
                <c:formatCode>General</c:formatCode>
                <c:ptCount val="9"/>
                <c:pt idx="6">
                  <c:v>#N/A</c:v>
                </c:pt>
              </c:numCache>
            </c:numRef>
          </c:val>
        </c:ser>
        <c:ser>
          <c:idx val="9"/>
          <c:order val="9"/>
          <c:tx>
            <c:strRef>
              <c:f>'GC Graphs'!$L$46</c:f>
              <c:strCache>
                <c:ptCount val="1"/>
                <c:pt idx="0">
                  <c:v>Tributaries Apr 2015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invertIfNegative val="0"/>
          <c:val>
            <c:numRef>
              <c:f>'GC Graphs'!$L$47:$L$55</c:f>
              <c:numCache>
                <c:formatCode>General</c:formatCode>
                <c:ptCount val="9"/>
                <c:pt idx="6" formatCode="0.00">
                  <c:v>70.308300000000003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45760"/>
        <c:axId val="146647680"/>
      </c:barChart>
      <c:lineChart>
        <c:grouping val="standard"/>
        <c:varyColors val="0"/>
        <c:ser>
          <c:idx val="2"/>
          <c:order val="0"/>
          <c:tx>
            <c:strRef>
              <c:f>'GC Graphs'!$C$45:$D$45</c:f>
              <c:strCache>
                <c:ptCount val="1"/>
                <c:pt idx="0">
                  <c:v>MRC Aug 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'GC Graphs'!$M$5:$M$13</c:f>
              <c:strCache>
                <c:ptCount val="9"/>
                <c:pt idx="0">
                  <c:v>MR-4</c:v>
                </c:pt>
                <c:pt idx="1">
                  <c:v>MR-6</c:v>
                </c:pt>
                <c:pt idx="2">
                  <c:v>EBE-1</c:v>
                </c:pt>
                <c:pt idx="3">
                  <c:v>EBW</c:v>
                </c:pt>
                <c:pt idx="4">
                  <c:v>EBE-2</c:v>
                </c:pt>
                <c:pt idx="5">
                  <c:v>EBE-3</c:v>
                </c:pt>
                <c:pt idx="6">
                  <c:v>Spring Creek</c:v>
                </c:pt>
                <c:pt idx="7">
                  <c:v>MR-7</c:v>
                </c:pt>
                <c:pt idx="8">
                  <c:v>MR-8</c:v>
                </c:pt>
              </c:strCache>
            </c:strRef>
          </c:cat>
          <c:val>
            <c:numRef>
              <c:f>'GC Graphs'!$C$47:$C$55</c:f>
              <c:numCache>
                <c:formatCode>0.00</c:formatCode>
                <c:ptCount val="9"/>
                <c:pt idx="0">
                  <c:v>104.3104</c:v>
                </c:pt>
                <c:pt idx="1">
                  <c:v>103.508</c:v>
                </c:pt>
                <c:pt idx="2">
                  <c:v>119.6181</c:v>
                </c:pt>
                <c:pt idx="3">
                  <c:v>118.76</c:v>
                </c:pt>
                <c:pt idx="4">
                  <c:v>110.3215</c:v>
                </c:pt>
                <c:pt idx="5">
                  <c:v>111.0294</c:v>
                </c:pt>
                <c:pt idx="6" formatCode="General">
                  <c:v>#N/A</c:v>
                </c:pt>
                <c:pt idx="7">
                  <c:v>95.247900000000001</c:v>
                </c:pt>
                <c:pt idx="8">
                  <c:v>84.173699999999997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'GC Graphs'!$E$45:$F$45</c:f>
              <c:strCache>
                <c:ptCount val="1"/>
                <c:pt idx="0">
                  <c:v>MRC Sept 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'GC Graphs'!$M$5:$M$13</c:f>
              <c:strCache>
                <c:ptCount val="9"/>
                <c:pt idx="0">
                  <c:v>MR-4</c:v>
                </c:pt>
                <c:pt idx="1">
                  <c:v>MR-6</c:v>
                </c:pt>
                <c:pt idx="2">
                  <c:v>EBE-1</c:v>
                </c:pt>
                <c:pt idx="3">
                  <c:v>EBW</c:v>
                </c:pt>
                <c:pt idx="4">
                  <c:v>EBE-2</c:v>
                </c:pt>
                <c:pt idx="5">
                  <c:v>EBE-3</c:v>
                </c:pt>
                <c:pt idx="6">
                  <c:v>Spring Creek</c:v>
                </c:pt>
                <c:pt idx="7">
                  <c:v>MR-7</c:v>
                </c:pt>
                <c:pt idx="8">
                  <c:v>MR-8</c:v>
                </c:pt>
              </c:strCache>
            </c:strRef>
          </c:cat>
          <c:val>
            <c:numRef>
              <c:f>'GC Graphs'!$E$47:$E$55</c:f>
              <c:numCache>
                <c:formatCode>0.00</c:formatCode>
                <c:ptCount val="9"/>
                <c:pt idx="0">
                  <c:v>106.19119999999999</c:v>
                </c:pt>
                <c:pt idx="1">
                  <c:v>112.6354</c:v>
                </c:pt>
                <c:pt idx="2">
                  <c:v>129.38030000000001</c:v>
                </c:pt>
                <c:pt idx="3">
                  <c:v>115.72</c:v>
                </c:pt>
                <c:pt idx="4">
                  <c:v>125.8135</c:v>
                </c:pt>
                <c:pt idx="5">
                  <c:v>101.3725</c:v>
                </c:pt>
                <c:pt idx="6" formatCode="General">
                  <c:v>#N/A</c:v>
                </c:pt>
                <c:pt idx="7">
                  <c:v>99.586399999999998</c:v>
                </c:pt>
                <c:pt idx="8">
                  <c:v>81.211299999999994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'GC Graphs'!$G$45:$H$45</c:f>
              <c:strCache>
                <c:ptCount val="1"/>
                <c:pt idx="0">
                  <c:v>MRC Nov 2014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'GC Graphs'!$G$47:$G$55</c:f>
              <c:numCache>
                <c:formatCode>0.00</c:formatCode>
                <c:ptCount val="9"/>
                <c:pt idx="0">
                  <c:v>127.42</c:v>
                </c:pt>
                <c:pt idx="1">
                  <c:v>117.8685</c:v>
                </c:pt>
                <c:pt idx="2">
                  <c:v>114.0556</c:v>
                </c:pt>
                <c:pt idx="3">
                  <c:v>109.5093</c:v>
                </c:pt>
                <c:pt idx="4">
                  <c:v>114.0556</c:v>
                </c:pt>
                <c:pt idx="5">
                  <c:v>108.955</c:v>
                </c:pt>
                <c:pt idx="6" formatCode="General">
                  <c:v>#N/A</c:v>
                </c:pt>
                <c:pt idx="7">
                  <c:v>101.24169999999999</c:v>
                </c:pt>
                <c:pt idx="8" formatCode="General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'GC Graphs'!$I$45:$J$45</c:f>
              <c:strCache>
                <c:ptCount val="1"/>
                <c:pt idx="0">
                  <c:v>MRC Mar 2015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'GC Graphs'!$I$47:$I$55</c:f>
              <c:numCache>
                <c:formatCode>General</c:formatCode>
                <c:ptCount val="9"/>
                <c:pt idx="0" formatCode="0.00">
                  <c:v>132.4682</c:v>
                </c:pt>
                <c:pt idx="1">
                  <c:v>#N/A</c:v>
                </c:pt>
                <c:pt idx="2">
                  <c:v>#N/A</c:v>
                </c:pt>
                <c:pt idx="3" formatCode="0.00">
                  <c:v>135.71119999999999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 formatCode="0.00">
                  <c:v>106.09990000000001</c:v>
                </c:pt>
                <c:pt idx="8" formatCode="0.00">
                  <c:v>105.8181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'GC Graphs'!$K$45:$L$45</c:f>
              <c:strCache>
                <c:ptCount val="1"/>
                <c:pt idx="0">
                  <c:v>MRC Apr 2015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val>
            <c:numRef>
              <c:f>'GC Graphs'!$K$47:$K$55</c:f>
              <c:numCache>
                <c:formatCode>0.00</c:formatCode>
                <c:ptCount val="9"/>
                <c:pt idx="0">
                  <c:v>86.9</c:v>
                </c:pt>
                <c:pt idx="1">
                  <c:v>119.9971</c:v>
                </c:pt>
                <c:pt idx="2">
                  <c:v>112.19840000000001</c:v>
                </c:pt>
                <c:pt idx="3">
                  <c:v>121.3064</c:v>
                </c:pt>
                <c:pt idx="4">
                  <c:v>123.0934</c:v>
                </c:pt>
                <c:pt idx="5">
                  <c:v>107.40300000000001</c:v>
                </c:pt>
                <c:pt idx="6" formatCode="General">
                  <c:v>#N/A</c:v>
                </c:pt>
                <c:pt idx="7">
                  <c:v>97.449100000000001</c:v>
                </c:pt>
                <c:pt idx="8">
                  <c:v>97.449100000000001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5760"/>
        <c:axId val="146647680"/>
      </c:lineChart>
      <c:catAx>
        <c:axId val="1466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7680"/>
        <c:crosses val="autoZero"/>
        <c:auto val="1"/>
        <c:lblAlgn val="ctr"/>
        <c:lblOffset val="100"/>
        <c:noMultiLvlLbl val="0"/>
      </c:catAx>
      <c:valAx>
        <c:axId val="1466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Nitrate</a:t>
            </a:r>
            <a:r>
              <a:rPr lang="en-US" sz="1600" baseline="0"/>
              <a:t> Comparison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Aug 21 2014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'Master Copy'!$AA$3:$AA$15</c:f>
              <c:numCache>
                <c:formatCode>0.00</c:formatCode>
                <c:ptCount val="13"/>
                <c:pt idx="0">
                  <c:v>2.8883999999999999</c:v>
                </c:pt>
                <c:pt idx="1">
                  <c:v>16.509</c:v>
                </c:pt>
                <c:pt idx="2">
                  <c:v>20.65</c:v>
                </c:pt>
                <c:pt idx="3">
                  <c:v>8.8892000000000007</c:v>
                </c:pt>
                <c:pt idx="4">
                  <c:v>7.8556999999999997</c:v>
                </c:pt>
                <c:pt idx="5">
                  <c:v>22.466200000000001</c:v>
                </c:pt>
                <c:pt idx="6">
                  <c:v>12.497999999999999</c:v>
                </c:pt>
                <c:pt idx="7">
                  <c:v>23.139099999999999</c:v>
                </c:pt>
                <c:pt idx="8">
                  <c:v>20.043700000000001</c:v>
                </c:pt>
                <c:pt idx="9">
                  <c:v>15.7334</c:v>
                </c:pt>
                <c:pt idx="10">
                  <c:v>6.8781999999999996</c:v>
                </c:pt>
                <c:pt idx="11">
                  <c:v>0</c:v>
                </c:pt>
                <c:pt idx="12">
                  <c:v>0.75900000000000001</c:v>
                </c:pt>
              </c:numCache>
            </c:numRef>
          </c:xVal>
          <c:yVal>
            <c:numRef>
              <c:f>'Master Copy'!$AH$3:$AH$15</c:f>
              <c:numCache>
                <c:formatCode>General</c:formatCode>
                <c:ptCount val="13"/>
                <c:pt idx="0" formatCode="0.00">
                  <c:v>3</c:v>
                </c:pt>
                <c:pt idx="1">
                  <c:v>16</c:v>
                </c:pt>
                <c:pt idx="2" formatCode="0.00">
                  <c:v>17</c:v>
                </c:pt>
                <c:pt idx="3" formatCode="0.00">
                  <c:v>5</c:v>
                </c:pt>
                <c:pt idx="4" formatCode="0.00">
                  <c:v>6</c:v>
                </c:pt>
                <c:pt idx="5" formatCode="0.00">
                  <c:v>#N/A</c:v>
                </c:pt>
                <c:pt idx="6" formatCode="0.00">
                  <c:v>9</c:v>
                </c:pt>
                <c:pt idx="7" formatCode="0.00">
                  <c:v>14</c:v>
                </c:pt>
                <c:pt idx="8" formatCode="0.00">
                  <c:v>10</c:v>
                </c:pt>
                <c:pt idx="9" formatCode="0.00">
                  <c:v>11</c:v>
                </c:pt>
                <c:pt idx="10" formatCode="0.00">
                  <c:v>3</c:v>
                </c:pt>
                <c:pt idx="11" formatCode="0.00">
                  <c:v>2</c:v>
                </c:pt>
                <c:pt idx="12" formatCode="0.0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Sep 18 2014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'Master Copy'!$AA$16:$AA$26</c:f>
              <c:numCache>
                <c:formatCode>0.00</c:formatCode>
                <c:ptCount val="11"/>
                <c:pt idx="0">
                  <c:v>11.405099999999999</c:v>
                </c:pt>
                <c:pt idx="1">
                  <c:v>8.6662999999999997</c:v>
                </c:pt>
                <c:pt idx="2">
                  <c:v>0.35980000000000001</c:v>
                </c:pt>
                <c:pt idx="3">
                  <c:v>6.8409000000000004</c:v>
                </c:pt>
                <c:pt idx="4">
                  <c:v>0.69030000000000002</c:v>
                </c:pt>
                <c:pt idx="5">
                  <c:v>23.5442</c:v>
                </c:pt>
                <c:pt idx="6">
                  <c:v>18.506499999999999</c:v>
                </c:pt>
                <c:pt idx="7">
                  <c:v>19.1724</c:v>
                </c:pt>
                <c:pt idx="8">
                  <c:v>22.8886</c:v>
                </c:pt>
                <c:pt idx="9">
                  <c:v>23.864899999999999</c:v>
                </c:pt>
                <c:pt idx="10">
                  <c:v>3.1526999999999998</c:v>
                </c:pt>
              </c:numCache>
            </c:numRef>
          </c:xVal>
          <c:yVal>
            <c:numRef>
              <c:f>'Master Copy'!$AH$16:$AH$26</c:f>
              <c:numCache>
                <c:formatCode>0.00</c:formatCode>
                <c:ptCount val="11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22</c:v>
                </c:pt>
                <c:pt idx="6">
                  <c:v>6</c:v>
                </c:pt>
                <c:pt idx="7">
                  <c:v>18</c:v>
                </c:pt>
                <c:pt idx="8">
                  <c:v>22</c:v>
                </c:pt>
                <c:pt idx="9">
                  <c:v>12</c:v>
                </c:pt>
                <c:pt idx="1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Nov 13 2014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'Master Copy'!$AA$27:$AA$37</c:f>
              <c:numCache>
                <c:formatCode>0.00</c:formatCode>
                <c:ptCount val="11"/>
                <c:pt idx="0">
                  <c:v>3.3759999999999999</c:v>
                </c:pt>
                <c:pt idx="1">
                  <c:v>25.4375</c:v>
                </c:pt>
                <c:pt idx="2">
                  <c:v>0.8901</c:v>
                </c:pt>
                <c:pt idx="3">
                  <c:v>7.2160000000000002</c:v>
                </c:pt>
                <c:pt idx="4">
                  <c:v>0.56530000000000002</c:v>
                </c:pt>
                <c:pt idx="5">
                  <c:v>16.263200000000001</c:v>
                </c:pt>
                <c:pt idx="6">
                  <c:v>11.921900000000001</c:v>
                </c:pt>
                <c:pt idx="7">
                  <c:v>25.573</c:v>
                </c:pt>
                <c:pt idx="8">
                  <c:v>23.463000000000001</c:v>
                </c:pt>
                <c:pt idx="9">
                  <c:v>26.24</c:v>
                </c:pt>
                <c:pt idx="10">
                  <c:v>26.686800000000002</c:v>
                </c:pt>
              </c:numCache>
            </c:numRef>
          </c:xVal>
          <c:yVal>
            <c:numRef>
              <c:f>'Master Copy'!$AH$27:$AH$37</c:f>
              <c:numCache>
                <c:formatCode>0.00</c:formatCode>
                <c:ptCount val="11"/>
                <c:pt idx="0">
                  <c:v>5</c:v>
                </c:pt>
                <c:pt idx="1">
                  <c:v>21.5</c:v>
                </c:pt>
                <c:pt idx="2">
                  <c:v>3.5</c:v>
                </c:pt>
                <c:pt idx="3">
                  <c:v>8.5</c:v>
                </c:pt>
                <c:pt idx="4">
                  <c:v>3</c:v>
                </c:pt>
                <c:pt idx="5">
                  <c:v>14.5</c:v>
                </c:pt>
                <c:pt idx="6">
                  <c:v>12</c:v>
                </c:pt>
                <c:pt idx="7">
                  <c:v>22</c:v>
                </c:pt>
                <c:pt idx="8">
                  <c:v>19</c:v>
                </c:pt>
                <c:pt idx="9">
                  <c:v>21</c:v>
                </c:pt>
                <c:pt idx="10">
                  <c:v>18.5</c:v>
                </c:pt>
              </c:numCache>
            </c:numRef>
          </c:yVal>
          <c:smooth val="0"/>
        </c:ser>
        <c:ser>
          <c:idx val="3"/>
          <c:order val="3"/>
          <c:tx>
            <c:v>Mar 24 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'Master Copy'!$AA$38:$AA$48</c:f>
              <c:numCache>
                <c:formatCode>0.00</c:formatCode>
                <c:ptCount val="11"/>
                <c:pt idx="0">
                  <c:v>2.5546000000000002</c:v>
                </c:pt>
                <c:pt idx="1">
                  <c:v>28.981000000000002</c:v>
                </c:pt>
                <c:pt idx="2">
                  <c:v>0.82979999999999998</c:v>
                </c:pt>
                <c:pt idx="3">
                  <c:v>0.498</c:v>
                </c:pt>
                <c:pt idx="4">
                  <c:v>9.7815999999999992</c:v>
                </c:pt>
                <c:pt idx="5">
                  <c:v>14.812900000000001</c:v>
                </c:pt>
                <c:pt idx="6">
                  <c:v>9.4977999999999998</c:v>
                </c:pt>
                <c:pt idx="7">
                  <c:v>20.094100000000001</c:v>
                </c:pt>
                <c:pt idx="8">
                  <c:v>25.212900000000001</c:v>
                </c:pt>
                <c:pt idx="9">
                  <c:v>28.959199999999999</c:v>
                </c:pt>
                <c:pt idx="10">
                  <c:v>30.357199999999999</c:v>
                </c:pt>
              </c:numCache>
            </c:numRef>
          </c:xVal>
          <c:yVal>
            <c:numRef>
              <c:f>'Master Copy'!$AH$38:$AH$48</c:f>
              <c:numCache>
                <c:formatCode>0.00</c:formatCode>
                <c:ptCount val="11"/>
                <c:pt idx="0">
                  <c:v>4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4</c:v>
                </c:pt>
                <c:pt idx="5">
                  <c:v>13</c:v>
                </c:pt>
                <c:pt idx="6">
                  <c:v>8</c:v>
                </c:pt>
                <c:pt idx="7">
                  <c:v>15</c:v>
                </c:pt>
                <c:pt idx="8">
                  <c:v>16</c:v>
                </c:pt>
                <c:pt idx="9">
                  <c:v>22</c:v>
                </c:pt>
                <c:pt idx="10">
                  <c:v>17</c:v>
                </c:pt>
              </c:numCache>
            </c:numRef>
          </c:yVal>
          <c:smooth val="0"/>
        </c:ser>
        <c:ser>
          <c:idx val="4"/>
          <c:order val="4"/>
          <c:tx>
            <c:v>Trendline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3556264364831402E-2"/>
                  <c:y val="9.7347491417727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'R^2'!$B$3:$B$48</c:f>
              <c:numCache>
                <c:formatCode>0.00</c:formatCode>
                <c:ptCount val="46"/>
                <c:pt idx="0">
                  <c:v>2.8883999999999999</c:v>
                </c:pt>
                <c:pt idx="1">
                  <c:v>16.509</c:v>
                </c:pt>
                <c:pt idx="2">
                  <c:v>20.65</c:v>
                </c:pt>
                <c:pt idx="3">
                  <c:v>8.8892000000000007</c:v>
                </c:pt>
                <c:pt idx="4">
                  <c:v>7.8556999999999997</c:v>
                </c:pt>
                <c:pt idx="5">
                  <c:v>22.466200000000001</c:v>
                </c:pt>
                <c:pt idx="6">
                  <c:v>12.497999999999999</c:v>
                </c:pt>
                <c:pt idx="7">
                  <c:v>23.139099999999999</c:v>
                </c:pt>
                <c:pt idx="8">
                  <c:v>20.043700000000001</c:v>
                </c:pt>
                <c:pt idx="9">
                  <c:v>15.7334</c:v>
                </c:pt>
                <c:pt idx="10">
                  <c:v>6.8781999999999996</c:v>
                </c:pt>
                <c:pt idx="11">
                  <c:v>0</c:v>
                </c:pt>
                <c:pt idx="12">
                  <c:v>0.75900000000000001</c:v>
                </c:pt>
                <c:pt idx="13">
                  <c:v>11.405099999999999</c:v>
                </c:pt>
                <c:pt idx="14">
                  <c:v>8.6662999999999997</c:v>
                </c:pt>
                <c:pt idx="15">
                  <c:v>0.35980000000000001</c:v>
                </c:pt>
                <c:pt idx="16">
                  <c:v>6.8409000000000004</c:v>
                </c:pt>
                <c:pt idx="17">
                  <c:v>0.69030000000000002</c:v>
                </c:pt>
                <c:pt idx="18">
                  <c:v>23.5442</c:v>
                </c:pt>
                <c:pt idx="19">
                  <c:v>18.506499999999999</c:v>
                </c:pt>
                <c:pt idx="20">
                  <c:v>19.1724</c:v>
                </c:pt>
                <c:pt idx="21">
                  <c:v>22.8886</c:v>
                </c:pt>
                <c:pt idx="22">
                  <c:v>23.864899999999999</c:v>
                </c:pt>
                <c:pt idx="23">
                  <c:v>3.1526999999999998</c:v>
                </c:pt>
                <c:pt idx="24">
                  <c:v>3.3759999999999999</c:v>
                </c:pt>
                <c:pt idx="25">
                  <c:v>25.4375</c:v>
                </c:pt>
                <c:pt idx="26">
                  <c:v>0.8901</c:v>
                </c:pt>
                <c:pt idx="27">
                  <c:v>7.2160000000000002</c:v>
                </c:pt>
                <c:pt idx="28">
                  <c:v>0.56530000000000002</c:v>
                </c:pt>
                <c:pt idx="29">
                  <c:v>16.263200000000001</c:v>
                </c:pt>
                <c:pt idx="30" formatCode="0.0">
                  <c:v>11.921900000000001</c:v>
                </c:pt>
                <c:pt idx="31">
                  <c:v>25.573</c:v>
                </c:pt>
                <c:pt idx="32">
                  <c:v>23.463000000000001</c:v>
                </c:pt>
                <c:pt idx="33">
                  <c:v>26.24</c:v>
                </c:pt>
                <c:pt idx="34">
                  <c:v>26.686800000000002</c:v>
                </c:pt>
                <c:pt idx="35">
                  <c:v>2.5546000000000002</c:v>
                </c:pt>
                <c:pt idx="38">
                  <c:v>0.498</c:v>
                </c:pt>
                <c:pt idx="40">
                  <c:v>14.812900000000001</c:v>
                </c:pt>
                <c:pt idx="41">
                  <c:v>9.4977999999999998</c:v>
                </c:pt>
                <c:pt idx="42">
                  <c:v>20.094100000000001</c:v>
                </c:pt>
              </c:numCache>
            </c:numRef>
          </c:xVal>
          <c:yVal>
            <c:numRef>
              <c:f>'R^2'!$C$3:$C$48</c:f>
              <c:numCache>
                <c:formatCode>General</c:formatCode>
                <c:ptCount val="46"/>
                <c:pt idx="0" formatCode="0.00">
                  <c:v>3</c:v>
                </c:pt>
                <c:pt idx="1">
                  <c:v>16</c:v>
                </c:pt>
                <c:pt idx="2" formatCode="0.00">
                  <c:v>17</c:v>
                </c:pt>
                <c:pt idx="3" formatCode="0.00">
                  <c:v>5</c:v>
                </c:pt>
                <c:pt idx="4" formatCode="0.00">
                  <c:v>6</c:v>
                </c:pt>
                <c:pt idx="5" formatCode="0.00">
                  <c:v>#N/A</c:v>
                </c:pt>
                <c:pt idx="6" formatCode="0.00">
                  <c:v>9</c:v>
                </c:pt>
                <c:pt idx="7" formatCode="0.00">
                  <c:v>14</c:v>
                </c:pt>
                <c:pt idx="8" formatCode="0.00">
                  <c:v>10</c:v>
                </c:pt>
                <c:pt idx="9" formatCode="0.00">
                  <c:v>11</c:v>
                </c:pt>
                <c:pt idx="10" formatCode="0.00">
                  <c:v>3</c:v>
                </c:pt>
                <c:pt idx="11" formatCode="0.00">
                  <c:v>2</c:v>
                </c:pt>
                <c:pt idx="12" formatCode="0.00">
                  <c:v>2</c:v>
                </c:pt>
                <c:pt idx="13" formatCode="0.00">
                  <c:v>8</c:v>
                </c:pt>
                <c:pt idx="14" formatCode="0.00">
                  <c:v>2</c:v>
                </c:pt>
                <c:pt idx="15" formatCode="0.00">
                  <c:v>0</c:v>
                </c:pt>
                <c:pt idx="16" formatCode="0.00">
                  <c:v>2</c:v>
                </c:pt>
                <c:pt idx="17" formatCode="0.00">
                  <c:v>0</c:v>
                </c:pt>
                <c:pt idx="18" formatCode="0.00">
                  <c:v>22</c:v>
                </c:pt>
                <c:pt idx="19" formatCode="0.00">
                  <c:v>6</c:v>
                </c:pt>
                <c:pt idx="20" formatCode="0.00">
                  <c:v>18</c:v>
                </c:pt>
                <c:pt idx="21" formatCode="0.00">
                  <c:v>22</c:v>
                </c:pt>
                <c:pt idx="22" formatCode="0.00">
                  <c:v>12</c:v>
                </c:pt>
                <c:pt idx="23" formatCode="0.00">
                  <c:v>0</c:v>
                </c:pt>
                <c:pt idx="24" formatCode="0.00">
                  <c:v>5</c:v>
                </c:pt>
                <c:pt idx="25" formatCode="0.00">
                  <c:v>21.5</c:v>
                </c:pt>
                <c:pt idx="26" formatCode="0.00">
                  <c:v>3.5</c:v>
                </c:pt>
                <c:pt idx="27" formatCode="0.00">
                  <c:v>8.5</c:v>
                </c:pt>
                <c:pt idx="28" formatCode="0.00">
                  <c:v>3</c:v>
                </c:pt>
                <c:pt idx="29" formatCode="0.00">
                  <c:v>14.5</c:v>
                </c:pt>
                <c:pt idx="30" formatCode="0.00">
                  <c:v>12</c:v>
                </c:pt>
                <c:pt idx="31" formatCode="0.00">
                  <c:v>22</c:v>
                </c:pt>
                <c:pt idx="32" formatCode="0.00">
                  <c:v>19</c:v>
                </c:pt>
                <c:pt idx="33" formatCode="0.00">
                  <c:v>21</c:v>
                </c:pt>
                <c:pt idx="34" formatCode="0.00">
                  <c:v>18.5</c:v>
                </c:pt>
                <c:pt idx="35" formatCode="0.00">
                  <c:v>4</c:v>
                </c:pt>
                <c:pt idx="36" formatCode="0.00">
                  <c:v>18</c:v>
                </c:pt>
                <c:pt idx="37" formatCode="0.00">
                  <c:v>3</c:v>
                </c:pt>
                <c:pt idx="38" formatCode="0.00">
                  <c:v>11</c:v>
                </c:pt>
                <c:pt idx="39" formatCode="0.00">
                  <c:v>4</c:v>
                </c:pt>
                <c:pt idx="40" formatCode="0.00">
                  <c:v>13</c:v>
                </c:pt>
                <c:pt idx="41" formatCode="0.00">
                  <c:v>8</c:v>
                </c:pt>
                <c:pt idx="42" formatCode="0.00">
                  <c:v>15</c:v>
                </c:pt>
                <c:pt idx="43" formatCode="0.00">
                  <c:v>16</c:v>
                </c:pt>
                <c:pt idx="44" formatCode="0.00">
                  <c:v>22</c:v>
                </c:pt>
                <c:pt idx="45" formatCode="0.00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19520"/>
        <c:axId val="129425792"/>
      </c:scatterChart>
      <c:valAx>
        <c:axId val="12941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BYU</a:t>
                </a:r>
                <a:r>
                  <a:rPr lang="en-US" sz="1100" baseline="0"/>
                  <a:t> Lab Data (mg/L)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38995393035225628"/>
              <c:y val="0.923368276093046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25792"/>
        <c:crosses val="autoZero"/>
        <c:crossBetween val="midCat"/>
      </c:valAx>
      <c:valAx>
        <c:axId val="1294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WWTP</a:t>
                </a:r>
                <a:r>
                  <a:rPr lang="en-US" sz="1100" baseline="0"/>
                  <a:t> Lab Data (mg/L)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1.6000002239720347E-2"/>
              <c:y val="0.303960144763604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1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'R^2'!$C$2</c:f>
              <c:strCache>
                <c:ptCount val="1"/>
                <c:pt idx="0">
                  <c:v>nitrate (mg/L)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'R^2'!$B$3:$B$48</c:f>
              <c:numCache>
                <c:formatCode>0.00</c:formatCode>
                <c:ptCount val="46"/>
                <c:pt idx="0">
                  <c:v>2.8883999999999999</c:v>
                </c:pt>
                <c:pt idx="1">
                  <c:v>16.509</c:v>
                </c:pt>
                <c:pt idx="2">
                  <c:v>20.65</c:v>
                </c:pt>
                <c:pt idx="3">
                  <c:v>8.8892000000000007</c:v>
                </c:pt>
                <c:pt idx="4">
                  <c:v>7.8556999999999997</c:v>
                </c:pt>
                <c:pt idx="5">
                  <c:v>22.466200000000001</c:v>
                </c:pt>
                <c:pt idx="6">
                  <c:v>12.497999999999999</c:v>
                </c:pt>
                <c:pt idx="7">
                  <c:v>23.139099999999999</c:v>
                </c:pt>
                <c:pt idx="8">
                  <c:v>20.043700000000001</c:v>
                </c:pt>
                <c:pt idx="9">
                  <c:v>15.7334</c:v>
                </c:pt>
                <c:pt idx="10">
                  <c:v>6.8781999999999996</c:v>
                </c:pt>
                <c:pt idx="11">
                  <c:v>0</c:v>
                </c:pt>
                <c:pt idx="12">
                  <c:v>0.75900000000000001</c:v>
                </c:pt>
                <c:pt idx="13">
                  <c:v>11.405099999999999</c:v>
                </c:pt>
                <c:pt idx="14">
                  <c:v>8.6662999999999997</c:v>
                </c:pt>
                <c:pt idx="15">
                  <c:v>0.35980000000000001</c:v>
                </c:pt>
                <c:pt idx="16">
                  <c:v>6.8409000000000004</c:v>
                </c:pt>
                <c:pt idx="17">
                  <c:v>0.69030000000000002</c:v>
                </c:pt>
                <c:pt idx="18">
                  <c:v>23.5442</c:v>
                </c:pt>
                <c:pt idx="19">
                  <c:v>18.506499999999999</c:v>
                </c:pt>
                <c:pt idx="20">
                  <c:v>19.1724</c:v>
                </c:pt>
                <c:pt idx="21">
                  <c:v>22.8886</c:v>
                </c:pt>
                <c:pt idx="22">
                  <c:v>23.864899999999999</c:v>
                </c:pt>
                <c:pt idx="23">
                  <c:v>3.1526999999999998</c:v>
                </c:pt>
                <c:pt idx="24">
                  <c:v>3.3759999999999999</c:v>
                </c:pt>
                <c:pt idx="25">
                  <c:v>25.4375</c:v>
                </c:pt>
                <c:pt idx="26">
                  <c:v>0.8901</c:v>
                </c:pt>
                <c:pt idx="27">
                  <c:v>7.2160000000000002</c:v>
                </c:pt>
                <c:pt idx="28">
                  <c:v>0.56530000000000002</c:v>
                </c:pt>
                <c:pt idx="29">
                  <c:v>16.263200000000001</c:v>
                </c:pt>
                <c:pt idx="30" formatCode="0.0">
                  <c:v>11.921900000000001</c:v>
                </c:pt>
                <c:pt idx="31">
                  <c:v>25.573</c:v>
                </c:pt>
                <c:pt idx="32">
                  <c:v>23.463000000000001</c:v>
                </c:pt>
                <c:pt idx="33">
                  <c:v>26.24</c:v>
                </c:pt>
                <c:pt idx="34">
                  <c:v>26.686800000000002</c:v>
                </c:pt>
                <c:pt idx="35">
                  <c:v>2.5546000000000002</c:v>
                </c:pt>
                <c:pt idx="38">
                  <c:v>0.498</c:v>
                </c:pt>
                <c:pt idx="40">
                  <c:v>14.812900000000001</c:v>
                </c:pt>
                <c:pt idx="41">
                  <c:v>9.4977999999999998</c:v>
                </c:pt>
                <c:pt idx="42">
                  <c:v>20.094100000000001</c:v>
                </c:pt>
              </c:numCache>
            </c:numRef>
          </c:xVal>
          <c:yVal>
            <c:numRef>
              <c:f>'R^2'!$C$3:$C$48</c:f>
              <c:numCache>
                <c:formatCode>General</c:formatCode>
                <c:ptCount val="46"/>
                <c:pt idx="0" formatCode="0.00">
                  <c:v>3</c:v>
                </c:pt>
                <c:pt idx="1">
                  <c:v>16</c:v>
                </c:pt>
                <c:pt idx="2" formatCode="0.00">
                  <c:v>17</c:v>
                </c:pt>
                <c:pt idx="3" formatCode="0.00">
                  <c:v>5</c:v>
                </c:pt>
                <c:pt idx="4" formatCode="0.00">
                  <c:v>6</c:v>
                </c:pt>
                <c:pt idx="5" formatCode="0.00">
                  <c:v>#N/A</c:v>
                </c:pt>
                <c:pt idx="6" formatCode="0.00">
                  <c:v>9</c:v>
                </c:pt>
                <c:pt idx="7" formatCode="0.00">
                  <c:v>14</c:v>
                </c:pt>
                <c:pt idx="8" formatCode="0.00">
                  <c:v>10</c:v>
                </c:pt>
                <c:pt idx="9" formatCode="0.00">
                  <c:v>11</c:v>
                </c:pt>
                <c:pt idx="10" formatCode="0.00">
                  <c:v>3</c:v>
                </c:pt>
                <c:pt idx="11" formatCode="0.00">
                  <c:v>2</c:v>
                </c:pt>
                <c:pt idx="12" formatCode="0.00">
                  <c:v>2</c:v>
                </c:pt>
                <c:pt idx="13" formatCode="0.00">
                  <c:v>8</c:v>
                </c:pt>
                <c:pt idx="14" formatCode="0.00">
                  <c:v>2</c:v>
                </c:pt>
                <c:pt idx="15" formatCode="0.00">
                  <c:v>0</c:v>
                </c:pt>
                <c:pt idx="16" formatCode="0.00">
                  <c:v>2</c:v>
                </c:pt>
                <c:pt idx="17" formatCode="0.00">
                  <c:v>0</c:v>
                </c:pt>
                <c:pt idx="18" formatCode="0.00">
                  <c:v>22</c:v>
                </c:pt>
                <c:pt idx="19" formatCode="0.00">
                  <c:v>6</c:v>
                </c:pt>
                <c:pt idx="20" formatCode="0.00">
                  <c:v>18</c:v>
                </c:pt>
                <c:pt idx="21" formatCode="0.00">
                  <c:v>22</c:v>
                </c:pt>
                <c:pt idx="22" formatCode="0.00">
                  <c:v>12</c:v>
                </c:pt>
                <c:pt idx="23" formatCode="0.00">
                  <c:v>0</c:v>
                </c:pt>
                <c:pt idx="24" formatCode="0.00">
                  <c:v>5</c:v>
                </c:pt>
                <c:pt idx="25" formatCode="0.00">
                  <c:v>21.5</c:v>
                </c:pt>
                <c:pt idx="26" formatCode="0.00">
                  <c:v>3.5</c:v>
                </c:pt>
                <c:pt idx="27" formatCode="0.00">
                  <c:v>8.5</c:v>
                </c:pt>
                <c:pt idx="28" formatCode="0.00">
                  <c:v>3</c:v>
                </c:pt>
                <c:pt idx="29" formatCode="0.00">
                  <c:v>14.5</c:v>
                </c:pt>
                <c:pt idx="30" formatCode="0.00">
                  <c:v>12</c:v>
                </c:pt>
                <c:pt idx="31" formatCode="0.00">
                  <c:v>22</c:v>
                </c:pt>
                <c:pt idx="32" formatCode="0.00">
                  <c:v>19</c:v>
                </c:pt>
                <c:pt idx="33" formatCode="0.00">
                  <c:v>21</c:v>
                </c:pt>
                <c:pt idx="34" formatCode="0.00">
                  <c:v>18.5</c:v>
                </c:pt>
                <c:pt idx="35" formatCode="0.00">
                  <c:v>4</c:v>
                </c:pt>
                <c:pt idx="36" formatCode="0.00">
                  <c:v>18</c:v>
                </c:pt>
                <c:pt idx="37" formatCode="0.00">
                  <c:v>3</c:v>
                </c:pt>
                <c:pt idx="38" formatCode="0.00">
                  <c:v>11</c:v>
                </c:pt>
                <c:pt idx="39" formatCode="0.00">
                  <c:v>4</c:v>
                </c:pt>
                <c:pt idx="40" formatCode="0.00">
                  <c:v>13</c:v>
                </c:pt>
                <c:pt idx="41" formatCode="0.00">
                  <c:v>8</c:v>
                </c:pt>
                <c:pt idx="42" formatCode="0.00">
                  <c:v>15</c:v>
                </c:pt>
                <c:pt idx="43" formatCode="0.00">
                  <c:v>16</c:v>
                </c:pt>
                <c:pt idx="44" formatCode="0.00">
                  <c:v>22</c:v>
                </c:pt>
                <c:pt idx="45" formatCode="0.00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16000"/>
        <c:axId val="141227136"/>
      </c:scatterChart>
      <c:valAx>
        <c:axId val="1412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7136"/>
        <c:crosses val="autoZero"/>
        <c:crossBetween val="midCat"/>
      </c:valAx>
      <c:valAx>
        <c:axId val="1412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Phosphate in Mill</a:t>
            </a:r>
            <a:r>
              <a:rPr lang="en-US" sz="1600" baseline="0"/>
              <a:t> Race Creek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35033664270222"/>
          <c:y val="0.13734228945066079"/>
          <c:w val="0.66347169918977544"/>
          <c:h val="0.75474570612883918"/>
        </c:manualLayout>
      </c:layout>
      <c:lineChart>
        <c:grouping val="standard"/>
        <c:varyColors val="0"/>
        <c:ser>
          <c:idx val="0"/>
          <c:order val="0"/>
          <c:tx>
            <c:strRef>
              <c:f>'MRC Graphs'!$C$3</c:f>
              <c:strCache>
                <c:ptCount val="1"/>
                <c:pt idx="0">
                  <c:v>Phosphate Sept. 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'MRC Graphs'!$C$4:$C$11</c:f>
              <c:numCache>
                <c:formatCode>General</c:formatCode>
                <c:ptCount val="8"/>
                <c:pt idx="5" formatCode="0.00">
                  <c:v>2.7370999999999999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'MRC Graphs'!$D$3</c:f>
              <c:strCache>
                <c:ptCount val="1"/>
                <c:pt idx="0">
                  <c:v>Phosphate Oct. 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'MRC Graphs'!$B$4:$B$11</c:f>
              <c:strCache>
                <c:ptCount val="8"/>
                <c:pt idx="0">
                  <c:v>MR-1</c:v>
                </c:pt>
                <c:pt idx="1">
                  <c:v>SD-1</c:v>
                </c:pt>
                <c:pt idx="2">
                  <c:v>MR-3</c:v>
                </c:pt>
                <c:pt idx="3">
                  <c:v>MR-4</c:v>
                </c:pt>
                <c:pt idx="4">
                  <c:v>MR-5</c:v>
                </c:pt>
                <c:pt idx="5">
                  <c:v>MR-6</c:v>
                </c:pt>
                <c:pt idx="6">
                  <c:v>MR-7</c:v>
                </c:pt>
                <c:pt idx="7">
                  <c:v>MR-8</c:v>
                </c:pt>
              </c:strCache>
            </c:strRef>
          </c:cat>
          <c:val>
            <c:numRef>
              <c:f>'MRC Graphs'!$D$4:$D$11</c:f>
              <c:numCache>
                <c:formatCode>General</c:formatCode>
                <c:ptCount val="8"/>
                <c:pt idx="5" formatCode="0.00">
                  <c:v>2.6863000000000001</c:v>
                </c:pt>
                <c:pt idx="6" formatCode="0.00">
                  <c:v>1.3597999999999999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'MRC Graphs'!$E$3</c:f>
              <c:strCache>
                <c:ptCount val="1"/>
                <c:pt idx="0">
                  <c:v>Phosphate Nov. 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'MRC Graphs'!$B$4:$B$11</c:f>
              <c:strCache>
                <c:ptCount val="8"/>
                <c:pt idx="0">
                  <c:v>MR-1</c:v>
                </c:pt>
                <c:pt idx="1">
                  <c:v>SD-1</c:v>
                </c:pt>
                <c:pt idx="2">
                  <c:v>MR-3</c:v>
                </c:pt>
                <c:pt idx="3">
                  <c:v>MR-4</c:v>
                </c:pt>
                <c:pt idx="4">
                  <c:v>MR-5</c:v>
                </c:pt>
                <c:pt idx="5">
                  <c:v>MR-6</c:v>
                </c:pt>
                <c:pt idx="6">
                  <c:v>MR-7</c:v>
                </c:pt>
                <c:pt idx="7">
                  <c:v>MR-8</c:v>
                </c:pt>
              </c:strCache>
            </c:strRef>
          </c:cat>
          <c:val>
            <c:numRef>
              <c:f>'MRC Graphs'!$E$4:$E$11</c:f>
              <c:numCache>
                <c:formatCode>General</c:formatCode>
                <c:ptCount val="8"/>
                <c:pt idx="5" formatCode="0.00">
                  <c:v>0</c:v>
                </c:pt>
                <c:pt idx="6" formatCode="0.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'MRC Graphs'!$F$3</c:f>
              <c:strCache>
                <c:ptCount val="1"/>
                <c:pt idx="0">
                  <c:v>Phosphate Feb. 2014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'MRC Graphs'!$B$4:$B$11</c:f>
              <c:strCache>
                <c:ptCount val="8"/>
                <c:pt idx="0">
                  <c:v>MR-1</c:v>
                </c:pt>
                <c:pt idx="1">
                  <c:v>SD-1</c:v>
                </c:pt>
                <c:pt idx="2">
                  <c:v>MR-3</c:v>
                </c:pt>
                <c:pt idx="3">
                  <c:v>MR-4</c:v>
                </c:pt>
                <c:pt idx="4">
                  <c:v>MR-5</c:v>
                </c:pt>
                <c:pt idx="5">
                  <c:v>MR-6</c:v>
                </c:pt>
                <c:pt idx="6">
                  <c:v>MR-7</c:v>
                </c:pt>
                <c:pt idx="7">
                  <c:v>MR-8</c:v>
                </c:pt>
              </c:strCache>
            </c:strRef>
          </c:cat>
          <c:val>
            <c:numRef>
              <c:f>'MRC Graphs'!$F$4:$F$11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2.6646000000000001</c:v>
                </c:pt>
                <c:pt idx="6">
                  <c:v>2.2349999999999999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'MRC Graphs'!$G$3</c:f>
              <c:strCache>
                <c:ptCount val="1"/>
                <c:pt idx="0">
                  <c:v>Phosphate June 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'MRC Graphs'!$G$4:$G$11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2.2725</c:v>
                </c:pt>
                <c:pt idx="6">
                  <c:v>1.1102000000000001</c:v>
                </c:pt>
                <c:pt idx="7">
                  <c:v>1.0333000000000001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'MRC Graphs'!$H$3</c:f>
              <c:strCache>
                <c:ptCount val="1"/>
                <c:pt idx="0">
                  <c:v>Phosphate Aug 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'MRC Graphs'!$H$4:$H$11</c:f>
              <c:numCache>
                <c:formatCode>General</c:formatCode>
                <c:ptCount val="8"/>
                <c:pt idx="3">
                  <c:v>0</c:v>
                </c:pt>
                <c:pt idx="4">
                  <c:v>0</c:v>
                </c:pt>
                <c:pt idx="5" formatCode="0.00">
                  <c:v>2.1377999999999999</c:v>
                </c:pt>
                <c:pt idx="6" formatCode="0.00">
                  <c:v>0.99929999999999997</c:v>
                </c:pt>
                <c:pt idx="7" formatCode="0.00">
                  <c:v>0.89139999999999997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'MRC Graphs'!$I$3</c:f>
              <c:strCache>
                <c:ptCount val="1"/>
                <c:pt idx="0">
                  <c:v>Phosphate Sept 2014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val>
            <c:numRef>
              <c:f>'MRC Graphs'!$I$4:$I$11</c:f>
              <c:numCache>
                <c:formatCode>General</c:formatCode>
                <c:ptCount val="8"/>
                <c:pt idx="3">
                  <c:v>0</c:v>
                </c:pt>
                <c:pt idx="4">
                  <c:v>0</c:v>
                </c:pt>
                <c:pt idx="5" formatCode="0.00">
                  <c:v>2.7936999999999999</c:v>
                </c:pt>
                <c:pt idx="6" formatCode="0.00">
                  <c:v>1.052</c:v>
                </c:pt>
                <c:pt idx="7" formatCode="0.00">
                  <c:v>0.92269999999999996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'MRC Graphs'!$J$3</c:f>
              <c:strCache>
                <c:ptCount val="1"/>
                <c:pt idx="0">
                  <c:v>Phosphate Nov 2014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val>
            <c:numRef>
              <c:f>'MRC Graphs'!$J$4:$J$11</c:f>
              <c:numCache>
                <c:formatCode>General</c:formatCode>
                <c:ptCount val="8"/>
                <c:pt idx="3">
                  <c:v>0</c:v>
                </c:pt>
                <c:pt idx="4">
                  <c:v>0</c:v>
                </c:pt>
                <c:pt idx="5" formatCode="0.00">
                  <c:v>2.4782999999999999</c:v>
                </c:pt>
                <c:pt idx="6" formatCode="0.00">
                  <c:v>1.4867999999999999</c:v>
                </c:pt>
                <c:pt idx="7">
                  <c:v>1.1516999999999999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'MRC Graphs'!$K$3</c:f>
              <c:strCache>
                <c:ptCount val="1"/>
                <c:pt idx="0">
                  <c:v>Phosphate Mar 2015</c:v>
                </c:pt>
              </c:strCache>
            </c:strRef>
          </c:tx>
          <c:spPr>
            <a:ln>
              <a:solidFill>
                <a:srgbClr val="D2D624"/>
              </a:solidFill>
            </a:ln>
          </c:spPr>
          <c:marker>
            <c:symbol val="circle"/>
            <c:size val="5"/>
            <c:spPr>
              <a:solidFill>
                <a:srgbClr val="D2D624"/>
              </a:solidFill>
              <a:ln>
                <a:solidFill>
                  <a:srgbClr val="D2D624"/>
                </a:solidFill>
              </a:ln>
            </c:spPr>
          </c:marker>
          <c:val>
            <c:numRef>
              <c:f>'MRC Graphs'!$K$4:$K$11</c:f>
              <c:numCache>
                <c:formatCode>General</c:formatCode>
                <c:ptCount val="8"/>
                <c:pt idx="3">
                  <c:v>0</c:v>
                </c:pt>
                <c:pt idx="4">
                  <c:v>0</c:v>
                </c:pt>
                <c:pt idx="5" formatCode="0.00">
                  <c:v>3.1414</c:v>
                </c:pt>
                <c:pt idx="6" formatCode="0.00">
                  <c:v>1.5017</c:v>
                </c:pt>
                <c:pt idx="7" formatCode="0.00">
                  <c:v>1.0269999999999999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142746368"/>
        <c:axId val="142747904"/>
        <c:extLst/>
      </c:lineChart>
      <c:catAx>
        <c:axId val="1427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7904"/>
        <c:crosses val="autoZero"/>
        <c:auto val="1"/>
        <c:lblAlgn val="ctr"/>
        <c:lblOffset val="100"/>
        <c:noMultiLvlLbl val="0"/>
      </c:catAx>
      <c:valAx>
        <c:axId val="1427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Phosphate (mg/L)</a:t>
                </a:r>
              </a:p>
            </c:rich>
          </c:tx>
          <c:layout>
            <c:manualLayout>
              <c:xMode val="edge"/>
              <c:yMode val="edge"/>
              <c:x val="1.7316017316017319E-2"/>
              <c:y val="0.338362348542048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6368"/>
        <c:crosses val="autoZero"/>
        <c:crossBetween val="between"/>
      </c:valAx>
      <c:spPr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Nitrate in Mill</a:t>
            </a:r>
            <a:r>
              <a:rPr lang="en-US" sz="1600" baseline="0"/>
              <a:t> Race Creek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'MRC Graphs'!$C$13</c:f>
              <c:strCache>
                <c:ptCount val="1"/>
                <c:pt idx="0">
                  <c:v>Nitrate Sept. 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'MRC Graphs'!$B$14:$B$21</c:f>
              <c:strCache>
                <c:ptCount val="8"/>
                <c:pt idx="0">
                  <c:v>MR-1</c:v>
                </c:pt>
                <c:pt idx="1">
                  <c:v>SD-1</c:v>
                </c:pt>
                <c:pt idx="2">
                  <c:v>MR-3</c:v>
                </c:pt>
                <c:pt idx="3">
                  <c:v>MR-4</c:v>
                </c:pt>
                <c:pt idx="4">
                  <c:v>MR-5</c:v>
                </c:pt>
                <c:pt idx="5">
                  <c:v>MR-6</c:v>
                </c:pt>
                <c:pt idx="6">
                  <c:v>MR-7</c:v>
                </c:pt>
                <c:pt idx="7">
                  <c:v>MR-8</c:v>
                </c:pt>
              </c:strCache>
            </c:strRef>
          </c:cat>
          <c:val>
            <c:numRef>
              <c:f>'MRC Graphs'!$C$14:$C$21</c:f>
              <c:numCache>
                <c:formatCode>General</c:formatCode>
                <c:ptCount val="8"/>
                <c:pt idx="5">
                  <c:v>24.87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'MRC Graphs'!$D$13</c:f>
              <c:strCache>
                <c:ptCount val="1"/>
                <c:pt idx="0">
                  <c:v>Nitrate Oct. 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'MRC Graphs'!$B$14:$B$21</c:f>
              <c:strCache>
                <c:ptCount val="8"/>
                <c:pt idx="0">
                  <c:v>MR-1</c:v>
                </c:pt>
                <c:pt idx="1">
                  <c:v>SD-1</c:v>
                </c:pt>
                <c:pt idx="2">
                  <c:v>MR-3</c:v>
                </c:pt>
                <c:pt idx="3">
                  <c:v>MR-4</c:v>
                </c:pt>
                <c:pt idx="4">
                  <c:v>MR-5</c:v>
                </c:pt>
                <c:pt idx="5">
                  <c:v>MR-6</c:v>
                </c:pt>
                <c:pt idx="6">
                  <c:v>MR-7</c:v>
                </c:pt>
                <c:pt idx="7">
                  <c:v>MR-8</c:v>
                </c:pt>
              </c:strCache>
            </c:strRef>
          </c:cat>
          <c:val>
            <c:numRef>
              <c:f>'MRC Graphs'!$D$14:$D$21</c:f>
              <c:numCache>
                <c:formatCode>0.00</c:formatCode>
                <c:ptCount val="8"/>
                <c:pt idx="5">
                  <c:v>22.640499999999999</c:v>
                </c:pt>
                <c:pt idx="6">
                  <c:v>10.680300000000001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'MRC Graphs'!$E$13</c:f>
              <c:strCache>
                <c:ptCount val="1"/>
                <c:pt idx="0">
                  <c:v>Nitrate Nov. 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'MRC Graphs'!$B$14:$B$21</c:f>
              <c:strCache>
                <c:ptCount val="8"/>
                <c:pt idx="0">
                  <c:v>MR-1</c:v>
                </c:pt>
                <c:pt idx="1">
                  <c:v>SD-1</c:v>
                </c:pt>
                <c:pt idx="2">
                  <c:v>MR-3</c:v>
                </c:pt>
                <c:pt idx="3">
                  <c:v>MR-4</c:v>
                </c:pt>
                <c:pt idx="4">
                  <c:v>MR-5</c:v>
                </c:pt>
                <c:pt idx="5">
                  <c:v>MR-6</c:v>
                </c:pt>
                <c:pt idx="6">
                  <c:v>MR-7</c:v>
                </c:pt>
                <c:pt idx="7">
                  <c:v>MR-8</c:v>
                </c:pt>
              </c:strCache>
            </c:strRef>
          </c:cat>
          <c:val>
            <c:numRef>
              <c:f>'MRC Graphs'!$E$14:$E$21</c:f>
              <c:numCache>
                <c:formatCode>0.0</c:formatCode>
                <c:ptCount val="8"/>
                <c:pt idx="6" formatCode="0.00">
                  <c:v>13.21</c:v>
                </c:pt>
                <c:pt idx="7" formatCode="0.00">
                  <c:v>8.92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'MRC Graphs'!$F$13</c:f>
              <c:strCache>
                <c:ptCount val="1"/>
                <c:pt idx="0">
                  <c:v>Nitrate Feb. 2014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'MRC Graphs'!$B$14:$B$21</c:f>
              <c:strCache>
                <c:ptCount val="8"/>
                <c:pt idx="0">
                  <c:v>MR-1</c:v>
                </c:pt>
                <c:pt idx="1">
                  <c:v>SD-1</c:v>
                </c:pt>
                <c:pt idx="2">
                  <c:v>MR-3</c:v>
                </c:pt>
                <c:pt idx="3">
                  <c:v>MR-4</c:v>
                </c:pt>
                <c:pt idx="4">
                  <c:v>MR-5</c:v>
                </c:pt>
                <c:pt idx="5">
                  <c:v>MR-6</c:v>
                </c:pt>
                <c:pt idx="6">
                  <c:v>MR-7</c:v>
                </c:pt>
                <c:pt idx="7">
                  <c:v>MR-8</c:v>
                </c:pt>
              </c:strCache>
            </c:strRef>
          </c:cat>
          <c:val>
            <c:numRef>
              <c:f>'MRC Graphs'!$F$14:$F$21</c:f>
              <c:numCache>
                <c:formatCode>0.00</c:formatCode>
                <c:ptCount val="8"/>
                <c:pt idx="0">
                  <c:v>4.6401000000000003</c:v>
                </c:pt>
                <c:pt idx="1">
                  <c:v>3.1267</c:v>
                </c:pt>
                <c:pt idx="2">
                  <c:v>2.3609</c:v>
                </c:pt>
                <c:pt idx="3">
                  <c:v>2.2616000000000001</c:v>
                </c:pt>
                <c:pt idx="4">
                  <c:v>2.1349</c:v>
                </c:pt>
                <c:pt idx="5">
                  <c:v>26.099599999999999</c:v>
                </c:pt>
                <c:pt idx="6">
                  <c:v>16.9833</c:v>
                </c:pt>
                <c:pt idx="7">
                  <c:v>10.3759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'MRC Graphs'!$G$13</c:f>
              <c:strCache>
                <c:ptCount val="1"/>
                <c:pt idx="0">
                  <c:v>Nitrate June 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'MRC Graphs'!$B$14:$B$21</c:f>
              <c:strCache>
                <c:ptCount val="8"/>
                <c:pt idx="0">
                  <c:v>MR-1</c:v>
                </c:pt>
                <c:pt idx="1">
                  <c:v>SD-1</c:v>
                </c:pt>
                <c:pt idx="2">
                  <c:v>MR-3</c:v>
                </c:pt>
                <c:pt idx="3">
                  <c:v>MR-4</c:v>
                </c:pt>
                <c:pt idx="4">
                  <c:v>MR-5</c:v>
                </c:pt>
                <c:pt idx="5">
                  <c:v>MR-6</c:v>
                </c:pt>
                <c:pt idx="6">
                  <c:v>MR-7</c:v>
                </c:pt>
                <c:pt idx="7">
                  <c:v>MR-8</c:v>
                </c:pt>
              </c:strCache>
            </c:strRef>
          </c:cat>
          <c:val>
            <c:numRef>
              <c:f>'MRC Graphs'!$G$14:$G$21</c:f>
              <c:numCache>
                <c:formatCode>0.00</c:formatCode>
                <c:ptCount val="8"/>
                <c:pt idx="0">
                  <c:v>4.3049999999999997</c:v>
                </c:pt>
                <c:pt idx="1">
                  <c:v>2.2393999999999998</c:v>
                </c:pt>
                <c:pt idx="2">
                  <c:v>2.2559</c:v>
                </c:pt>
                <c:pt idx="3">
                  <c:v>2.2532000000000001</c:v>
                </c:pt>
                <c:pt idx="4">
                  <c:v>1.7427999999999999</c:v>
                </c:pt>
                <c:pt idx="5">
                  <c:v>22.212700000000002</c:v>
                </c:pt>
                <c:pt idx="6">
                  <c:v>11.919600000000001</c:v>
                </c:pt>
                <c:pt idx="7">
                  <c:v>10.254300000000001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'MRC Graphs'!$H$13</c:f>
              <c:strCache>
                <c:ptCount val="1"/>
                <c:pt idx="0">
                  <c:v>Nitrate Aug 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'MRC Graphs'!$B$14:$B$21</c:f>
              <c:strCache>
                <c:ptCount val="8"/>
                <c:pt idx="0">
                  <c:v>MR-1</c:v>
                </c:pt>
                <c:pt idx="1">
                  <c:v>SD-1</c:v>
                </c:pt>
                <c:pt idx="2">
                  <c:v>MR-3</c:v>
                </c:pt>
                <c:pt idx="3">
                  <c:v>MR-4</c:v>
                </c:pt>
                <c:pt idx="4">
                  <c:v>MR-5</c:v>
                </c:pt>
                <c:pt idx="5">
                  <c:v>MR-6</c:v>
                </c:pt>
                <c:pt idx="6">
                  <c:v>MR-7</c:v>
                </c:pt>
                <c:pt idx="7">
                  <c:v>MR-8</c:v>
                </c:pt>
              </c:strCache>
            </c:strRef>
          </c:cat>
          <c:val>
            <c:numRef>
              <c:f>'MRC Graphs'!$H$14:$H$21</c:f>
              <c:numCache>
                <c:formatCode>General</c:formatCode>
                <c:ptCount val="8"/>
                <c:pt idx="3" formatCode="0.00">
                  <c:v>2.8883999999999999</c:v>
                </c:pt>
                <c:pt idx="4" formatCode="0.00">
                  <c:v>2.8883999999999999</c:v>
                </c:pt>
                <c:pt idx="5" formatCode="0.00">
                  <c:v>20.65</c:v>
                </c:pt>
                <c:pt idx="6" formatCode="0.00">
                  <c:v>8.8892000000000007</c:v>
                </c:pt>
                <c:pt idx="7" formatCode="0.00">
                  <c:v>7.8556999999999997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'MRC Graphs'!$I$13</c:f>
              <c:strCache>
                <c:ptCount val="1"/>
                <c:pt idx="0">
                  <c:v>Nitrate Sept 2014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strRef>
              <c:f>'MRC Graphs'!$B$14:$B$21</c:f>
              <c:strCache>
                <c:ptCount val="8"/>
                <c:pt idx="0">
                  <c:v>MR-1</c:v>
                </c:pt>
                <c:pt idx="1">
                  <c:v>SD-1</c:v>
                </c:pt>
                <c:pt idx="2">
                  <c:v>MR-3</c:v>
                </c:pt>
                <c:pt idx="3">
                  <c:v>MR-4</c:v>
                </c:pt>
                <c:pt idx="4">
                  <c:v>MR-5</c:v>
                </c:pt>
                <c:pt idx="5">
                  <c:v>MR-6</c:v>
                </c:pt>
                <c:pt idx="6">
                  <c:v>MR-7</c:v>
                </c:pt>
                <c:pt idx="7">
                  <c:v>MR-8</c:v>
                </c:pt>
              </c:strCache>
            </c:strRef>
          </c:cat>
          <c:val>
            <c:numRef>
              <c:f>'MRC Graphs'!$I$14:$I$21</c:f>
              <c:numCache>
                <c:formatCode>General</c:formatCode>
                <c:ptCount val="8"/>
                <c:pt idx="3" formatCode="0.00">
                  <c:v>3.1526999999999998</c:v>
                </c:pt>
                <c:pt idx="4" formatCode="0.00">
                  <c:v>3.1526999999999998</c:v>
                </c:pt>
                <c:pt idx="5" formatCode="0.00">
                  <c:v>23.864899999999999</c:v>
                </c:pt>
                <c:pt idx="6" formatCode="0.00">
                  <c:v>11.405099999999999</c:v>
                </c:pt>
                <c:pt idx="7" formatCode="0.00">
                  <c:v>8.6662999999999997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'MRC Graphs'!$J$13</c:f>
              <c:strCache>
                <c:ptCount val="1"/>
                <c:pt idx="0">
                  <c:v>Nitrate Nov 2014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strRef>
              <c:f>'MRC Graphs'!$B$14:$B$21</c:f>
              <c:strCache>
                <c:ptCount val="8"/>
                <c:pt idx="0">
                  <c:v>MR-1</c:v>
                </c:pt>
                <c:pt idx="1">
                  <c:v>SD-1</c:v>
                </c:pt>
                <c:pt idx="2">
                  <c:v>MR-3</c:v>
                </c:pt>
                <c:pt idx="3">
                  <c:v>MR-4</c:v>
                </c:pt>
                <c:pt idx="4">
                  <c:v>MR-5</c:v>
                </c:pt>
                <c:pt idx="5">
                  <c:v>MR-6</c:v>
                </c:pt>
                <c:pt idx="6">
                  <c:v>MR-7</c:v>
                </c:pt>
                <c:pt idx="7">
                  <c:v>MR-8</c:v>
                </c:pt>
              </c:strCache>
            </c:strRef>
          </c:cat>
          <c:val>
            <c:numRef>
              <c:f>'MRC Graphs'!$J$14:$J$21</c:f>
              <c:numCache>
                <c:formatCode>General</c:formatCode>
                <c:ptCount val="8"/>
                <c:pt idx="3" formatCode="0.00">
                  <c:v>3.3759999999999999</c:v>
                </c:pt>
                <c:pt idx="4" formatCode="0.00">
                  <c:v>3.3759999999999999</c:v>
                </c:pt>
                <c:pt idx="5" formatCode="0.00">
                  <c:v>25.4375</c:v>
                </c:pt>
                <c:pt idx="6" formatCode="0.00">
                  <c:v>16.263200000000001</c:v>
                </c:pt>
                <c:pt idx="7">
                  <c:v>11.921900000000001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'MRC Graphs'!$K$13</c:f>
              <c:strCache>
                <c:ptCount val="1"/>
                <c:pt idx="0">
                  <c:v>Nitrate Mar 2015</c:v>
                </c:pt>
              </c:strCache>
            </c:strRef>
          </c:tx>
          <c:spPr>
            <a:ln>
              <a:solidFill>
                <a:srgbClr val="D2D624"/>
              </a:solidFill>
            </a:ln>
          </c:spPr>
          <c:marker>
            <c:symbol val="circle"/>
            <c:size val="5"/>
            <c:spPr>
              <a:solidFill>
                <a:srgbClr val="D2D624"/>
              </a:solidFill>
              <a:ln>
                <a:solidFill>
                  <a:srgbClr val="D2D624"/>
                </a:solidFill>
              </a:ln>
            </c:spPr>
          </c:marker>
          <c:cat>
            <c:strRef>
              <c:f>'MRC Graphs'!$B$14:$B$21</c:f>
              <c:strCache>
                <c:ptCount val="8"/>
                <c:pt idx="0">
                  <c:v>MR-1</c:v>
                </c:pt>
                <c:pt idx="1">
                  <c:v>SD-1</c:v>
                </c:pt>
                <c:pt idx="2">
                  <c:v>MR-3</c:v>
                </c:pt>
                <c:pt idx="3">
                  <c:v>MR-4</c:v>
                </c:pt>
                <c:pt idx="4">
                  <c:v>MR-5</c:v>
                </c:pt>
                <c:pt idx="5">
                  <c:v>MR-6</c:v>
                </c:pt>
                <c:pt idx="6">
                  <c:v>MR-7</c:v>
                </c:pt>
                <c:pt idx="7">
                  <c:v>MR-8</c:v>
                </c:pt>
              </c:strCache>
            </c:strRef>
          </c:cat>
          <c:val>
            <c:numRef>
              <c:f>'MRC Graphs'!$K$14:$K$21</c:f>
              <c:numCache>
                <c:formatCode>General</c:formatCode>
                <c:ptCount val="8"/>
                <c:pt idx="3" formatCode="0.00">
                  <c:v>2.5546000000000002</c:v>
                </c:pt>
                <c:pt idx="4" formatCode="0.00">
                  <c:v>2.5546000000000002</c:v>
                </c:pt>
                <c:pt idx="5" formatCode="0.00">
                  <c:v>28.981000000000002</c:v>
                </c:pt>
                <c:pt idx="6" formatCode="0.00">
                  <c:v>14.812900000000001</c:v>
                </c:pt>
                <c:pt idx="7" formatCode="0.00">
                  <c:v>9.4977999999999998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01248"/>
        <c:axId val="142903168"/>
      </c:lineChart>
      <c:catAx>
        <c:axId val="14290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03168"/>
        <c:crosses val="autoZero"/>
        <c:auto val="1"/>
        <c:lblAlgn val="ctr"/>
        <c:lblOffset val="100"/>
        <c:noMultiLvlLbl val="0"/>
      </c:catAx>
      <c:valAx>
        <c:axId val="14290316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Nitrate (mg/L)</a:t>
                </a:r>
                <a:endParaRPr lang="en-US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0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Phosphate in Mill</a:t>
            </a:r>
            <a:r>
              <a:rPr lang="en-US" sz="1600" baseline="0"/>
              <a:t> Race Creek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35033664270222"/>
          <c:y val="0.13734228945066079"/>
          <c:w val="0.66347169918977544"/>
          <c:h val="0.75474570612883918"/>
        </c:manualLayout>
      </c:layout>
      <c:lineChart>
        <c:grouping val="standard"/>
        <c:varyColors val="0"/>
        <c:ser>
          <c:idx val="0"/>
          <c:order val="0"/>
          <c:tx>
            <c:strRef>
              <c:f>'MRC Graphs'!$C$3</c:f>
              <c:strCache>
                <c:ptCount val="1"/>
                <c:pt idx="0">
                  <c:v>Phosphate Sept. 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'MRC Graphs'!$C$4:$C$11</c:f>
              <c:numCache>
                <c:formatCode>General</c:formatCode>
                <c:ptCount val="8"/>
                <c:pt idx="5" formatCode="0.00">
                  <c:v>2.7370999999999999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'MRC Graphs'!$D$3</c:f>
              <c:strCache>
                <c:ptCount val="1"/>
                <c:pt idx="0">
                  <c:v>Phosphate Oct. 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'MRC Graphs'!$B$4:$B$11</c:f>
              <c:strCache>
                <c:ptCount val="8"/>
                <c:pt idx="0">
                  <c:v>MR-1</c:v>
                </c:pt>
                <c:pt idx="1">
                  <c:v>SD-1</c:v>
                </c:pt>
                <c:pt idx="2">
                  <c:v>MR-3</c:v>
                </c:pt>
                <c:pt idx="3">
                  <c:v>MR-4</c:v>
                </c:pt>
                <c:pt idx="4">
                  <c:v>MR-5</c:v>
                </c:pt>
                <c:pt idx="5">
                  <c:v>MR-6</c:v>
                </c:pt>
                <c:pt idx="6">
                  <c:v>MR-7</c:v>
                </c:pt>
                <c:pt idx="7">
                  <c:v>MR-8</c:v>
                </c:pt>
              </c:strCache>
            </c:strRef>
          </c:cat>
          <c:val>
            <c:numRef>
              <c:f>'MRC Graphs'!$D$4:$D$11</c:f>
              <c:numCache>
                <c:formatCode>General</c:formatCode>
                <c:ptCount val="8"/>
                <c:pt idx="5" formatCode="0.00">
                  <c:v>2.6863000000000001</c:v>
                </c:pt>
                <c:pt idx="6" formatCode="0.00">
                  <c:v>1.3597999999999999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'MRC Graphs'!$E$3</c:f>
              <c:strCache>
                <c:ptCount val="1"/>
                <c:pt idx="0">
                  <c:v>Phosphate Nov. 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'MRC Graphs'!$B$4:$B$11</c:f>
              <c:strCache>
                <c:ptCount val="8"/>
                <c:pt idx="0">
                  <c:v>MR-1</c:v>
                </c:pt>
                <c:pt idx="1">
                  <c:v>SD-1</c:v>
                </c:pt>
                <c:pt idx="2">
                  <c:v>MR-3</c:v>
                </c:pt>
                <c:pt idx="3">
                  <c:v>MR-4</c:v>
                </c:pt>
                <c:pt idx="4">
                  <c:v>MR-5</c:v>
                </c:pt>
                <c:pt idx="5">
                  <c:v>MR-6</c:v>
                </c:pt>
                <c:pt idx="6">
                  <c:v>MR-7</c:v>
                </c:pt>
                <c:pt idx="7">
                  <c:v>MR-8</c:v>
                </c:pt>
              </c:strCache>
            </c:strRef>
          </c:cat>
          <c:val>
            <c:numRef>
              <c:f>'MRC Graphs'!$E$4:$E$11</c:f>
              <c:numCache>
                <c:formatCode>General</c:formatCode>
                <c:ptCount val="8"/>
                <c:pt idx="5" formatCode="0.00">
                  <c:v>0</c:v>
                </c:pt>
                <c:pt idx="6" formatCode="0.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'MRC Graphs'!$F$3</c:f>
              <c:strCache>
                <c:ptCount val="1"/>
                <c:pt idx="0">
                  <c:v>Phosphate Feb. 2014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'MRC Graphs'!$B$4:$B$11</c:f>
              <c:strCache>
                <c:ptCount val="8"/>
                <c:pt idx="0">
                  <c:v>MR-1</c:v>
                </c:pt>
                <c:pt idx="1">
                  <c:v>SD-1</c:v>
                </c:pt>
                <c:pt idx="2">
                  <c:v>MR-3</c:v>
                </c:pt>
                <c:pt idx="3">
                  <c:v>MR-4</c:v>
                </c:pt>
                <c:pt idx="4">
                  <c:v>MR-5</c:v>
                </c:pt>
                <c:pt idx="5">
                  <c:v>MR-6</c:v>
                </c:pt>
                <c:pt idx="6">
                  <c:v>MR-7</c:v>
                </c:pt>
                <c:pt idx="7">
                  <c:v>MR-8</c:v>
                </c:pt>
              </c:strCache>
            </c:strRef>
          </c:cat>
          <c:val>
            <c:numRef>
              <c:f>'MRC Graphs'!$F$4:$F$11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2.6646000000000001</c:v>
                </c:pt>
                <c:pt idx="6">
                  <c:v>2.2349999999999999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'MRC Graphs'!$G$3</c:f>
              <c:strCache>
                <c:ptCount val="1"/>
                <c:pt idx="0">
                  <c:v>Phosphate June 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'MRC Graphs'!$G$4:$G$11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2.2725</c:v>
                </c:pt>
                <c:pt idx="6">
                  <c:v>1.1102000000000001</c:v>
                </c:pt>
                <c:pt idx="7">
                  <c:v>1.0333000000000001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'MRC Graphs'!$H$3</c:f>
              <c:strCache>
                <c:ptCount val="1"/>
                <c:pt idx="0">
                  <c:v>Phosphate Aug 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'MRC Graphs'!$H$4:$H$11</c:f>
              <c:numCache>
                <c:formatCode>General</c:formatCode>
                <c:ptCount val="8"/>
                <c:pt idx="3">
                  <c:v>0</c:v>
                </c:pt>
                <c:pt idx="4">
                  <c:v>0</c:v>
                </c:pt>
                <c:pt idx="5" formatCode="0.00">
                  <c:v>2.1377999999999999</c:v>
                </c:pt>
                <c:pt idx="6" formatCode="0.00">
                  <c:v>0.99929999999999997</c:v>
                </c:pt>
                <c:pt idx="7" formatCode="0.00">
                  <c:v>0.89139999999999997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'MRC Graphs'!$I$3</c:f>
              <c:strCache>
                <c:ptCount val="1"/>
                <c:pt idx="0">
                  <c:v>Phosphate Sept 2014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val>
            <c:numRef>
              <c:f>'MRC Graphs'!$I$4:$I$11</c:f>
              <c:numCache>
                <c:formatCode>General</c:formatCode>
                <c:ptCount val="8"/>
                <c:pt idx="3">
                  <c:v>0</c:v>
                </c:pt>
                <c:pt idx="4">
                  <c:v>0</c:v>
                </c:pt>
                <c:pt idx="5" formatCode="0.00">
                  <c:v>2.7936999999999999</c:v>
                </c:pt>
                <c:pt idx="6" formatCode="0.00">
                  <c:v>1.052</c:v>
                </c:pt>
                <c:pt idx="7" formatCode="0.00">
                  <c:v>0.92269999999999996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'MRC Graphs'!$J$3</c:f>
              <c:strCache>
                <c:ptCount val="1"/>
                <c:pt idx="0">
                  <c:v>Phosphate Nov 2014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val>
            <c:numRef>
              <c:f>'MRC Graphs'!$J$4:$J$11</c:f>
              <c:numCache>
                <c:formatCode>General</c:formatCode>
                <c:ptCount val="8"/>
                <c:pt idx="3">
                  <c:v>0</c:v>
                </c:pt>
                <c:pt idx="4">
                  <c:v>0</c:v>
                </c:pt>
                <c:pt idx="5" formatCode="0.00">
                  <c:v>2.4782999999999999</c:v>
                </c:pt>
                <c:pt idx="6" formatCode="0.00">
                  <c:v>1.4867999999999999</c:v>
                </c:pt>
                <c:pt idx="7">
                  <c:v>1.1516999999999999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'MRC Graphs'!$K$3</c:f>
              <c:strCache>
                <c:ptCount val="1"/>
                <c:pt idx="0">
                  <c:v>Phosphate Mar 2015</c:v>
                </c:pt>
              </c:strCache>
            </c:strRef>
          </c:tx>
          <c:spPr>
            <a:ln>
              <a:solidFill>
                <a:srgbClr val="D2D624"/>
              </a:solidFill>
            </a:ln>
          </c:spPr>
          <c:marker>
            <c:symbol val="circle"/>
            <c:size val="5"/>
            <c:spPr>
              <a:solidFill>
                <a:srgbClr val="D2D624"/>
              </a:solidFill>
              <a:ln>
                <a:solidFill>
                  <a:srgbClr val="D2D624"/>
                </a:solidFill>
              </a:ln>
            </c:spPr>
          </c:marker>
          <c:val>
            <c:numRef>
              <c:f>'MRC Graphs'!$K$4:$K$11</c:f>
              <c:numCache>
                <c:formatCode>General</c:formatCode>
                <c:ptCount val="8"/>
                <c:pt idx="3">
                  <c:v>0</c:v>
                </c:pt>
                <c:pt idx="4">
                  <c:v>0</c:v>
                </c:pt>
                <c:pt idx="5" formatCode="0.00">
                  <c:v>3.1414</c:v>
                </c:pt>
                <c:pt idx="6" formatCode="0.00">
                  <c:v>1.5017</c:v>
                </c:pt>
                <c:pt idx="7" formatCode="0.00">
                  <c:v>1.0269999999999999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'MRC Graphs'!$L$3</c:f>
              <c:strCache>
                <c:ptCount val="1"/>
                <c:pt idx="0">
                  <c:v>Phosphate Apr 2015</c:v>
                </c:pt>
              </c:strCache>
            </c:strRef>
          </c:tx>
          <c:marker>
            <c:symbol val="circle"/>
            <c:size val="5"/>
          </c:marker>
          <c:val>
            <c:numRef>
              <c:f>'MRC Graphs'!$L$4:$L$11</c:f>
              <c:numCache>
                <c:formatCode>General</c:formatCode>
                <c:ptCount val="8"/>
                <c:pt idx="3">
                  <c:v>0</c:v>
                </c:pt>
                <c:pt idx="4">
                  <c:v>0</c:v>
                </c:pt>
                <c:pt idx="5" formatCode="0.00">
                  <c:v>2.7772999999999999</c:v>
                </c:pt>
                <c:pt idx="6" formatCode="0.00">
                  <c:v>0.96379999999999999</c:v>
                </c:pt>
                <c:pt idx="7" formatCode="0.00">
                  <c:v>0.96379999999999999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142939648"/>
        <c:axId val="142941184"/>
        <c:extLst/>
      </c:lineChart>
      <c:catAx>
        <c:axId val="1429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1184"/>
        <c:crosses val="autoZero"/>
        <c:auto val="1"/>
        <c:lblAlgn val="ctr"/>
        <c:lblOffset val="100"/>
        <c:noMultiLvlLbl val="0"/>
      </c:catAx>
      <c:valAx>
        <c:axId val="1429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Phosphate (mg/L)</a:t>
                </a:r>
              </a:p>
            </c:rich>
          </c:tx>
          <c:layout>
            <c:manualLayout>
              <c:xMode val="edge"/>
              <c:yMode val="edge"/>
              <c:x val="1.7316017316017319E-2"/>
              <c:y val="0.338362348542048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9648"/>
        <c:crosses val="autoZero"/>
        <c:crossBetween val="between"/>
      </c:valAx>
      <c:spPr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Phosphate in Mill</a:t>
            </a:r>
            <a:r>
              <a:rPr lang="en-US" sz="1600" baseline="0"/>
              <a:t> Race Creek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35033664270222"/>
          <c:y val="0.13734228945066079"/>
          <c:w val="0.66347169918977544"/>
          <c:h val="0.75474570612883918"/>
        </c:manualLayout>
      </c:layout>
      <c:lineChart>
        <c:grouping val="standard"/>
        <c:varyColors val="0"/>
        <c:ser>
          <c:idx val="0"/>
          <c:order val="0"/>
          <c:tx>
            <c:strRef>
              <c:f>'MRC Graphs'!$C$65</c:f>
              <c:strCache>
                <c:ptCount val="1"/>
                <c:pt idx="0">
                  <c:v>Chloride Sept. 2013</c:v>
                </c:pt>
              </c:strCache>
            </c:strRef>
          </c:tx>
          <c:cat>
            <c:strRef>
              <c:f>'MRC Graphs'!$B$66:$B$73</c:f>
              <c:strCache>
                <c:ptCount val="8"/>
                <c:pt idx="0">
                  <c:v>MR-1</c:v>
                </c:pt>
                <c:pt idx="1">
                  <c:v>SD-1</c:v>
                </c:pt>
                <c:pt idx="2">
                  <c:v>MR-3</c:v>
                </c:pt>
                <c:pt idx="3">
                  <c:v>MR-4</c:v>
                </c:pt>
                <c:pt idx="4">
                  <c:v>MR-5</c:v>
                </c:pt>
                <c:pt idx="5">
                  <c:v>MR-6</c:v>
                </c:pt>
                <c:pt idx="6">
                  <c:v>MR-7</c:v>
                </c:pt>
                <c:pt idx="7">
                  <c:v>MR-8</c:v>
                </c:pt>
              </c:strCache>
            </c:strRef>
          </c:cat>
          <c:val>
            <c:numRef>
              <c:f>'MRC Graphs'!$C$66:$C$73</c:f>
              <c:numCache>
                <c:formatCode>General</c:formatCode>
                <c:ptCount val="8"/>
                <c:pt idx="5" formatCode="0.0">
                  <c:v>119.7563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'MRC Graphs'!$D$65</c:f>
              <c:strCache>
                <c:ptCount val="1"/>
                <c:pt idx="0">
                  <c:v>Chloride Oct. 2013</c:v>
                </c:pt>
              </c:strCache>
            </c:strRef>
          </c:tx>
          <c:val>
            <c:numRef>
              <c:f>'MRC Graphs'!$D$66:$D$73</c:f>
              <c:numCache>
                <c:formatCode>0.00</c:formatCode>
                <c:ptCount val="8"/>
                <c:pt idx="5" formatCode="0.0">
                  <c:v>115.8794</c:v>
                </c:pt>
                <c:pt idx="6" formatCode="0.0">
                  <c:v>100.8694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'MRC Graphs'!$E$65</c:f>
              <c:strCache>
                <c:ptCount val="1"/>
                <c:pt idx="0">
                  <c:v>Chloride Nov. 2013</c:v>
                </c:pt>
              </c:strCache>
            </c:strRef>
          </c:tx>
          <c:val>
            <c:numRef>
              <c:f>'MRC Graphs'!$E$66:$E$73</c:f>
              <c:numCache>
                <c:formatCode>0.0</c:formatCode>
                <c:ptCount val="8"/>
                <c:pt idx="6" formatCode="0.00">
                  <c:v>91.27</c:v>
                </c:pt>
                <c:pt idx="7" formatCode="0.00">
                  <c:v>84.92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'MRC Graphs'!$F$65</c:f>
              <c:strCache>
                <c:ptCount val="1"/>
                <c:pt idx="0">
                  <c:v>Chloride Feb. 2014</c:v>
                </c:pt>
              </c:strCache>
            </c:strRef>
          </c:tx>
          <c:val>
            <c:numRef>
              <c:f>'MRC Graphs'!$F$66:$F$73</c:f>
              <c:numCache>
                <c:formatCode>0.00</c:formatCode>
                <c:ptCount val="8"/>
                <c:pt idx="0">
                  <c:v>93.025400000000005</c:v>
                </c:pt>
                <c:pt idx="1">
                  <c:v>116.06570000000001</c:v>
                </c:pt>
                <c:pt idx="2">
                  <c:v>107.5408</c:v>
                </c:pt>
                <c:pt idx="3">
                  <c:v>105.7332</c:v>
                </c:pt>
                <c:pt idx="4">
                  <c:v>112.0728</c:v>
                </c:pt>
                <c:pt idx="5">
                  <c:v>111.1966</c:v>
                </c:pt>
                <c:pt idx="6">
                  <c:v>105.9845</c:v>
                </c:pt>
                <c:pt idx="7">
                  <c:v>95.576599999999999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'MRC Graphs'!$G$65</c:f>
              <c:strCache>
                <c:ptCount val="1"/>
                <c:pt idx="0">
                  <c:v>Chloride June 2014</c:v>
                </c:pt>
              </c:strCache>
            </c:strRef>
          </c:tx>
          <c:val>
            <c:numRef>
              <c:f>'MRC Graphs'!$G$66:$G$73</c:f>
              <c:numCache>
                <c:formatCode>0.00</c:formatCode>
                <c:ptCount val="8"/>
                <c:pt idx="0">
                  <c:v>75.706299999999999</c:v>
                </c:pt>
                <c:pt idx="1">
                  <c:v>87.165800000000004</c:v>
                </c:pt>
                <c:pt idx="2">
                  <c:v>88.477900000000005</c:v>
                </c:pt>
                <c:pt idx="3">
                  <c:v>84.206000000000003</c:v>
                </c:pt>
                <c:pt idx="4">
                  <c:v>71.949299999999994</c:v>
                </c:pt>
                <c:pt idx="5">
                  <c:v>98.802499999999995</c:v>
                </c:pt>
                <c:pt idx="6">
                  <c:v>106.9563</c:v>
                </c:pt>
                <c:pt idx="7">
                  <c:v>85.034599999999998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'MRC Graphs'!$H$65</c:f>
              <c:strCache>
                <c:ptCount val="1"/>
                <c:pt idx="0">
                  <c:v>Chloride  Aug 2014</c:v>
                </c:pt>
              </c:strCache>
            </c:strRef>
          </c:tx>
          <c:val>
            <c:numRef>
              <c:f>'MRC Graphs'!$H$66:$H$73</c:f>
              <c:numCache>
                <c:formatCode>General</c:formatCode>
                <c:ptCount val="8"/>
                <c:pt idx="3" formatCode="0.00">
                  <c:v>104.3104</c:v>
                </c:pt>
                <c:pt idx="5" formatCode="0.00">
                  <c:v>103.508</c:v>
                </c:pt>
                <c:pt idx="6" formatCode="0.00">
                  <c:v>95.247900000000001</c:v>
                </c:pt>
                <c:pt idx="7" formatCode="0.00">
                  <c:v>84.173699999999997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'MRC Graphs'!$I$65</c:f>
              <c:strCache>
                <c:ptCount val="1"/>
                <c:pt idx="0">
                  <c:v>Chloride  Sept 2014</c:v>
                </c:pt>
              </c:strCache>
            </c:strRef>
          </c:tx>
          <c:val>
            <c:numRef>
              <c:f>'MRC Graphs'!$I$66:$I$73</c:f>
              <c:numCache>
                <c:formatCode>General</c:formatCode>
                <c:ptCount val="8"/>
                <c:pt idx="3" formatCode="0.00">
                  <c:v>106.19119999999999</c:v>
                </c:pt>
                <c:pt idx="5" formatCode="0.00">
                  <c:v>112.6354</c:v>
                </c:pt>
                <c:pt idx="6" formatCode="0.00">
                  <c:v>99.586399999999998</c:v>
                </c:pt>
                <c:pt idx="7" formatCode="0.00">
                  <c:v>81.211299999999994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'MRC Graphs'!$J$65</c:f>
              <c:strCache>
                <c:ptCount val="1"/>
                <c:pt idx="0">
                  <c:v>Chloride  Nov 2014</c:v>
                </c:pt>
              </c:strCache>
            </c:strRef>
          </c:tx>
          <c:val>
            <c:numRef>
              <c:f>'MRC Graphs'!$J$66:$J$73</c:f>
              <c:numCache>
                <c:formatCode>General</c:formatCode>
                <c:ptCount val="8"/>
                <c:pt idx="3" formatCode="0.00">
                  <c:v>127.42</c:v>
                </c:pt>
                <c:pt idx="5" formatCode="0.00">
                  <c:v>117.8685</c:v>
                </c:pt>
                <c:pt idx="6" formatCode="0.00">
                  <c:v>101.24169999999999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'MRC Graphs'!$K$65</c:f>
              <c:strCache>
                <c:ptCount val="1"/>
                <c:pt idx="0">
                  <c:v>Chloride  Mar 2015</c:v>
                </c:pt>
              </c:strCache>
            </c:strRef>
          </c:tx>
          <c:val>
            <c:numRef>
              <c:f>'MRC Graphs'!$K$66:$K$73</c:f>
              <c:numCache>
                <c:formatCode>General</c:formatCode>
                <c:ptCount val="8"/>
                <c:pt idx="3" formatCode="0.00">
                  <c:v>132.4682</c:v>
                </c:pt>
                <c:pt idx="6" formatCode="0.00">
                  <c:v>106.09990000000001</c:v>
                </c:pt>
                <c:pt idx="7" formatCode="0.00">
                  <c:v>105.8181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'MRC Graphs'!$L$65</c:f>
              <c:strCache>
                <c:ptCount val="1"/>
                <c:pt idx="0">
                  <c:v>Chloride  Apr 2015</c:v>
                </c:pt>
              </c:strCache>
            </c:strRef>
          </c:tx>
          <c:val>
            <c:numRef>
              <c:f>'MRC Graphs'!$L$66:$L$73</c:f>
              <c:numCache>
                <c:formatCode>General</c:formatCode>
                <c:ptCount val="8"/>
                <c:pt idx="3" formatCode="0.00">
                  <c:v>86.9</c:v>
                </c:pt>
                <c:pt idx="5" formatCode="0.00">
                  <c:v>119.9971</c:v>
                </c:pt>
                <c:pt idx="6" formatCode="0.00">
                  <c:v>97.449100000000001</c:v>
                </c:pt>
                <c:pt idx="7" formatCode="0.00">
                  <c:v>97.449100000000001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142978048"/>
        <c:axId val="142979840"/>
        <c:extLst/>
      </c:lineChart>
      <c:catAx>
        <c:axId val="1429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79840"/>
        <c:crosses val="autoZero"/>
        <c:auto val="1"/>
        <c:lblAlgn val="ctr"/>
        <c:lblOffset val="100"/>
        <c:noMultiLvlLbl val="0"/>
      </c:catAx>
      <c:valAx>
        <c:axId val="1429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Phosphate (mg/L)</a:t>
                </a:r>
              </a:p>
            </c:rich>
          </c:tx>
          <c:layout>
            <c:manualLayout>
              <c:xMode val="edge"/>
              <c:yMode val="edge"/>
              <c:x val="1.7316017316017319E-2"/>
              <c:y val="0.338362348542048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78048"/>
        <c:crosses val="autoZero"/>
        <c:crossBetween val="between"/>
      </c:valAx>
      <c:spPr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Nitrate (mg/L)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'GC Graphs'!$D$4</c:f>
              <c:strCache>
                <c:ptCount val="1"/>
                <c:pt idx="0">
                  <c:v>Tributaries Aug 2014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'GC Graphs'!$B$5:$B$13</c:f>
              <c:strCache>
                <c:ptCount val="9"/>
                <c:pt idx="0">
                  <c:v>MR-4</c:v>
                </c:pt>
                <c:pt idx="1">
                  <c:v>MR-6</c:v>
                </c:pt>
                <c:pt idx="2">
                  <c:v>EBE-1</c:v>
                </c:pt>
                <c:pt idx="3">
                  <c:v>EBW</c:v>
                </c:pt>
                <c:pt idx="4">
                  <c:v>EBE-2</c:v>
                </c:pt>
                <c:pt idx="5">
                  <c:v>EBE-3</c:v>
                </c:pt>
                <c:pt idx="6">
                  <c:v>Spring Creek</c:v>
                </c:pt>
                <c:pt idx="7">
                  <c:v>MR-7</c:v>
                </c:pt>
                <c:pt idx="8">
                  <c:v>MR-8</c:v>
                </c:pt>
              </c:strCache>
            </c:strRef>
          </c:cat>
          <c:val>
            <c:numRef>
              <c:f>'GC Graphs'!$D$5:$D$13</c:f>
              <c:numCache>
                <c:formatCode>0.0</c:formatCode>
                <c:ptCount val="9"/>
                <c:pt idx="6" formatCode="0.00">
                  <c:v>0.75900000000000001</c:v>
                </c:pt>
              </c:numCache>
            </c:numRef>
          </c:val>
        </c:ser>
        <c:ser>
          <c:idx val="3"/>
          <c:order val="3"/>
          <c:tx>
            <c:strRef>
              <c:f>'GC Graphs'!$F$4</c:f>
              <c:strCache>
                <c:ptCount val="1"/>
                <c:pt idx="0">
                  <c:v>Tributaries Sept 2014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'GC Graphs'!$F$5:$F$13</c:f>
              <c:numCache>
                <c:formatCode>0.0</c:formatCode>
                <c:ptCount val="9"/>
                <c:pt idx="6" formatCode="0.00">
                  <c:v>0.69030000000000002</c:v>
                </c:pt>
              </c:numCache>
            </c:numRef>
          </c:val>
        </c:ser>
        <c:ser>
          <c:idx val="5"/>
          <c:order val="5"/>
          <c:tx>
            <c:strRef>
              <c:f>'GC Graphs'!$H$4</c:f>
              <c:strCache>
                <c:ptCount val="1"/>
                <c:pt idx="0">
                  <c:v>Tributaries Nov 2014</c:v>
                </c:pt>
              </c:strCache>
            </c:strRef>
          </c:tx>
          <c:invertIfNegative val="0"/>
          <c:val>
            <c:numRef>
              <c:f>'GC Graphs'!$H$5:$H$13</c:f>
              <c:numCache>
                <c:formatCode>General</c:formatCode>
                <c:ptCount val="9"/>
                <c:pt idx="6" formatCode="0.00">
                  <c:v>0.8901</c:v>
                </c:pt>
              </c:numCache>
            </c:numRef>
          </c:val>
        </c:ser>
        <c:ser>
          <c:idx val="7"/>
          <c:order val="7"/>
          <c:tx>
            <c:strRef>
              <c:f>'GC Graphs'!$J$4</c:f>
              <c:strCache>
                <c:ptCount val="1"/>
                <c:pt idx="0">
                  <c:v>Tributaries Mar 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invertIfNegative val="0"/>
          <c:val>
            <c:numRef>
              <c:f>'GC Graphs'!$J$5:$J$13</c:f>
              <c:numCache>
                <c:formatCode>General</c:formatCode>
                <c:ptCount val="9"/>
                <c:pt idx="6" formatCode="0.00">
                  <c:v>0.82979999999999998</c:v>
                </c:pt>
              </c:numCache>
            </c:numRef>
          </c:val>
        </c:ser>
        <c:ser>
          <c:idx val="9"/>
          <c:order val="9"/>
          <c:tx>
            <c:strRef>
              <c:f>'GC Graphs'!$L$4</c:f>
              <c:strCache>
                <c:ptCount val="1"/>
                <c:pt idx="0">
                  <c:v>Tributaries Apr 2015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invertIfNegative val="0"/>
          <c:val>
            <c:numRef>
              <c:f>'GC Graphs'!$L$5:$L$13</c:f>
              <c:numCache>
                <c:formatCode>General</c:formatCode>
                <c:ptCount val="9"/>
                <c:pt idx="6" formatCode="0.00">
                  <c:v>0.72099999999999997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88288"/>
        <c:axId val="145390208"/>
      </c:barChart>
      <c:lineChart>
        <c:grouping val="standard"/>
        <c:varyColors val="0"/>
        <c:ser>
          <c:idx val="0"/>
          <c:order val="0"/>
          <c:tx>
            <c:strRef>
              <c:f>'GC Graphs'!$C$3</c:f>
              <c:strCache>
                <c:ptCount val="1"/>
                <c:pt idx="0">
                  <c:v>MRC Aug 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'GC Graphs'!$B$5:$B$13</c:f>
              <c:strCache>
                <c:ptCount val="9"/>
                <c:pt idx="0">
                  <c:v>MR-4</c:v>
                </c:pt>
                <c:pt idx="1">
                  <c:v>MR-6</c:v>
                </c:pt>
                <c:pt idx="2">
                  <c:v>EBE-1</c:v>
                </c:pt>
                <c:pt idx="3">
                  <c:v>EBW</c:v>
                </c:pt>
                <c:pt idx="4">
                  <c:v>EBE-2</c:v>
                </c:pt>
                <c:pt idx="5">
                  <c:v>EBE-3</c:v>
                </c:pt>
                <c:pt idx="6">
                  <c:v>Spring Creek</c:v>
                </c:pt>
                <c:pt idx="7">
                  <c:v>MR-7</c:v>
                </c:pt>
                <c:pt idx="8">
                  <c:v>MR-8</c:v>
                </c:pt>
              </c:strCache>
            </c:strRef>
          </c:cat>
          <c:val>
            <c:numRef>
              <c:f>'GC Graphs'!$C$5:$C$13</c:f>
              <c:numCache>
                <c:formatCode>0.00</c:formatCode>
                <c:ptCount val="9"/>
                <c:pt idx="0">
                  <c:v>2.8883999999999999</c:v>
                </c:pt>
                <c:pt idx="1">
                  <c:v>20.65</c:v>
                </c:pt>
                <c:pt idx="2">
                  <c:v>23.139099999999999</c:v>
                </c:pt>
                <c:pt idx="3">
                  <c:v>12.497999999999999</c:v>
                </c:pt>
                <c:pt idx="4">
                  <c:v>20.043700000000001</c:v>
                </c:pt>
                <c:pt idx="5">
                  <c:v>15.7334</c:v>
                </c:pt>
                <c:pt idx="6" formatCode="General">
                  <c:v>#N/A</c:v>
                </c:pt>
                <c:pt idx="7">
                  <c:v>8.8892000000000007</c:v>
                </c:pt>
                <c:pt idx="8">
                  <c:v>7.8556999999999997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'GC Graphs'!$E$3</c:f>
              <c:strCache>
                <c:ptCount val="1"/>
                <c:pt idx="0">
                  <c:v>MRC Sept 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'GC Graphs'!$E$5:$E$13</c:f>
              <c:numCache>
                <c:formatCode>0.00</c:formatCode>
                <c:ptCount val="9"/>
                <c:pt idx="0">
                  <c:v>3.1526999999999998</c:v>
                </c:pt>
                <c:pt idx="1">
                  <c:v>23.864899999999999</c:v>
                </c:pt>
                <c:pt idx="2">
                  <c:v>22.8886</c:v>
                </c:pt>
                <c:pt idx="3">
                  <c:v>19.1724</c:v>
                </c:pt>
                <c:pt idx="4">
                  <c:v>23.5442</c:v>
                </c:pt>
                <c:pt idx="5">
                  <c:v>18.506499999999999</c:v>
                </c:pt>
                <c:pt idx="6" formatCode="General">
                  <c:v>#N/A</c:v>
                </c:pt>
                <c:pt idx="7">
                  <c:v>11.405099999999999</c:v>
                </c:pt>
                <c:pt idx="8">
                  <c:v>8.6662999999999997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'GC Graphs'!$G$3</c:f>
              <c:strCache>
                <c:ptCount val="1"/>
                <c:pt idx="0">
                  <c:v>MRC Nov 2014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'GC Graphs'!$G$5:$G$13</c:f>
              <c:numCache>
                <c:formatCode>0.00</c:formatCode>
                <c:ptCount val="9"/>
                <c:pt idx="0">
                  <c:v>3.3759999999999999</c:v>
                </c:pt>
                <c:pt idx="1">
                  <c:v>25.4375</c:v>
                </c:pt>
                <c:pt idx="2">
                  <c:v>26.686800000000002</c:v>
                </c:pt>
                <c:pt idx="3">
                  <c:v>25.573</c:v>
                </c:pt>
                <c:pt idx="4">
                  <c:v>26.24</c:v>
                </c:pt>
                <c:pt idx="5">
                  <c:v>23.463000000000001</c:v>
                </c:pt>
                <c:pt idx="6" formatCode="General">
                  <c:v>#N/A</c:v>
                </c:pt>
                <c:pt idx="7">
                  <c:v>16.263200000000001</c:v>
                </c:pt>
                <c:pt idx="8" formatCode="0.0">
                  <c:v>11.921900000000001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'GC Graphs'!$I$3</c:f>
              <c:strCache>
                <c:ptCount val="1"/>
                <c:pt idx="0">
                  <c:v>MRC Mar 2015</c:v>
                </c:pt>
              </c:strCache>
            </c:strRef>
          </c:tx>
          <c:spPr>
            <a:ln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val>
            <c:numRef>
              <c:f>'GC Graphs'!$I$5:$I$13</c:f>
              <c:numCache>
                <c:formatCode>0.00</c:formatCode>
                <c:ptCount val="9"/>
                <c:pt idx="0">
                  <c:v>2.5546000000000002</c:v>
                </c:pt>
                <c:pt idx="1">
                  <c:v>28.981000000000002</c:v>
                </c:pt>
                <c:pt idx="2">
                  <c:v>30.357199999999999</c:v>
                </c:pt>
                <c:pt idx="3">
                  <c:v>20.094100000000001</c:v>
                </c:pt>
                <c:pt idx="4">
                  <c:v>28.959199999999999</c:v>
                </c:pt>
                <c:pt idx="5">
                  <c:v>25.212900000000001</c:v>
                </c:pt>
                <c:pt idx="6" formatCode="General">
                  <c:v>#N/A</c:v>
                </c:pt>
                <c:pt idx="7">
                  <c:v>14.812900000000001</c:v>
                </c:pt>
                <c:pt idx="8">
                  <c:v>9.4977999999999998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'GC Graphs'!$K$3:$L$3</c:f>
              <c:strCache>
                <c:ptCount val="1"/>
                <c:pt idx="0">
                  <c:v>MRC Apr 2015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val>
            <c:numRef>
              <c:f>'GC Graphs'!$K$5:$K$13</c:f>
              <c:numCache>
                <c:formatCode>0.00</c:formatCode>
                <c:ptCount val="9"/>
                <c:pt idx="0">
                  <c:v>1.9563999999999999</c:v>
                </c:pt>
                <c:pt idx="1">
                  <c:v>25.146000000000001</c:v>
                </c:pt>
                <c:pt idx="2">
                  <c:v>18.127800000000001</c:v>
                </c:pt>
                <c:pt idx="3">
                  <c:v>25</c:v>
                </c:pt>
                <c:pt idx="4">
                  <c:v>24.4359</c:v>
                </c:pt>
                <c:pt idx="5">
                  <c:v>19.824100000000001</c:v>
                </c:pt>
                <c:pt idx="6" formatCode="General">
                  <c:v>#N/A</c:v>
                </c:pt>
                <c:pt idx="7">
                  <c:v>11.214499999999999</c:v>
                </c:pt>
                <c:pt idx="8">
                  <c:v>11.214499999999999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88288"/>
        <c:axId val="145390208"/>
      </c:lineChart>
      <c:catAx>
        <c:axId val="1453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90208"/>
        <c:crosses val="autoZero"/>
        <c:auto val="1"/>
        <c:lblAlgn val="ctr"/>
        <c:lblOffset val="100"/>
        <c:noMultiLvlLbl val="0"/>
      </c:catAx>
      <c:valAx>
        <c:axId val="1453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8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Phosphate (mg/L)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'GC Graphs'!$Q$4</c:f>
              <c:strCache>
                <c:ptCount val="1"/>
                <c:pt idx="0">
                  <c:v>Tributaries Aug 2014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'GC Graphs'!$M$5:$M$13</c:f>
              <c:strCache>
                <c:ptCount val="9"/>
                <c:pt idx="0">
                  <c:v>MR-4</c:v>
                </c:pt>
                <c:pt idx="1">
                  <c:v>MR-6</c:v>
                </c:pt>
                <c:pt idx="2">
                  <c:v>EBE-1</c:v>
                </c:pt>
                <c:pt idx="3">
                  <c:v>EBW</c:v>
                </c:pt>
                <c:pt idx="4">
                  <c:v>EBE-2</c:v>
                </c:pt>
                <c:pt idx="5">
                  <c:v>EBE-3</c:v>
                </c:pt>
                <c:pt idx="6">
                  <c:v>Spring Creek</c:v>
                </c:pt>
                <c:pt idx="7">
                  <c:v>MR-7</c:v>
                </c:pt>
                <c:pt idx="8">
                  <c:v>MR-8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'GC Graphs'!$M$5:$M$13</c15:sqref>
                  </c15:fullRef>
                </c:ext>
              </c:extLst>
            </c:strRef>
          </c:cat>
          <c:val>
            <c:numRef>
              <c:f>'GC Graphs'!$Q$5:$Q$13</c:f>
              <c:numCache>
                <c:formatCode>General</c:formatCode>
                <c:ptCount val="9"/>
                <c:pt idx="6" formatCode="0.0">
                  <c:v>0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'GC Graphs'!$Q$5:$Q$13</c15:sqref>
                  </c15:fullRef>
                </c:ext>
              </c:extLst>
            </c:numRef>
          </c:val>
        </c:ser>
        <c:ser>
          <c:idx val="1"/>
          <c:order val="3"/>
          <c:tx>
            <c:strRef>
              <c:f>'GC Graphs'!$O$4</c:f>
              <c:strCache>
                <c:ptCount val="1"/>
                <c:pt idx="0">
                  <c:v>Tributaries Sept 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'GC Graphs'!$M$5:$M$13</c:f>
              <c:strCache>
                <c:ptCount val="9"/>
                <c:pt idx="0">
                  <c:v>MR-4</c:v>
                </c:pt>
                <c:pt idx="1">
                  <c:v>MR-6</c:v>
                </c:pt>
                <c:pt idx="2">
                  <c:v>EBE-1</c:v>
                </c:pt>
                <c:pt idx="3">
                  <c:v>EBW</c:v>
                </c:pt>
                <c:pt idx="4">
                  <c:v>EBE-2</c:v>
                </c:pt>
                <c:pt idx="5">
                  <c:v>EBE-3</c:v>
                </c:pt>
                <c:pt idx="6">
                  <c:v>Spring Creek</c:v>
                </c:pt>
                <c:pt idx="7">
                  <c:v>MR-7</c:v>
                </c:pt>
                <c:pt idx="8">
                  <c:v>MR-8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'GC Graphs'!$M$5:$M$13</c15:sqref>
                  </c15:fullRef>
                </c:ext>
              </c:extLst>
            </c:strRef>
          </c:cat>
          <c:val>
            <c:numRef>
              <c:f>'GC Graphs'!$O$5:$O$13</c:f>
              <c:numCache>
                <c:formatCode>General</c:formatCode>
                <c:ptCount val="9"/>
                <c:pt idx="6" formatCode="0.0">
                  <c:v>0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'GC Graphs'!$O$5:$O$13</c15:sqref>
                  </c15:fullRef>
                </c:ext>
              </c:extLst>
            </c:numRef>
          </c:val>
        </c:ser>
        <c:ser>
          <c:idx val="5"/>
          <c:order val="5"/>
          <c:tx>
            <c:strRef>
              <c:f>'GC Graphs'!$S$4</c:f>
              <c:strCache>
                <c:ptCount val="1"/>
                <c:pt idx="0">
                  <c:v>Tributaries Nov 2014</c:v>
                </c:pt>
              </c:strCache>
            </c:strRef>
          </c:tx>
          <c:invertIfNegative val="0"/>
          <c:cat>
            <c:strLit>
              <c:ptCount val="9"/>
              <c:pt idx="0">
                <c:v>MR-4</c:v>
              </c:pt>
              <c:pt idx="1">
                <c:v>MR-6</c:v>
              </c:pt>
              <c:pt idx="2">
                <c:v>EBE-1</c:v>
              </c:pt>
              <c:pt idx="3">
                <c:v>EBW</c:v>
              </c:pt>
              <c:pt idx="4">
                <c:v>EBE-2</c:v>
              </c:pt>
              <c:pt idx="5">
                <c:v>EBE-3</c:v>
              </c:pt>
              <c:pt idx="6">
                <c:v>Spring Creek</c:v>
              </c:pt>
              <c:pt idx="7">
                <c:v>MR-7</c:v>
              </c:pt>
              <c:pt idx="8">
                <c:v>MR-8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'GC Graphs'!$S$5:$S$13</c:f>
              <c:numCache>
                <c:formatCode>General</c:formatCode>
                <c:ptCount val="9"/>
                <c:pt idx="6" formatCode="0.0">
                  <c:v>0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'GC Graphs'!$S$5:$S$13</c15:sqref>
                  </c15:fullRef>
                </c:ext>
              </c:extLst>
            </c:numRef>
          </c:val>
        </c:ser>
        <c:ser>
          <c:idx val="7"/>
          <c:order val="7"/>
          <c:tx>
            <c:strRef>
              <c:f>'GC Graphs'!$U$4</c:f>
              <c:strCache>
                <c:ptCount val="1"/>
                <c:pt idx="0">
                  <c:v>Tributaries Mar 2015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strLit>
              <c:ptCount val="9"/>
              <c:pt idx="0">
                <c:v>MR-4</c:v>
              </c:pt>
              <c:pt idx="1">
                <c:v>MR-6</c:v>
              </c:pt>
              <c:pt idx="2">
                <c:v>EBE-1</c:v>
              </c:pt>
              <c:pt idx="3">
                <c:v>EBW</c:v>
              </c:pt>
              <c:pt idx="4">
                <c:v>EBE-2</c:v>
              </c:pt>
              <c:pt idx="5">
                <c:v>EBE-3</c:v>
              </c:pt>
              <c:pt idx="6">
                <c:v>Spring Creek</c:v>
              </c:pt>
              <c:pt idx="7">
                <c:v>MR-7</c:v>
              </c:pt>
              <c:pt idx="8">
                <c:v>MR-8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'GC Graphs'!$U$5:$U$13</c:f>
              <c:numCache>
                <c:formatCode>0.0</c:formatCode>
                <c:ptCount val="9"/>
                <c:pt idx="6">
                  <c:v>0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'GC Graphs'!$U$5:$U$15</c15:sqref>
                  </c15:fullRef>
                </c:ext>
              </c:extLst>
            </c:numRef>
          </c:val>
        </c:ser>
        <c:ser>
          <c:idx val="9"/>
          <c:order val="9"/>
          <c:tx>
            <c:strRef>
              <c:f>'GC Graphs'!$W$4</c:f>
              <c:strCache>
                <c:ptCount val="1"/>
                <c:pt idx="0">
                  <c:v>Tributaries Apr 2015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invertIfNegative val="0"/>
          <c:cat>
            <c:strLit>
              <c:ptCount val="9"/>
              <c:pt idx="0">
                <c:v>MR-4</c:v>
              </c:pt>
              <c:pt idx="1">
                <c:v>MR-6</c:v>
              </c:pt>
              <c:pt idx="2">
                <c:v>EBE-1</c:v>
              </c:pt>
              <c:pt idx="3">
                <c:v>EBW</c:v>
              </c:pt>
              <c:pt idx="4">
                <c:v>EBE-2</c:v>
              </c:pt>
              <c:pt idx="5">
                <c:v>EBE-3</c:v>
              </c:pt>
              <c:pt idx="6">
                <c:v>Spring Creek</c:v>
              </c:pt>
              <c:pt idx="7">
                <c:v>MR-7</c:v>
              </c:pt>
              <c:pt idx="8">
                <c:v>MR-8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'GC Graphs'!$W$5:$W$13</c:f>
              <c:numCache>
                <c:formatCode>0.0</c:formatCode>
                <c:ptCount val="9"/>
                <c:pt idx="6">
                  <c:v>0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'GC Graphs'!$W$5:$W$13</c15:sqref>
                  </c15:fullRef>
                </c:ext>
              </c:extLst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97472"/>
        <c:axId val="145499648"/>
      </c:barChart>
      <c:lineChart>
        <c:grouping val="standard"/>
        <c:varyColors val="0"/>
        <c:ser>
          <c:idx val="2"/>
          <c:order val="0"/>
          <c:tx>
            <c:strRef>
              <c:f>'GC Graphs'!$P$3:$P$4</c:f>
              <c:strCache>
                <c:ptCount val="1"/>
                <c:pt idx="0">
                  <c:v>MRC Aug 2014 MRC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'GC Graphs'!$M$5:$M$13</c:f>
              <c:strCache>
                <c:ptCount val="9"/>
                <c:pt idx="0">
                  <c:v>MR-4</c:v>
                </c:pt>
                <c:pt idx="1">
                  <c:v>MR-6</c:v>
                </c:pt>
                <c:pt idx="2">
                  <c:v>EBE-1</c:v>
                </c:pt>
                <c:pt idx="3">
                  <c:v>EBW</c:v>
                </c:pt>
                <c:pt idx="4">
                  <c:v>EBE-2</c:v>
                </c:pt>
                <c:pt idx="5">
                  <c:v>EBE-3</c:v>
                </c:pt>
                <c:pt idx="6">
                  <c:v>Spring Creek</c:v>
                </c:pt>
                <c:pt idx="7">
                  <c:v>MR-7</c:v>
                </c:pt>
                <c:pt idx="8">
                  <c:v>MR-8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'GC Graphs'!$M$5:$M$13</c15:sqref>
                  </c15:fullRef>
                </c:ext>
              </c:extLst>
            </c:strRef>
          </c:cat>
          <c:val>
            <c:numRef>
              <c:f>'GC Graphs'!$P$5:$P$13</c:f>
              <c:numCache>
                <c:formatCode>0.00</c:formatCode>
                <c:ptCount val="9"/>
                <c:pt idx="0" formatCode="0.0">
                  <c:v>0</c:v>
                </c:pt>
                <c:pt idx="1">
                  <c:v>2.1377999999999999</c:v>
                </c:pt>
                <c:pt idx="2">
                  <c:v>2.1608000000000001</c:v>
                </c:pt>
                <c:pt idx="3">
                  <c:v>1.583</c:v>
                </c:pt>
                <c:pt idx="4">
                  <c:v>2.0442</c:v>
                </c:pt>
                <c:pt idx="5">
                  <c:v>1.8888</c:v>
                </c:pt>
                <c:pt idx="6" formatCode="General">
                  <c:v>#N/A</c:v>
                </c:pt>
                <c:pt idx="7">
                  <c:v>0.99929999999999997</c:v>
                </c:pt>
                <c:pt idx="8">
                  <c:v>0.89139999999999997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'GC Graphs'!$P$5:$P$13</c15:sqref>
                  </c15:fullRef>
                </c:ext>
              </c:extLst>
            </c:numRef>
          </c:val>
          <c:smooth val="0"/>
        </c:ser>
        <c:ser>
          <c:idx val="0"/>
          <c:order val="2"/>
          <c:tx>
            <c:strRef>
              <c:f>'GC Graphs'!$N$3:$N$4</c:f>
              <c:strCache>
                <c:ptCount val="1"/>
                <c:pt idx="0">
                  <c:v>MRC Sept 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'GC Graphs'!$M$5:$M$13</c:f>
              <c:strCache>
                <c:ptCount val="9"/>
                <c:pt idx="0">
                  <c:v>MR-4</c:v>
                </c:pt>
                <c:pt idx="1">
                  <c:v>MR-6</c:v>
                </c:pt>
                <c:pt idx="2">
                  <c:v>EBE-1</c:v>
                </c:pt>
                <c:pt idx="3">
                  <c:v>EBW</c:v>
                </c:pt>
                <c:pt idx="4">
                  <c:v>EBE-2</c:v>
                </c:pt>
                <c:pt idx="5">
                  <c:v>EBE-3</c:v>
                </c:pt>
                <c:pt idx="6">
                  <c:v>Spring Creek</c:v>
                </c:pt>
                <c:pt idx="7">
                  <c:v>MR-7</c:v>
                </c:pt>
                <c:pt idx="8">
                  <c:v>MR-8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'GC Graphs'!$M$5:$M$13</c15:sqref>
                  </c15:fullRef>
                </c:ext>
              </c:extLst>
            </c:strRef>
          </c:cat>
          <c:val>
            <c:numRef>
              <c:f>'GC Graphs'!$N$5:$N$13</c:f>
              <c:numCache>
                <c:formatCode>0.00</c:formatCode>
                <c:ptCount val="9"/>
                <c:pt idx="0" formatCode="0.0">
                  <c:v>0</c:v>
                </c:pt>
                <c:pt idx="1">
                  <c:v>2.7936999999999999</c:v>
                </c:pt>
                <c:pt idx="2">
                  <c:v>2.4784999999999999</c:v>
                </c:pt>
                <c:pt idx="3">
                  <c:v>2.0592999999999999</c:v>
                </c:pt>
                <c:pt idx="4">
                  <c:v>2.4990999999999999</c:v>
                </c:pt>
                <c:pt idx="5">
                  <c:v>2.0670999999999999</c:v>
                </c:pt>
                <c:pt idx="6" formatCode="General">
                  <c:v>#N/A</c:v>
                </c:pt>
                <c:pt idx="7">
                  <c:v>1.052</c:v>
                </c:pt>
                <c:pt idx="8">
                  <c:v>0.92269999999999996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'GC Graphs'!$N$5:$N$13</c15:sqref>
                  </c15:fullRef>
                </c:ext>
              </c:extLst>
            </c:numRef>
          </c:val>
          <c:smooth val="0"/>
        </c:ser>
        <c:ser>
          <c:idx val="4"/>
          <c:order val="4"/>
          <c:tx>
            <c:strRef>
              <c:f>'GC Graphs'!$R$3</c:f>
              <c:strCache>
                <c:ptCount val="1"/>
                <c:pt idx="0">
                  <c:v>MRC Nov 2014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strLit>
              <c:ptCount val="9"/>
              <c:pt idx="0">
                <c:v>MR-4</c:v>
              </c:pt>
              <c:pt idx="1">
                <c:v>MR-6</c:v>
              </c:pt>
              <c:pt idx="2">
                <c:v>EBE-1</c:v>
              </c:pt>
              <c:pt idx="3">
                <c:v>EBW</c:v>
              </c:pt>
              <c:pt idx="4">
                <c:v>EBE-2</c:v>
              </c:pt>
              <c:pt idx="5">
                <c:v>EBE-3</c:v>
              </c:pt>
              <c:pt idx="6">
                <c:v>Spring Creek</c:v>
              </c:pt>
              <c:pt idx="7">
                <c:v>MR-7</c:v>
              </c:pt>
              <c:pt idx="8">
                <c:v>MR-8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'GC Graphs'!$R$5:$R$13</c:f>
              <c:numCache>
                <c:formatCode>0.00</c:formatCode>
                <c:ptCount val="9"/>
                <c:pt idx="0" formatCode="0.0">
                  <c:v>1.9699999999999999E-2</c:v>
                </c:pt>
                <c:pt idx="1">
                  <c:v>2.4782999999999999</c:v>
                </c:pt>
                <c:pt idx="2">
                  <c:v>2.5533999999999999</c:v>
                </c:pt>
                <c:pt idx="3">
                  <c:v>2.4693000000000001</c:v>
                </c:pt>
                <c:pt idx="4">
                  <c:v>2.5790999999999999</c:v>
                </c:pt>
                <c:pt idx="5">
                  <c:v>2.3847999999999998</c:v>
                </c:pt>
                <c:pt idx="6" formatCode="General">
                  <c:v>#N/A</c:v>
                </c:pt>
                <c:pt idx="7">
                  <c:v>1.4867999999999999</c:v>
                </c:pt>
                <c:pt idx="8" formatCode="0.0">
                  <c:v>1.1516999999999999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'GC Graphs'!$R$5:$R$13</c15:sqref>
                  </c15:fullRef>
                </c:ext>
              </c:extLst>
            </c:numRef>
          </c:val>
          <c:smooth val="0"/>
        </c:ser>
        <c:ser>
          <c:idx val="6"/>
          <c:order val="6"/>
          <c:tx>
            <c:strRef>
              <c:f>'GC Graphs'!$T$3</c:f>
              <c:strCache>
                <c:ptCount val="1"/>
                <c:pt idx="0">
                  <c:v>MRC Mar 2015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Lit>
              <c:ptCount val="9"/>
              <c:pt idx="0">
                <c:v>MR-4</c:v>
              </c:pt>
              <c:pt idx="1">
                <c:v>MR-6</c:v>
              </c:pt>
              <c:pt idx="2">
                <c:v>EBE-1</c:v>
              </c:pt>
              <c:pt idx="3">
                <c:v>EBW</c:v>
              </c:pt>
              <c:pt idx="4">
                <c:v>EBE-2</c:v>
              </c:pt>
              <c:pt idx="5">
                <c:v>EBE-3</c:v>
              </c:pt>
              <c:pt idx="6">
                <c:v>Spring Creek</c:v>
              </c:pt>
              <c:pt idx="7">
                <c:v>MR-7</c:v>
              </c:pt>
              <c:pt idx="8">
                <c:v>MR-8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'GC Graphs'!$T$5:$T$13</c:f>
              <c:numCache>
                <c:formatCode>0.0</c:formatCode>
                <c:ptCount val="9"/>
                <c:pt idx="0">
                  <c:v>0</c:v>
                </c:pt>
                <c:pt idx="1">
                  <c:v>3.1414</c:v>
                </c:pt>
                <c:pt idx="2">
                  <c:v>3.2080000000000002</c:v>
                </c:pt>
                <c:pt idx="3">
                  <c:v>1.1611</c:v>
                </c:pt>
                <c:pt idx="4">
                  <c:v>3.0569999999999999</c:v>
                </c:pt>
                <c:pt idx="5">
                  <c:v>2.7115999999999998</c:v>
                </c:pt>
                <c:pt idx="6">
                  <c:v>#N/A</c:v>
                </c:pt>
                <c:pt idx="7">
                  <c:v>1.5017</c:v>
                </c:pt>
                <c:pt idx="8">
                  <c:v>1.0269999999999999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'GC Graphs'!$T$5:$T$13</c15:sqref>
                  </c15:fullRef>
                </c:ext>
              </c:extLst>
            </c:numRef>
          </c:val>
          <c:smooth val="0"/>
        </c:ser>
        <c:ser>
          <c:idx val="8"/>
          <c:order val="8"/>
          <c:tx>
            <c:strRef>
              <c:f>'GC Graphs'!$V$3:$W$3</c:f>
              <c:strCache>
                <c:ptCount val="1"/>
                <c:pt idx="0">
                  <c:v>MRC Apr 2015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cat>
            <c:strLit>
              <c:ptCount val="9"/>
              <c:pt idx="0">
                <c:v>MR-4</c:v>
              </c:pt>
              <c:pt idx="1">
                <c:v>MR-6</c:v>
              </c:pt>
              <c:pt idx="2">
                <c:v>EBE-1</c:v>
              </c:pt>
              <c:pt idx="3">
                <c:v>EBW</c:v>
              </c:pt>
              <c:pt idx="4">
                <c:v>EBE-2</c:v>
              </c:pt>
              <c:pt idx="5">
                <c:v>EBE-3</c:v>
              </c:pt>
              <c:pt idx="6">
                <c:v>Spring Creek</c:v>
              </c:pt>
              <c:pt idx="7">
                <c:v>MR-7</c:v>
              </c:pt>
              <c:pt idx="8">
                <c:v>MR-8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'GC Graphs'!$V$5:$V$13</c:f>
              <c:numCache>
                <c:formatCode>0.00</c:formatCode>
                <c:ptCount val="9"/>
                <c:pt idx="0" formatCode="0.0">
                  <c:v>0</c:v>
                </c:pt>
                <c:pt idx="1">
                  <c:v>2.7772999999999999</c:v>
                </c:pt>
                <c:pt idx="2">
                  <c:v>0.5383</c:v>
                </c:pt>
                <c:pt idx="3" formatCode="0.0">
                  <c:v>2</c:v>
                </c:pt>
                <c:pt idx="4">
                  <c:v>2.6818</c:v>
                </c:pt>
                <c:pt idx="5">
                  <c:v>2.1747000000000001</c:v>
                </c:pt>
                <c:pt idx="6" formatCode="0.0">
                  <c:v>#N/A</c:v>
                </c:pt>
                <c:pt idx="7">
                  <c:v>0.96379999999999999</c:v>
                </c:pt>
                <c:pt idx="8">
                  <c:v>0.96379999999999999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'GC Graphs'!$V$5:$V$13</c15:sqref>
                  </c15:fullRef>
                </c:ext>
              </c:extLst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97472"/>
        <c:axId val="145499648"/>
      </c:lineChart>
      <c:catAx>
        <c:axId val="1454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9648"/>
        <c:crosses val="autoZero"/>
        <c:auto val="1"/>
        <c:lblAlgn val="ctr"/>
        <c:lblOffset val="100"/>
        <c:noMultiLvlLbl val="0"/>
      </c:catAx>
      <c:valAx>
        <c:axId val="1454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209548</xdr:colOff>
      <xdr:row>2</xdr:row>
      <xdr:rowOff>50006</xdr:rowOff>
    </xdr:from>
    <xdr:to>
      <xdr:col>44</xdr:col>
      <xdr:colOff>321468</xdr:colOff>
      <xdr:row>24</xdr:row>
      <xdr:rowOff>47625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214311</xdr:colOff>
      <xdr:row>24</xdr:row>
      <xdr:rowOff>47624</xdr:rowOff>
    </xdr:from>
    <xdr:to>
      <xdr:col>44</xdr:col>
      <xdr:colOff>333375</xdr:colOff>
      <xdr:row>46</xdr:row>
      <xdr:rowOff>190499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22</xdr:row>
      <xdr:rowOff>157162</xdr:rowOff>
    </xdr:from>
    <xdr:to>
      <xdr:col>18</xdr:col>
      <xdr:colOff>352425</xdr:colOff>
      <xdr:row>37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23</xdr:row>
      <xdr:rowOff>80961</xdr:rowOff>
    </xdr:from>
    <xdr:to>
      <xdr:col>15</xdr:col>
      <xdr:colOff>106679</xdr:colOff>
      <xdr:row>38</xdr:row>
      <xdr:rowOff>12381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183355</xdr:colOff>
      <xdr:row>38</xdr:row>
      <xdr:rowOff>28573</xdr:rowOff>
    </xdr:from>
    <xdr:to>
      <xdr:col>15</xdr:col>
      <xdr:colOff>109060</xdr:colOff>
      <xdr:row>55</xdr:row>
      <xdr:rowOff>160018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180974</xdr:colOff>
      <xdr:row>23</xdr:row>
      <xdr:rowOff>80961</xdr:rowOff>
    </xdr:from>
    <xdr:to>
      <xdr:col>15</xdr:col>
      <xdr:colOff>106679</xdr:colOff>
      <xdr:row>38</xdr:row>
      <xdr:rowOff>12381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76</xdr:row>
      <xdr:rowOff>0</xdr:rowOff>
    </xdr:from>
    <xdr:to>
      <xdr:col>13</xdr:col>
      <xdr:colOff>354330</xdr:colOff>
      <xdr:row>94</xdr:row>
      <xdr:rowOff>45720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19</xdr:row>
      <xdr:rowOff>180975</xdr:rowOff>
    </xdr:from>
    <xdr:to>
      <xdr:col>11</xdr:col>
      <xdr:colOff>624417</xdr:colOff>
      <xdr:row>38</xdr:row>
      <xdr:rowOff>36195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17989</xdr:colOff>
      <xdr:row>20</xdr:row>
      <xdr:rowOff>1056</xdr:rowOff>
    </xdr:from>
    <xdr:to>
      <xdr:col>22</xdr:col>
      <xdr:colOff>594557</xdr:colOff>
      <xdr:row>38</xdr:row>
      <xdr:rowOff>46776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59</xdr:row>
      <xdr:rowOff>0</xdr:rowOff>
    </xdr:from>
    <xdr:to>
      <xdr:col>12</xdr:col>
      <xdr:colOff>608317</xdr:colOff>
      <xdr:row>77</xdr:row>
      <xdr:rowOff>45720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9"/>
  <sheetViews>
    <sheetView zoomScale="80" zoomScaleNormal="80" workbookViewId="0">
      <pane ySplit="2" topLeftCell="A3" activePane="bottomLeft" state="frozen"/>
      <selection pane="bottomLeft" activeCell="K2" sqref="K2"/>
    </sheetView>
  </sheetViews>
  <sheetFormatPr defaultColWidth="9.140625" defaultRowHeight="15" x14ac:dyDescent="0.25"/>
  <cols>
    <col min="1" max="1" width="9.140625" style="10" customWidth="1"/>
    <col min="2" max="2" width="49.5703125" style="10" customWidth="1"/>
    <col min="3" max="3" width="21.7109375" style="10" customWidth="1"/>
    <col min="4" max="4" width="21.5703125" style="10" customWidth="1"/>
    <col min="5" max="5" width="16" style="10" customWidth="1"/>
    <col min="6" max="6" width="21" style="10" customWidth="1"/>
    <col min="7" max="8" width="9.140625" style="10" customWidth="1"/>
    <col min="9" max="9" width="9" style="10" customWidth="1"/>
    <col min="10" max="10" width="15.85546875" style="257" customWidth="1"/>
    <col min="11" max="11" width="6.42578125" style="257" customWidth="1"/>
    <col min="12" max="12" width="18.5703125" style="257" customWidth="1"/>
    <col min="13" max="13" width="17.140625" style="257" customWidth="1"/>
    <col min="14" max="14" width="9.140625" style="257" customWidth="1"/>
    <col min="15" max="15" width="13" style="257" customWidth="1"/>
    <col min="16" max="16" width="18.140625" style="257" customWidth="1"/>
    <col min="17" max="17" width="9.140625" style="257" customWidth="1"/>
    <col min="18" max="18" width="12.5703125" style="257" customWidth="1"/>
    <col min="19" max="23" width="9.140625" style="10" customWidth="1"/>
    <col min="24" max="26" width="9.140625" style="257" customWidth="1"/>
    <col min="27" max="27" width="9.140625" style="257"/>
    <col min="28" max="29" width="9.140625" style="257" customWidth="1"/>
    <col min="30" max="30" width="9.140625" style="10" customWidth="1"/>
    <col min="31" max="31" width="10.28515625" style="10" customWidth="1"/>
    <col min="32" max="32" width="10" style="10" customWidth="1"/>
    <col min="33" max="33" width="13.140625" style="10" customWidth="1"/>
    <col min="34" max="34" width="13.7109375" style="10" customWidth="1"/>
    <col min="35" max="35" width="16.42578125" style="10" customWidth="1"/>
    <col min="36" max="36" width="22" style="10" bestFit="1" customWidth="1"/>
    <col min="37" max="37" width="19.85546875" style="10" bestFit="1" customWidth="1"/>
    <col min="38" max="38" width="10.85546875" style="10" bestFit="1" customWidth="1"/>
    <col min="39" max="39" width="14.28515625" style="10" bestFit="1" customWidth="1"/>
    <col min="40" max="40" width="17" style="10" bestFit="1" customWidth="1"/>
    <col min="41" max="41" width="19" style="10" bestFit="1" customWidth="1"/>
    <col min="42" max="16384" width="9.140625" style="10"/>
  </cols>
  <sheetData>
    <row r="1" spans="1:48" ht="24" thickBot="1" x14ac:dyDescent="0.4">
      <c r="B1" s="348" t="s">
        <v>100</v>
      </c>
      <c r="C1" s="349"/>
      <c r="D1" s="349"/>
      <c r="E1" s="349"/>
      <c r="F1" s="349"/>
      <c r="G1" s="349"/>
      <c r="H1" s="349"/>
      <c r="I1" s="349"/>
      <c r="J1" s="349"/>
      <c r="K1" s="350"/>
      <c r="L1" s="348" t="s">
        <v>101</v>
      </c>
      <c r="M1" s="349"/>
      <c r="N1" s="349"/>
      <c r="O1" s="349"/>
      <c r="P1" s="349"/>
      <c r="Q1" s="349"/>
      <c r="R1" s="350"/>
      <c r="S1" s="348" t="s">
        <v>102</v>
      </c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50"/>
      <c r="AE1" s="351" t="s">
        <v>103</v>
      </c>
      <c r="AF1" s="352"/>
      <c r="AG1" s="352"/>
      <c r="AH1" s="352"/>
      <c r="AI1" s="352"/>
      <c r="AJ1" s="353"/>
      <c r="AK1" s="347" t="s">
        <v>136</v>
      </c>
      <c r="AL1" s="347"/>
      <c r="AM1" s="347"/>
      <c r="AN1" s="347"/>
      <c r="AO1" s="347"/>
      <c r="AP1" s="347" t="s">
        <v>124</v>
      </c>
      <c r="AQ1" s="347"/>
      <c r="AR1" s="347"/>
      <c r="AS1" s="347"/>
      <c r="AT1" s="347"/>
      <c r="AU1" s="347"/>
      <c r="AV1" s="347"/>
    </row>
    <row r="2" spans="1:48" s="4" customFormat="1" ht="45.75" thickBot="1" x14ac:dyDescent="0.3">
      <c r="A2" s="4" t="s">
        <v>150</v>
      </c>
      <c r="B2" s="258" t="s">
        <v>16</v>
      </c>
      <c r="C2" s="258" t="s">
        <v>65</v>
      </c>
      <c r="D2" s="258" t="s">
        <v>64</v>
      </c>
      <c r="E2" s="258" t="s">
        <v>17</v>
      </c>
      <c r="F2" s="258" t="s">
        <v>18</v>
      </c>
      <c r="G2" s="258" t="s">
        <v>19</v>
      </c>
      <c r="H2" s="258" t="s">
        <v>20</v>
      </c>
      <c r="I2" s="258" t="s">
        <v>21</v>
      </c>
      <c r="J2" s="258" t="s">
        <v>22</v>
      </c>
      <c r="K2" s="258" t="s">
        <v>23</v>
      </c>
      <c r="L2" s="258" t="s">
        <v>24</v>
      </c>
      <c r="M2" s="258" t="s">
        <v>25</v>
      </c>
      <c r="N2" s="258" t="s">
        <v>26</v>
      </c>
      <c r="O2" s="258" t="s">
        <v>27</v>
      </c>
      <c r="P2" s="258" t="s">
        <v>28</v>
      </c>
      <c r="Q2" s="258" t="s">
        <v>0</v>
      </c>
      <c r="R2" s="258" t="s">
        <v>29</v>
      </c>
      <c r="S2" s="259" t="s">
        <v>3</v>
      </c>
      <c r="T2" s="259" t="s">
        <v>2</v>
      </c>
      <c r="U2" s="259" t="s">
        <v>4</v>
      </c>
      <c r="V2" s="259" t="s">
        <v>1</v>
      </c>
      <c r="W2" s="259" t="s">
        <v>5</v>
      </c>
      <c r="X2" s="259" t="s">
        <v>6</v>
      </c>
      <c r="Y2" s="259" t="s">
        <v>7</v>
      </c>
      <c r="Z2" s="259" t="s">
        <v>130</v>
      </c>
      <c r="AA2" s="259" t="s">
        <v>8</v>
      </c>
      <c r="AB2" s="259" t="s">
        <v>9</v>
      </c>
      <c r="AC2" s="259" t="s">
        <v>10</v>
      </c>
      <c r="AD2" s="259" t="s">
        <v>149</v>
      </c>
      <c r="AE2" s="260" t="s">
        <v>104</v>
      </c>
      <c r="AF2" s="258" t="s">
        <v>105</v>
      </c>
      <c r="AG2" s="258" t="s">
        <v>106</v>
      </c>
      <c r="AH2" s="258" t="s">
        <v>107</v>
      </c>
      <c r="AI2" s="258" t="s">
        <v>108</v>
      </c>
      <c r="AJ2" s="258" t="s">
        <v>109</v>
      </c>
    </row>
    <row r="3" spans="1:48" s="14" customFormat="1" ht="15.75" x14ac:dyDescent="0.25">
      <c r="A3" s="14">
        <v>1</v>
      </c>
      <c r="B3" s="121" t="s">
        <v>59</v>
      </c>
      <c r="C3" s="14" t="s">
        <v>66</v>
      </c>
      <c r="D3" s="261" t="s">
        <v>52</v>
      </c>
      <c r="E3" s="262">
        <v>11483</v>
      </c>
      <c r="F3" s="262" t="s">
        <v>30</v>
      </c>
      <c r="G3" s="262" t="s">
        <v>31</v>
      </c>
      <c r="H3" s="262">
        <v>444273</v>
      </c>
      <c r="I3" s="262">
        <v>4452001</v>
      </c>
      <c r="J3" s="263">
        <v>41872</v>
      </c>
      <c r="K3" s="264">
        <v>0.55555555555555558</v>
      </c>
      <c r="L3" s="265">
        <v>21.6</v>
      </c>
      <c r="M3" s="262">
        <v>649.70000000000005</v>
      </c>
      <c r="N3" s="262">
        <v>29.3</v>
      </c>
      <c r="O3" s="262">
        <v>2.56</v>
      </c>
      <c r="P3" s="262">
        <v>1075</v>
      </c>
      <c r="Q3" s="262">
        <v>8.17</v>
      </c>
      <c r="R3" s="266">
        <v>54.5</v>
      </c>
      <c r="S3" s="97">
        <v>50.71</v>
      </c>
      <c r="T3" s="267">
        <v>39.17</v>
      </c>
      <c r="U3" s="97">
        <v>6.65</v>
      </c>
      <c r="V3" s="267">
        <v>99.15</v>
      </c>
      <c r="W3" s="145">
        <v>462.2</v>
      </c>
      <c r="X3" s="267">
        <v>0.33600000000000002</v>
      </c>
      <c r="Y3" s="97">
        <v>104.3104</v>
      </c>
      <c r="Z3" s="267">
        <v>9.2399999999999996E-2</v>
      </c>
      <c r="AA3" s="97">
        <v>2.8883999999999999</v>
      </c>
      <c r="AB3" s="267">
        <v>0</v>
      </c>
      <c r="AC3" s="267">
        <v>57.4589</v>
      </c>
      <c r="AD3" s="248">
        <v>-5.5</v>
      </c>
      <c r="AE3" s="268" t="s">
        <v>85</v>
      </c>
      <c r="AF3" s="269">
        <v>0</v>
      </c>
      <c r="AG3" s="269">
        <v>1.55E-2</v>
      </c>
      <c r="AH3" s="269">
        <v>3</v>
      </c>
      <c r="AI3" s="269">
        <v>0.02</v>
      </c>
      <c r="AJ3" s="270">
        <v>0.34300000000000003</v>
      </c>
    </row>
    <row r="4" spans="1:48" s="14" customFormat="1" ht="15.75" x14ac:dyDescent="0.25">
      <c r="A4" s="14">
        <v>2</v>
      </c>
      <c r="B4" s="121" t="s">
        <v>61</v>
      </c>
      <c r="D4" s="261" t="s">
        <v>46</v>
      </c>
      <c r="E4" s="70">
        <v>11484</v>
      </c>
      <c r="F4" s="70" t="s">
        <v>30</v>
      </c>
      <c r="G4" s="70" t="s">
        <v>31</v>
      </c>
      <c r="H4" s="70">
        <v>444490</v>
      </c>
      <c r="I4" s="70">
        <v>4451173</v>
      </c>
      <c r="J4" s="271">
        <v>41870</v>
      </c>
      <c r="K4" s="272">
        <v>0.54166666666666663</v>
      </c>
      <c r="L4" s="273">
        <v>22.2</v>
      </c>
      <c r="M4" s="70">
        <v>647.79999999999995</v>
      </c>
      <c r="N4" s="70">
        <v>21.7</v>
      </c>
      <c r="O4" s="70">
        <v>1.88</v>
      </c>
      <c r="P4" s="70">
        <v>1055</v>
      </c>
      <c r="Q4" s="70">
        <v>7.29</v>
      </c>
      <c r="R4" s="274">
        <v>60.9</v>
      </c>
      <c r="S4" s="97">
        <v>68.27</v>
      </c>
      <c r="T4" s="100">
        <v>25.78</v>
      </c>
      <c r="U4" s="97">
        <v>13.07</v>
      </c>
      <c r="V4" s="100">
        <v>74.290000000000006</v>
      </c>
      <c r="W4" s="145">
        <v>220</v>
      </c>
      <c r="X4" s="100">
        <v>0.38590000000000002</v>
      </c>
      <c r="Y4" s="97">
        <v>107.4652</v>
      </c>
      <c r="Z4" s="100">
        <v>9.2499999999999999E-2</v>
      </c>
      <c r="AA4" s="97">
        <v>16.509</v>
      </c>
      <c r="AB4" s="100">
        <v>1.7674000000000001</v>
      </c>
      <c r="AC4" s="100">
        <v>68.337599999999995</v>
      </c>
      <c r="AD4" s="248">
        <v>4.3</v>
      </c>
      <c r="AE4" s="274">
        <v>14.4</v>
      </c>
      <c r="AF4" s="275">
        <v>1.8</v>
      </c>
      <c r="AG4" s="275">
        <v>1.2800000000000001E-2</v>
      </c>
      <c r="AH4" s="275">
        <v>16</v>
      </c>
      <c r="AI4" s="275">
        <v>0.1</v>
      </c>
      <c r="AJ4" s="276">
        <v>1.905</v>
      </c>
    </row>
    <row r="5" spans="1:48" s="14" customFormat="1" ht="15.75" x14ac:dyDescent="0.25">
      <c r="A5" s="14">
        <v>3</v>
      </c>
      <c r="B5" s="121" t="s">
        <v>61</v>
      </c>
      <c r="D5" s="261" t="s">
        <v>46</v>
      </c>
      <c r="E5" s="262">
        <v>11485</v>
      </c>
      <c r="F5" s="262" t="s">
        <v>30</v>
      </c>
      <c r="G5" s="262" t="s">
        <v>31</v>
      </c>
      <c r="H5" s="262">
        <v>444490</v>
      </c>
      <c r="I5" s="262">
        <v>4451173</v>
      </c>
      <c r="J5" s="263">
        <v>41872</v>
      </c>
      <c r="K5" s="264">
        <v>0.54861111111111105</v>
      </c>
      <c r="L5" s="265">
        <v>23.2</v>
      </c>
      <c r="M5" s="262">
        <v>649.9</v>
      </c>
      <c r="N5" s="262">
        <v>25.5</v>
      </c>
      <c r="O5" s="262">
        <v>2.17</v>
      </c>
      <c r="P5" s="262">
        <v>1065</v>
      </c>
      <c r="Q5" s="262">
        <v>7.27</v>
      </c>
      <c r="R5" s="266">
        <v>81.400000000000006</v>
      </c>
      <c r="S5" s="97">
        <v>68.25</v>
      </c>
      <c r="T5" s="100">
        <v>23.83</v>
      </c>
      <c r="U5" s="97">
        <v>12.71</v>
      </c>
      <c r="V5" s="100">
        <v>74.459999999999994</v>
      </c>
      <c r="W5" s="145">
        <v>218.6</v>
      </c>
      <c r="X5" s="100">
        <v>0.33329999999999999</v>
      </c>
      <c r="Y5" s="97">
        <v>103.508</v>
      </c>
      <c r="Z5" s="100">
        <v>6.6199999999999995E-2</v>
      </c>
      <c r="AA5" s="97">
        <v>20.65</v>
      </c>
      <c r="AB5" s="100">
        <v>2.1377999999999999</v>
      </c>
      <c r="AC5" s="100">
        <v>69.807400000000001</v>
      </c>
      <c r="AD5" s="248">
        <v>3.6</v>
      </c>
      <c r="AE5" s="268" t="s">
        <v>85</v>
      </c>
      <c r="AF5" s="269">
        <v>0</v>
      </c>
      <c r="AG5" s="269">
        <v>2.0799999999999999E-2</v>
      </c>
      <c r="AH5" s="269">
        <v>17</v>
      </c>
      <c r="AI5" s="269">
        <v>0.06</v>
      </c>
      <c r="AJ5" s="270">
        <v>2.1659999999999999</v>
      </c>
    </row>
    <row r="6" spans="1:48" s="14" customFormat="1" ht="15.75" x14ac:dyDescent="0.25">
      <c r="A6" s="14">
        <v>4</v>
      </c>
      <c r="B6" s="121" t="s">
        <v>62</v>
      </c>
      <c r="C6" s="14" t="s">
        <v>67</v>
      </c>
      <c r="D6" s="261" t="s">
        <v>47</v>
      </c>
      <c r="E6" s="262">
        <v>11486</v>
      </c>
      <c r="F6" s="262" t="s">
        <v>30</v>
      </c>
      <c r="G6" s="262" t="s">
        <v>31</v>
      </c>
      <c r="H6" s="262">
        <v>444123</v>
      </c>
      <c r="I6" s="262">
        <v>4450505</v>
      </c>
      <c r="J6" s="263">
        <v>41872</v>
      </c>
      <c r="K6" s="264">
        <v>0.47916666666666669</v>
      </c>
      <c r="L6" s="265">
        <v>21.7</v>
      </c>
      <c r="M6" s="262">
        <v>650.29999999999995</v>
      </c>
      <c r="N6" s="262">
        <v>56.6</v>
      </c>
      <c r="O6" s="262">
        <v>4.99</v>
      </c>
      <c r="P6" s="262">
        <v>1066</v>
      </c>
      <c r="Q6" s="262">
        <v>8.42</v>
      </c>
      <c r="R6" s="266">
        <v>30</v>
      </c>
      <c r="S6" s="97">
        <v>62.39</v>
      </c>
      <c r="T6" s="100">
        <v>31.18</v>
      </c>
      <c r="U6" s="97">
        <v>10.69</v>
      </c>
      <c r="V6" s="100">
        <v>85.43</v>
      </c>
      <c r="W6" s="145">
        <v>252.8</v>
      </c>
      <c r="X6" s="100">
        <v>0.48549999999999999</v>
      </c>
      <c r="Y6" s="97">
        <v>95.247900000000001</v>
      </c>
      <c r="Z6" s="100">
        <v>0</v>
      </c>
      <c r="AA6" s="97">
        <v>8.8892000000000007</v>
      </c>
      <c r="AB6" s="100">
        <v>0.99929999999999997</v>
      </c>
      <c r="AC6" s="100">
        <v>125.9203</v>
      </c>
      <c r="AD6" s="248">
        <v>0.9</v>
      </c>
      <c r="AE6" s="268" t="s">
        <v>85</v>
      </c>
      <c r="AF6" s="269">
        <v>1.1000000000000001</v>
      </c>
      <c r="AG6" s="269">
        <v>0.16719999999999999</v>
      </c>
      <c r="AH6" s="269">
        <v>5</v>
      </c>
      <c r="AI6" s="269">
        <v>0.16</v>
      </c>
      <c r="AJ6" s="270">
        <v>1.1040000000000001</v>
      </c>
    </row>
    <row r="7" spans="1:48" s="14" customFormat="1" ht="15.75" x14ac:dyDescent="0.25">
      <c r="A7" s="14">
        <v>5</v>
      </c>
      <c r="B7" s="121" t="s">
        <v>63</v>
      </c>
      <c r="D7" s="261" t="s">
        <v>48</v>
      </c>
      <c r="E7" s="262">
        <v>11487</v>
      </c>
      <c r="F7" s="262" t="s">
        <v>30</v>
      </c>
      <c r="G7" s="262" t="s">
        <v>31</v>
      </c>
      <c r="H7" s="262">
        <v>444246</v>
      </c>
      <c r="I7" s="262">
        <v>4450358</v>
      </c>
      <c r="J7" s="263">
        <v>41872</v>
      </c>
      <c r="K7" s="264">
        <v>0.4826388888888889</v>
      </c>
      <c r="L7" s="265">
        <v>21.9</v>
      </c>
      <c r="M7" s="262">
        <v>650.20000000000005</v>
      </c>
      <c r="N7" s="262">
        <v>63.6</v>
      </c>
      <c r="O7" s="262">
        <v>5.64</v>
      </c>
      <c r="P7" s="262">
        <v>1104</v>
      </c>
      <c r="Q7" s="262">
        <v>8.25</v>
      </c>
      <c r="R7" s="266">
        <v>7.3</v>
      </c>
      <c r="S7" s="97">
        <v>57.87</v>
      </c>
      <c r="T7" s="100">
        <v>33.97</v>
      </c>
      <c r="U7" s="97">
        <v>9.6270000000000007</v>
      </c>
      <c r="V7" s="100">
        <v>93.74</v>
      </c>
      <c r="W7" s="145">
        <v>237.2</v>
      </c>
      <c r="X7" s="100">
        <v>0.54820000000000002</v>
      </c>
      <c r="Y7" s="97">
        <v>84.173699999999997</v>
      </c>
      <c r="Z7" s="100">
        <v>8.5300000000000001E-2</v>
      </c>
      <c r="AA7" s="97">
        <v>7.8556999999999997</v>
      </c>
      <c r="AB7" s="100">
        <v>0.89139999999999997</v>
      </c>
      <c r="AC7" s="100">
        <v>163.08580000000001</v>
      </c>
      <c r="AD7" s="248">
        <v>2</v>
      </c>
      <c r="AE7" s="268" t="s">
        <v>85</v>
      </c>
      <c r="AF7" s="269">
        <v>1.5</v>
      </c>
      <c r="AG7" s="269">
        <v>9.9599999999999994E-2</v>
      </c>
      <c r="AH7" s="269">
        <v>6</v>
      </c>
      <c r="AI7" s="269">
        <v>0.09</v>
      </c>
      <c r="AJ7" s="270" t="e">
        <v>#N/A</v>
      </c>
    </row>
    <row r="8" spans="1:48" s="14" customFormat="1" ht="15.75" x14ac:dyDescent="0.25">
      <c r="A8" s="14">
        <v>6</v>
      </c>
      <c r="B8" s="121" t="s">
        <v>84</v>
      </c>
      <c r="D8" s="261" t="s">
        <v>84</v>
      </c>
      <c r="E8" s="262">
        <v>11488</v>
      </c>
      <c r="F8" s="262" t="s">
        <v>30</v>
      </c>
      <c r="G8" s="262" t="s">
        <v>31</v>
      </c>
      <c r="H8" s="123">
        <v>444521</v>
      </c>
      <c r="I8" s="123">
        <v>4451427</v>
      </c>
      <c r="J8" s="263">
        <v>41872</v>
      </c>
      <c r="K8" s="264">
        <v>0.56597222222222221</v>
      </c>
      <c r="L8" s="265" t="s">
        <v>85</v>
      </c>
      <c r="M8" s="262" t="s">
        <v>85</v>
      </c>
      <c r="N8" s="262" t="s">
        <v>85</v>
      </c>
      <c r="O8" s="262" t="s">
        <v>85</v>
      </c>
      <c r="P8" s="262" t="s">
        <v>85</v>
      </c>
      <c r="Q8" s="262" t="s">
        <v>85</v>
      </c>
      <c r="R8" s="266" t="s">
        <v>85</v>
      </c>
      <c r="S8" s="97">
        <v>67.7</v>
      </c>
      <c r="T8" s="100">
        <v>21.19</v>
      </c>
      <c r="U8" s="97">
        <v>13.18</v>
      </c>
      <c r="V8" s="100">
        <v>72.02</v>
      </c>
      <c r="W8" s="145">
        <v>212.8</v>
      </c>
      <c r="X8" s="100">
        <v>0.31819999999999998</v>
      </c>
      <c r="Y8" s="97">
        <v>104.2521</v>
      </c>
      <c r="Z8" s="100">
        <v>0.14269999999999999</v>
      </c>
      <c r="AA8" s="97">
        <v>22.466200000000001</v>
      </c>
      <c r="AB8" s="100">
        <v>2.3281999999999998</v>
      </c>
      <c r="AC8" s="100">
        <v>70.845100000000002</v>
      </c>
      <c r="AD8" s="248">
        <v>1.7</v>
      </c>
      <c r="AE8" s="268" t="s">
        <v>85</v>
      </c>
      <c r="AF8" s="269" t="e">
        <v>#N/A</v>
      </c>
      <c r="AG8" s="269" t="e">
        <v>#N/A</v>
      </c>
      <c r="AH8" s="269" t="e">
        <v>#N/A</v>
      </c>
      <c r="AI8" s="269" t="e">
        <v>#N/A</v>
      </c>
      <c r="AJ8" s="270" t="e">
        <v>#N/A</v>
      </c>
    </row>
    <row r="9" spans="1:48" s="14" customFormat="1" ht="15.75" x14ac:dyDescent="0.25">
      <c r="A9" s="14">
        <v>7</v>
      </c>
      <c r="B9" s="121" t="s">
        <v>93</v>
      </c>
      <c r="D9" s="261" t="s">
        <v>86</v>
      </c>
      <c r="E9" s="262">
        <v>11489</v>
      </c>
      <c r="F9" s="262" t="s">
        <v>30</v>
      </c>
      <c r="G9" s="262" t="s">
        <v>31</v>
      </c>
      <c r="H9" s="123">
        <v>444188</v>
      </c>
      <c r="I9" s="123">
        <v>4450932</v>
      </c>
      <c r="J9" s="263">
        <v>41872</v>
      </c>
      <c r="K9" s="264">
        <v>0.53472222222222221</v>
      </c>
      <c r="L9" s="265">
        <v>24.4</v>
      </c>
      <c r="M9" s="262">
        <v>650</v>
      </c>
      <c r="N9" s="262">
        <v>14.6</v>
      </c>
      <c r="O9" s="262">
        <v>1.21</v>
      </c>
      <c r="P9" s="262">
        <v>1088</v>
      </c>
      <c r="Q9" s="262">
        <v>8.23</v>
      </c>
      <c r="R9" s="266">
        <v>48.4</v>
      </c>
      <c r="S9" s="97">
        <v>68.11</v>
      </c>
      <c r="T9" s="100">
        <v>24.61</v>
      </c>
      <c r="U9" s="97">
        <v>12.33</v>
      </c>
      <c r="V9" s="100">
        <v>74.180000000000007</v>
      </c>
      <c r="W9" s="145">
        <v>283.60000000000002</v>
      </c>
      <c r="X9" s="100">
        <v>0.38490000000000002</v>
      </c>
      <c r="Y9" s="97">
        <v>118.76</v>
      </c>
      <c r="Z9" s="100">
        <v>0</v>
      </c>
      <c r="AA9" s="97">
        <v>12.497999999999999</v>
      </c>
      <c r="AB9" s="100">
        <v>1.583</v>
      </c>
      <c r="AC9" s="100">
        <v>68.412499999999994</v>
      </c>
      <c r="AD9" s="248">
        <v>-2.2999999999999998</v>
      </c>
      <c r="AE9" s="268" t="s">
        <v>85</v>
      </c>
      <c r="AF9" s="269">
        <v>1.1000000000000001</v>
      </c>
      <c r="AG9" s="269" t="s">
        <v>110</v>
      </c>
      <c r="AH9" s="269">
        <v>9</v>
      </c>
      <c r="AI9" s="269">
        <v>7.0000000000000007E-2</v>
      </c>
      <c r="AJ9" s="270">
        <v>1.8169999999999999</v>
      </c>
    </row>
    <row r="10" spans="1:48" s="14" customFormat="1" ht="15.75" x14ac:dyDescent="0.25">
      <c r="A10" s="14">
        <v>8</v>
      </c>
      <c r="B10" s="121" t="s">
        <v>94</v>
      </c>
      <c r="D10" s="261" t="s">
        <v>87</v>
      </c>
      <c r="E10" s="262">
        <v>11490</v>
      </c>
      <c r="F10" s="262" t="s">
        <v>30</v>
      </c>
      <c r="G10" s="262" t="s">
        <v>31</v>
      </c>
      <c r="H10" s="123">
        <v>444555</v>
      </c>
      <c r="I10" s="123">
        <v>4450959</v>
      </c>
      <c r="J10" s="263">
        <v>41872</v>
      </c>
      <c r="K10" s="264">
        <v>0.53819444444444442</v>
      </c>
      <c r="L10" s="265">
        <v>23.2</v>
      </c>
      <c r="M10" s="262">
        <v>649.9</v>
      </c>
      <c r="N10" s="262">
        <v>26.9</v>
      </c>
      <c r="O10" s="262">
        <v>2.29</v>
      </c>
      <c r="P10" s="262">
        <v>1081</v>
      </c>
      <c r="Q10" s="262">
        <v>7.2</v>
      </c>
      <c r="R10" s="266">
        <v>82.2</v>
      </c>
      <c r="S10" s="97">
        <v>67.77</v>
      </c>
      <c r="T10" s="100">
        <v>23.37</v>
      </c>
      <c r="U10" s="97">
        <v>12.4</v>
      </c>
      <c r="V10" s="100">
        <v>73.75</v>
      </c>
      <c r="W10" s="97">
        <v>186.6</v>
      </c>
      <c r="X10" s="100">
        <v>0.32869999999999999</v>
      </c>
      <c r="Y10" s="97">
        <v>119.6181</v>
      </c>
      <c r="Z10" s="100">
        <v>0</v>
      </c>
      <c r="AA10" s="97">
        <v>23.139099999999999</v>
      </c>
      <c r="AB10" s="100">
        <v>2.1608000000000001</v>
      </c>
      <c r="AC10" s="100">
        <v>71.169399999999996</v>
      </c>
      <c r="AD10" s="248">
        <v>3</v>
      </c>
      <c r="AE10" s="268" t="s">
        <v>85</v>
      </c>
      <c r="AF10" s="269">
        <v>0.6</v>
      </c>
      <c r="AG10" s="269">
        <v>0.02</v>
      </c>
      <c r="AH10" s="269">
        <v>14</v>
      </c>
      <c r="AI10" s="269">
        <v>7.0000000000000007E-2</v>
      </c>
      <c r="AJ10" s="270">
        <v>2.0579999999999998</v>
      </c>
    </row>
    <row r="11" spans="1:48" s="14" customFormat="1" ht="15.75" x14ac:dyDescent="0.25">
      <c r="A11" s="14">
        <v>9</v>
      </c>
      <c r="B11" s="121" t="s">
        <v>95</v>
      </c>
      <c r="D11" s="261" t="s">
        <v>88</v>
      </c>
      <c r="E11" s="262">
        <v>11491</v>
      </c>
      <c r="F11" s="262" t="s">
        <v>30</v>
      </c>
      <c r="G11" s="262" t="s">
        <v>31</v>
      </c>
      <c r="H11" s="123">
        <v>444775</v>
      </c>
      <c r="I11" s="123">
        <v>4451055</v>
      </c>
      <c r="J11" s="263">
        <v>41872</v>
      </c>
      <c r="K11" s="264">
        <v>0.51736111111111105</v>
      </c>
      <c r="L11" s="265">
        <v>22.7</v>
      </c>
      <c r="M11" s="262">
        <v>650.1</v>
      </c>
      <c r="N11" s="262">
        <v>47.1</v>
      </c>
      <c r="O11" s="262">
        <v>4.05</v>
      </c>
      <c r="P11" s="262">
        <v>1080</v>
      </c>
      <c r="Q11" s="262">
        <v>7.34</v>
      </c>
      <c r="R11" s="266">
        <v>76.400000000000006</v>
      </c>
      <c r="S11" s="97">
        <v>61.99</v>
      </c>
      <c r="T11" s="100">
        <v>22.51</v>
      </c>
      <c r="U11" s="97">
        <v>10.94</v>
      </c>
      <c r="V11" s="100">
        <v>68.62</v>
      </c>
      <c r="W11" s="145">
        <v>224.4</v>
      </c>
      <c r="X11" s="100">
        <v>0.33189999999999997</v>
      </c>
      <c r="Y11" s="97">
        <v>110.3215</v>
      </c>
      <c r="Z11" s="100">
        <v>0</v>
      </c>
      <c r="AA11" s="97">
        <v>20.043700000000001</v>
      </c>
      <c r="AB11" s="100">
        <v>2.0442</v>
      </c>
      <c r="AC11" s="100">
        <v>70.866900000000001</v>
      </c>
      <c r="AD11" s="248">
        <v>-2.2999999999999998</v>
      </c>
      <c r="AE11" s="268" t="s">
        <v>85</v>
      </c>
      <c r="AF11" s="269">
        <v>0.9</v>
      </c>
      <c r="AG11" s="269">
        <v>6.1800000000000001E-2</v>
      </c>
      <c r="AH11" s="269">
        <v>10</v>
      </c>
      <c r="AI11" s="269">
        <v>7.0000000000000007E-2</v>
      </c>
      <c r="AJ11" s="270">
        <v>2.4889999999999999</v>
      </c>
    </row>
    <row r="12" spans="1:48" s="14" customFormat="1" ht="15.75" x14ac:dyDescent="0.25">
      <c r="A12" s="14">
        <v>10</v>
      </c>
      <c r="B12" s="121" t="s">
        <v>96</v>
      </c>
      <c r="D12" s="261" t="s">
        <v>89</v>
      </c>
      <c r="E12" s="262">
        <v>11492</v>
      </c>
      <c r="F12" s="262" t="s">
        <v>30</v>
      </c>
      <c r="G12" s="262" t="s">
        <v>31</v>
      </c>
      <c r="H12" s="123">
        <v>444932</v>
      </c>
      <c r="I12" s="123">
        <v>4450342</v>
      </c>
      <c r="J12" s="263">
        <v>41872</v>
      </c>
      <c r="K12" s="264">
        <v>0.52430555555555558</v>
      </c>
      <c r="L12" s="265">
        <v>23</v>
      </c>
      <c r="M12" s="262">
        <v>650</v>
      </c>
      <c r="N12" s="262">
        <v>46.3</v>
      </c>
      <c r="O12" s="262">
        <v>3.93</v>
      </c>
      <c r="P12" s="262">
        <v>990</v>
      </c>
      <c r="Q12" s="262">
        <v>8.1199999999999992</v>
      </c>
      <c r="R12" s="266">
        <v>50.9</v>
      </c>
      <c r="S12" s="97">
        <v>69.349999999999994</v>
      </c>
      <c r="T12" s="100">
        <v>24.08</v>
      </c>
      <c r="U12" s="97">
        <v>11.87</v>
      </c>
      <c r="V12" s="100">
        <v>75.14</v>
      </c>
      <c r="W12" s="97">
        <v>221.8</v>
      </c>
      <c r="X12" s="100">
        <v>0.33960000000000001</v>
      </c>
      <c r="Y12" s="97">
        <v>111.0294</v>
      </c>
      <c r="Z12" s="100">
        <v>0.13250000000000001</v>
      </c>
      <c r="AA12" s="97">
        <v>15.7334</v>
      </c>
      <c r="AB12" s="100">
        <v>1.8888</v>
      </c>
      <c r="AC12" s="100">
        <v>64.658600000000007</v>
      </c>
      <c r="AD12" s="248">
        <v>3.6</v>
      </c>
      <c r="AE12" s="268" t="s">
        <v>85</v>
      </c>
      <c r="AF12" s="269">
        <v>0.7</v>
      </c>
      <c r="AG12" s="269">
        <v>6.0199999999999997E-2</v>
      </c>
      <c r="AH12" s="269">
        <v>11</v>
      </c>
      <c r="AI12" s="269">
        <v>0.01</v>
      </c>
      <c r="AJ12" s="270">
        <v>1.819</v>
      </c>
    </row>
    <row r="13" spans="1:48" s="14" customFormat="1" ht="15.75" x14ac:dyDescent="0.25">
      <c r="A13" s="14">
        <v>11</v>
      </c>
      <c r="B13" s="121" t="s">
        <v>97</v>
      </c>
      <c r="D13" s="261" t="s">
        <v>90</v>
      </c>
      <c r="E13" s="262">
        <v>11493</v>
      </c>
      <c r="F13" s="262" t="s">
        <v>30</v>
      </c>
      <c r="G13" s="262" t="s">
        <v>31</v>
      </c>
      <c r="H13" s="123">
        <v>445682</v>
      </c>
      <c r="I13" s="123">
        <v>4449227</v>
      </c>
      <c r="J13" s="263">
        <v>41872</v>
      </c>
      <c r="K13" s="264">
        <v>0.5</v>
      </c>
      <c r="L13" s="265">
        <v>19.5</v>
      </c>
      <c r="M13" s="262">
        <v>650.20000000000005</v>
      </c>
      <c r="N13" s="262">
        <v>43.5</v>
      </c>
      <c r="O13" s="262">
        <v>3.98</v>
      </c>
      <c r="P13" s="262">
        <v>1023</v>
      </c>
      <c r="Q13" s="262">
        <v>7.77</v>
      </c>
      <c r="R13" s="266">
        <v>48.9</v>
      </c>
      <c r="S13" s="97">
        <v>56.04</v>
      </c>
      <c r="T13" s="100">
        <v>33.479999999999997</v>
      </c>
      <c r="U13" s="97">
        <v>10.09</v>
      </c>
      <c r="V13" s="100">
        <v>96.79</v>
      </c>
      <c r="W13" s="145">
        <v>332.9</v>
      </c>
      <c r="X13" s="100">
        <v>0.56189999999999996</v>
      </c>
      <c r="Y13" s="97">
        <v>69.828900000000004</v>
      </c>
      <c r="Z13" s="100">
        <v>0.1487</v>
      </c>
      <c r="AA13" s="97">
        <v>6.8781999999999996</v>
      </c>
      <c r="AB13" s="100">
        <v>1.2107000000000001</v>
      </c>
      <c r="AC13" s="100">
        <v>136.51310000000001</v>
      </c>
      <c r="AD13" s="248">
        <v>-0.7</v>
      </c>
      <c r="AE13" s="268" t="s">
        <v>85</v>
      </c>
      <c r="AF13" s="269">
        <v>2</v>
      </c>
      <c r="AG13" s="269">
        <v>5.5599999999999997E-2</v>
      </c>
      <c r="AH13" s="269">
        <v>3</v>
      </c>
      <c r="AI13" s="269">
        <v>0.1</v>
      </c>
      <c r="AJ13" s="270">
        <v>1.8149999999999999</v>
      </c>
    </row>
    <row r="14" spans="1:48" s="14" customFormat="1" ht="15.75" x14ac:dyDescent="0.25">
      <c r="A14" s="14">
        <v>12</v>
      </c>
      <c r="B14" s="121" t="s">
        <v>98</v>
      </c>
      <c r="D14" s="261" t="s">
        <v>91</v>
      </c>
      <c r="E14" s="262">
        <v>11494</v>
      </c>
      <c r="F14" s="262" t="s">
        <v>30</v>
      </c>
      <c r="G14" s="262" t="s">
        <v>31</v>
      </c>
      <c r="H14" s="123">
        <v>445163</v>
      </c>
      <c r="I14" s="123">
        <v>4448788</v>
      </c>
      <c r="J14" s="263">
        <v>41872</v>
      </c>
      <c r="K14" s="264">
        <v>0.48958333333333331</v>
      </c>
      <c r="L14" s="265">
        <v>18.7</v>
      </c>
      <c r="M14" s="262">
        <v>650.20000000000005</v>
      </c>
      <c r="N14" s="262">
        <v>39.799999999999997</v>
      </c>
      <c r="O14" s="262">
        <v>3.71</v>
      </c>
      <c r="P14" s="262">
        <v>689</v>
      </c>
      <c r="Q14" s="262">
        <v>7.95</v>
      </c>
      <c r="R14" s="266">
        <v>23</v>
      </c>
      <c r="S14" s="97">
        <v>33.24</v>
      </c>
      <c r="T14" s="100">
        <v>35.46</v>
      </c>
      <c r="U14" s="97">
        <v>3.5230000000000001</v>
      </c>
      <c r="V14" s="100">
        <v>59</v>
      </c>
      <c r="W14" s="145">
        <v>345</v>
      </c>
      <c r="X14" s="100">
        <v>0.48799999999999999</v>
      </c>
      <c r="Y14" s="97">
        <v>30.221599999999999</v>
      </c>
      <c r="Z14" s="100">
        <v>6.3600000000000004E-2</v>
      </c>
      <c r="AA14" s="97">
        <v>0</v>
      </c>
      <c r="AB14" s="100">
        <v>0</v>
      </c>
      <c r="AC14" s="100">
        <v>64.305199999999999</v>
      </c>
      <c r="AD14" s="248">
        <v>-3.1</v>
      </c>
      <c r="AE14" s="277" t="s">
        <v>85</v>
      </c>
      <c r="AF14" s="269">
        <v>0.1</v>
      </c>
      <c r="AG14" s="269">
        <v>1.5100000000000001E-2</v>
      </c>
      <c r="AH14" s="269">
        <v>2</v>
      </c>
      <c r="AI14" s="269">
        <v>0.04</v>
      </c>
      <c r="AJ14" s="270">
        <v>0.35899999999999999</v>
      </c>
    </row>
    <row r="15" spans="1:48" s="14" customFormat="1" ht="15.75" x14ac:dyDescent="0.25">
      <c r="A15" s="14">
        <v>13</v>
      </c>
      <c r="B15" s="121" t="s">
        <v>99</v>
      </c>
      <c r="D15" s="261" t="s">
        <v>92</v>
      </c>
      <c r="E15" s="262">
        <v>11495</v>
      </c>
      <c r="F15" s="262" t="s">
        <v>30</v>
      </c>
      <c r="G15" s="262" t="s">
        <v>31</v>
      </c>
      <c r="H15" s="123">
        <v>445549</v>
      </c>
      <c r="I15" s="123">
        <v>4450074</v>
      </c>
      <c r="J15" s="263">
        <v>41872</v>
      </c>
      <c r="K15" s="264">
        <v>0.50347222222222221</v>
      </c>
      <c r="L15" s="265">
        <v>20.3</v>
      </c>
      <c r="M15" s="262">
        <v>650.1</v>
      </c>
      <c r="N15" s="262">
        <v>35</v>
      </c>
      <c r="O15" s="262">
        <v>3.15</v>
      </c>
      <c r="P15" s="262">
        <v>1326</v>
      </c>
      <c r="Q15" s="262">
        <v>7.58</v>
      </c>
      <c r="R15" s="266">
        <v>51.6</v>
      </c>
      <c r="S15" s="97">
        <v>43.19</v>
      </c>
      <c r="T15" s="100">
        <v>50.27</v>
      </c>
      <c r="U15" s="97">
        <v>6.7889999999999997</v>
      </c>
      <c r="V15" s="100">
        <v>162</v>
      </c>
      <c r="W15" s="145">
        <v>297.3</v>
      </c>
      <c r="X15" s="100">
        <v>0.97740000000000005</v>
      </c>
      <c r="Y15" s="97">
        <v>58.745699999999999</v>
      </c>
      <c r="Z15" s="100">
        <v>8.1699999999999995E-2</v>
      </c>
      <c r="AA15" s="97">
        <v>0.75900000000000001</v>
      </c>
      <c r="AB15" s="100">
        <v>0</v>
      </c>
      <c r="AC15" s="100">
        <v>368.17849999999999</v>
      </c>
      <c r="AD15" s="278">
        <v>0</v>
      </c>
      <c r="AE15" s="277" t="s">
        <v>85</v>
      </c>
      <c r="AF15" s="269">
        <v>2.1</v>
      </c>
      <c r="AG15" s="269">
        <v>3.1600000000000003E-2</v>
      </c>
      <c r="AH15" s="269">
        <v>2</v>
      </c>
      <c r="AI15" s="269">
        <v>0.14000000000000001</v>
      </c>
      <c r="AJ15" s="270" t="e">
        <v>#N/A</v>
      </c>
    </row>
    <row r="16" spans="1:48" s="95" customFormat="1" x14ac:dyDescent="0.25">
      <c r="A16" s="14">
        <v>14</v>
      </c>
      <c r="B16" s="279" t="s">
        <v>62</v>
      </c>
      <c r="C16" s="280" t="s">
        <v>67</v>
      </c>
      <c r="D16" s="280" t="s">
        <v>47</v>
      </c>
      <c r="E16" s="281">
        <v>11501</v>
      </c>
      <c r="F16" s="281" t="s">
        <v>30</v>
      </c>
      <c r="G16" s="281" t="s">
        <v>31</v>
      </c>
      <c r="H16" s="282">
        <v>444123</v>
      </c>
      <c r="I16" s="282">
        <v>4450505</v>
      </c>
      <c r="J16" s="283">
        <v>41900</v>
      </c>
      <c r="K16" s="284">
        <v>0.3520833333333333</v>
      </c>
      <c r="L16" s="285">
        <v>20.5</v>
      </c>
      <c r="M16" s="281">
        <v>646.9</v>
      </c>
      <c r="N16" s="281">
        <v>109.6</v>
      </c>
      <c r="O16" s="281">
        <v>9.85</v>
      </c>
      <c r="P16" s="281">
        <v>991</v>
      </c>
      <c r="Q16" s="281">
        <v>8.52</v>
      </c>
      <c r="R16" s="286">
        <v>96</v>
      </c>
      <c r="S16" s="287">
        <v>62.43</v>
      </c>
      <c r="T16" s="288">
        <v>31.94</v>
      </c>
      <c r="U16" s="287">
        <v>11.65</v>
      </c>
      <c r="V16" s="288">
        <v>91.71</v>
      </c>
      <c r="W16" s="287">
        <v>217</v>
      </c>
      <c r="X16" s="289">
        <v>0.4546</v>
      </c>
      <c r="Y16" s="290">
        <v>99.586399999999998</v>
      </c>
      <c r="Z16" s="289">
        <v>0.10539999999999999</v>
      </c>
      <c r="AA16" s="290">
        <v>11.405099999999999</v>
      </c>
      <c r="AB16" s="289">
        <v>1.052</v>
      </c>
      <c r="AC16" s="289">
        <v>144.87739999999999</v>
      </c>
      <c r="AD16" s="248">
        <v>3.1</v>
      </c>
      <c r="AE16" s="291" t="s">
        <v>85</v>
      </c>
      <c r="AF16" s="292">
        <v>1.06</v>
      </c>
      <c r="AG16" s="292">
        <v>0.84499999999999997</v>
      </c>
      <c r="AH16" s="292">
        <f>4*2</f>
        <v>8</v>
      </c>
      <c r="AI16" s="292">
        <v>0.193</v>
      </c>
      <c r="AJ16" s="293">
        <v>0.70899999999999996</v>
      </c>
    </row>
    <row r="17" spans="1:36" s="95" customFormat="1" x14ac:dyDescent="0.25">
      <c r="A17" s="14">
        <v>15</v>
      </c>
      <c r="B17" s="122" t="s">
        <v>63</v>
      </c>
      <c r="D17" s="14" t="s">
        <v>48</v>
      </c>
      <c r="E17" s="87">
        <v>11502</v>
      </c>
      <c r="F17" s="87" t="s">
        <v>30</v>
      </c>
      <c r="G17" s="87" t="s">
        <v>31</v>
      </c>
      <c r="H17" s="294">
        <v>444246</v>
      </c>
      <c r="I17" s="294">
        <v>4450358</v>
      </c>
      <c r="J17" s="93">
        <v>41900</v>
      </c>
      <c r="K17" s="94">
        <v>0.35555555555555557</v>
      </c>
      <c r="L17" s="137">
        <v>19.3</v>
      </c>
      <c r="M17" s="87">
        <v>646.79999999999995</v>
      </c>
      <c r="N17" s="87">
        <v>86.8</v>
      </c>
      <c r="O17" s="87">
        <v>8.0299999999999994</v>
      </c>
      <c r="P17" s="87">
        <v>1030</v>
      </c>
      <c r="Q17" s="87">
        <v>8.11</v>
      </c>
      <c r="R17" s="138">
        <v>122.3</v>
      </c>
      <c r="S17" s="97">
        <v>57.8</v>
      </c>
      <c r="T17" s="100">
        <v>36.840000000000003</v>
      </c>
      <c r="U17" s="97">
        <v>10.38</v>
      </c>
      <c r="V17" s="100">
        <v>104.8</v>
      </c>
      <c r="W17" s="145">
        <v>263.39999999999998</v>
      </c>
      <c r="X17" s="230">
        <v>0.55249999999999999</v>
      </c>
      <c r="Y17" s="74">
        <v>81.211299999999994</v>
      </c>
      <c r="Z17" s="230">
        <v>7.2099999999999997E-2</v>
      </c>
      <c r="AA17" s="74">
        <v>8.6662999999999997</v>
      </c>
      <c r="AB17" s="230">
        <v>0.92269999999999996</v>
      </c>
      <c r="AC17" s="230">
        <v>178.5419</v>
      </c>
      <c r="AD17" s="248">
        <v>2.4</v>
      </c>
      <c r="AE17" s="277" t="s">
        <v>85</v>
      </c>
      <c r="AF17" s="269">
        <v>1.1299999999999999</v>
      </c>
      <c r="AG17" s="269">
        <v>8.4599999999999995E-2</v>
      </c>
      <c r="AH17" s="269">
        <v>2</v>
      </c>
      <c r="AI17" s="269">
        <v>0.214</v>
      </c>
      <c r="AJ17" s="270">
        <v>0.78200000000000003</v>
      </c>
    </row>
    <row r="18" spans="1:36" s="95" customFormat="1" x14ac:dyDescent="0.25">
      <c r="A18" s="14">
        <v>16</v>
      </c>
      <c r="B18" s="122" t="s">
        <v>91</v>
      </c>
      <c r="C18" s="79"/>
      <c r="D18" s="79" t="s">
        <v>91</v>
      </c>
      <c r="E18" s="87">
        <v>11503</v>
      </c>
      <c r="F18" s="87" t="s">
        <v>30</v>
      </c>
      <c r="G18" s="87" t="s">
        <v>31</v>
      </c>
      <c r="H18" s="123">
        <v>445163</v>
      </c>
      <c r="I18" s="123">
        <v>4448788</v>
      </c>
      <c r="J18" s="93">
        <v>41900</v>
      </c>
      <c r="K18" s="94">
        <v>0.36458333333333331</v>
      </c>
      <c r="L18" s="137">
        <v>16.899999999999999</v>
      </c>
      <c r="M18" s="87">
        <v>646.9</v>
      </c>
      <c r="N18" s="87">
        <v>55.4</v>
      </c>
      <c r="O18" s="87">
        <v>5.32</v>
      </c>
      <c r="P18" s="87">
        <v>827</v>
      </c>
      <c r="Q18" s="87">
        <v>7.84</v>
      </c>
      <c r="R18" s="138">
        <v>111.4</v>
      </c>
      <c r="S18" s="97">
        <v>29.4</v>
      </c>
      <c r="T18" s="100">
        <v>33.24</v>
      </c>
      <c r="U18" s="97">
        <v>4.149</v>
      </c>
      <c r="V18" s="100">
        <v>81.03</v>
      </c>
      <c r="W18" s="97">
        <v>201.88055172413794</v>
      </c>
      <c r="X18" s="230">
        <v>0.52380000000000004</v>
      </c>
      <c r="Y18" s="74">
        <v>45.991399999999999</v>
      </c>
      <c r="Z18" s="230">
        <v>7.4399999999999994E-2</v>
      </c>
      <c r="AA18" s="74">
        <v>0.35980000000000001</v>
      </c>
      <c r="AB18" s="230">
        <v>0</v>
      </c>
      <c r="AC18" s="230">
        <v>168.97880000000001</v>
      </c>
      <c r="AD18" s="248">
        <v>0</v>
      </c>
      <c r="AE18" s="277" t="s">
        <v>85</v>
      </c>
      <c r="AF18" s="269">
        <v>0.112</v>
      </c>
      <c r="AG18" s="269">
        <v>1.8100000000000002E-2</v>
      </c>
      <c r="AH18" s="269">
        <v>0</v>
      </c>
      <c r="AI18" s="269">
        <v>6.7000000000000004E-2</v>
      </c>
      <c r="AJ18" s="270">
        <v>0.37</v>
      </c>
    </row>
    <row r="19" spans="1:36" s="95" customFormat="1" x14ac:dyDescent="0.25">
      <c r="A19" s="14">
        <v>17</v>
      </c>
      <c r="B19" s="122" t="s">
        <v>90</v>
      </c>
      <c r="C19" s="79"/>
      <c r="D19" s="79" t="s">
        <v>90</v>
      </c>
      <c r="E19" s="87">
        <v>11504</v>
      </c>
      <c r="F19" s="87" t="s">
        <v>30</v>
      </c>
      <c r="G19" s="87" t="s">
        <v>31</v>
      </c>
      <c r="H19" s="123">
        <v>445682</v>
      </c>
      <c r="I19" s="123">
        <v>4449227</v>
      </c>
      <c r="J19" s="93">
        <v>41900</v>
      </c>
      <c r="K19" s="94">
        <v>0.37152777777777773</v>
      </c>
      <c r="L19" s="137">
        <v>17.3</v>
      </c>
      <c r="M19" s="87">
        <v>646.9</v>
      </c>
      <c r="N19" s="87">
        <v>64.5</v>
      </c>
      <c r="O19" s="87">
        <v>6.24</v>
      </c>
      <c r="P19" s="87">
        <v>967</v>
      </c>
      <c r="Q19" s="87">
        <v>7.74</v>
      </c>
      <c r="R19" s="138">
        <v>119.2</v>
      </c>
      <c r="S19" s="97">
        <v>60.69</v>
      </c>
      <c r="T19" s="100">
        <v>35.409999999999997</v>
      </c>
      <c r="U19" s="97">
        <v>10.36</v>
      </c>
      <c r="V19" s="100">
        <v>101.6</v>
      </c>
      <c r="W19" s="97">
        <v>306.2</v>
      </c>
      <c r="X19" s="230">
        <v>0.50429999999999997</v>
      </c>
      <c r="Y19" s="74">
        <v>75.822800000000001</v>
      </c>
      <c r="Z19" s="230">
        <v>7.8E-2</v>
      </c>
      <c r="AA19" s="74">
        <v>6.8409000000000004</v>
      </c>
      <c r="AB19" s="230">
        <v>1.2432000000000001</v>
      </c>
      <c r="AC19" s="230">
        <v>149.0762</v>
      </c>
      <c r="AD19" s="248">
        <v>2.2000000000000002</v>
      </c>
      <c r="AE19" s="277" t="s">
        <v>85</v>
      </c>
      <c r="AF19" s="269">
        <v>1.3</v>
      </c>
      <c r="AG19" s="269">
        <v>4.02E-2</v>
      </c>
      <c r="AH19" s="269">
        <v>2</v>
      </c>
      <c r="AI19" s="269">
        <v>8.5999999999999993E-2</v>
      </c>
      <c r="AJ19" s="270">
        <v>0.83399999999999996</v>
      </c>
    </row>
    <row r="20" spans="1:36" s="95" customFormat="1" x14ac:dyDescent="0.25">
      <c r="A20" s="14">
        <v>18</v>
      </c>
      <c r="B20" s="122" t="s">
        <v>92</v>
      </c>
      <c r="C20" s="79"/>
      <c r="D20" s="79" t="s">
        <v>92</v>
      </c>
      <c r="E20" s="87">
        <v>11505</v>
      </c>
      <c r="F20" s="87" t="s">
        <v>30</v>
      </c>
      <c r="G20" s="87" t="s">
        <v>31</v>
      </c>
      <c r="H20" s="123">
        <v>445549</v>
      </c>
      <c r="I20" s="123">
        <v>4450074</v>
      </c>
      <c r="J20" s="93">
        <v>41900</v>
      </c>
      <c r="K20" s="94">
        <v>0.375</v>
      </c>
      <c r="L20" s="137">
        <v>17.600000000000001</v>
      </c>
      <c r="M20" s="87">
        <v>646.79999999999995</v>
      </c>
      <c r="N20" s="87">
        <v>61</v>
      </c>
      <c r="O20" s="87">
        <v>5.83</v>
      </c>
      <c r="P20" s="87">
        <v>1222</v>
      </c>
      <c r="Q20" s="87">
        <v>7.53</v>
      </c>
      <c r="R20" s="138">
        <v>95.6</v>
      </c>
      <c r="S20" s="97">
        <v>44.68</v>
      </c>
      <c r="T20" s="100">
        <v>52.02</v>
      </c>
      <c r="U20" s="97">
        <v>7.3250000000000002</v>
      </c>
      <c r="V20" s="100">
        <v>164.4</v>
      </c>
      <c r="W20" s="145">
        <v>272.89999999999998</v>
      </c>
      <c r="X20" s="230">
        <v>0.98309999999999997</v>
      </c>
      <c r="Y20" s="74">
        <v>69.5047</v>
      </c>
      <c r="Z20" s="230">
        <v>8.9700000000000002E-2</v>
      </c>
      <c r="AA20" s="74">
        <v>0.69030000000000002</v>
      </c>
      <c r="AB20" s="230">
        <v>0</v>
      </c>
      <c r="AC20" s="230">
        <v>387.53410000000002</v>
      </c>
      <c r="AD20" s="248">
        <v>0.2</v>
      </c>
      <c r="AE20" s="277" t="s">
        <v>85</v>
      </c>
      <c r="AF20" s="269">
        <v>1.7999999999999999E-2</v>
      </c>
      <c r="AG20" s="269">
        <v>2.75E-2</v>
      </c>
      <c r="AH20" s="269">
        <v>0</v>
      </c>
      <c r="AI20" s="269">
        <v>0.20399999999999999</v>
      </c>
      <c r="AJ20" s="270">
        <v>6.8000000000000005E-2</v>
      </c>
    </row>
    <row r="21" spans="1:36" s="95" customFormat="1" x14ac:dyDescent="0.25">
      <c r="A21" s="14">
        <v>19</v>
      </c>
      <c r="B21" s="122" t="s">
        <v>88</v>
      </c>
      <c r="C21" s="79"/>
      <c r="D21" s="79" t="s">
        <v>88</v>
      </c>
      <c r="E21" s="87">
        <v>11506</v>
      </c>
      <c r="F21" s="87" t="s">
        <v>30</v>
      </c>
      <c r="G21" s="87" t="s">
        <v>31</v>
      </c>
      <c r="H21" s="123">
        <v>444775</v>
      </c>
      <c r="I21" s="123">
        <v>4451055</v>
      </c>
      <c r="J21" s="93">
        <v>41900</v>
      </c>
      <c r="K21" s="94">
        <v>0.3833333333333333</v>
      </c>
      <c r="L21" s="137">
        <v>21</v>
      </c>
      <c r="M21" s="87">
        <v>646.70000000000005</v>
      </c>
      <c r="N21" s="87">
        <v>51.5</v>
      </c>
      <c r="O21" s="87">
        <v>4.71</v>
      </c>
      <c r="P21" s="87">
        <v>1035</v>
      </c>
      <c r="Q21" s="87">
        <v>7.22</v>
      </c>
      <c r="R21" s="138">
        <v>125.2</v>
      </c>
      <c r="S21" s="97">
        <v>75.33</v>
      </c>
      <c r="T21" s="100">
        <v>26.34</v>
      </c>
      <c r="U21" s="97">
        <v>13.23</v>
      </c>
      <c r="V21" s="100">
        <v>78.77</v>
      </c>
      <c r="W21" s="97">
        <v>286.2</v>
      </c>
      <c r="X21" s="230">
        <v>0.30580000000000002</v>
      </c>
      <c r="Y21" s="74">
        <v>125.8135</v>
      </c>
      <c r="Z21" s="230">
        <v>0.14449999999999999</v>
      </c>
      <c r="AA21" s="74">
        <v>23.5442</v>
      </c>
      <c r="AB21" s="230">
        <v>2.4990999999999999</v>
      </c>
      <c r="AC21" s="230">
        <v>70.245999999999995</v>
      </c>
      <c r="AD21" s="248">
        <v>-2.2000000000000002</v>
      </c>
      <c r="AE21" s="277" t="s">
        <v>85</v>
      </c>
      <c r="AF21" s="269">
        <v>2.65</v>
      </c>
      <c r="AG21" s="269">
        <v>1.34E-2</v>
      </c>
      <c r="AH21" s="269">
        <v>22</v>
      </c>
      <c r="AI21" s="269">
        <v>0.108</v>
      </c>
      <c r="AJ21" s="270">
        <v>1.5009999999999999</v>
      </c>
    </row>
    <row r="22" spans="1:36" s="95" customFormat="1" x14ac:dyDescent="0.25">
      <c r="A22" s="14">
        <v>20</v>
      </c>
      <c r="B22" s="122" t="s">
        <v>89</v>
      </c>
      <c r="C22" s="79"/>
      <c r="D22" s="79" t="s">
        <v>89</v>
      </c>
      <c r="E22" s="87">
        <v>11507</v>
      </c>
      <c r="F22" s="87" t="s">
        <v>30</v>
      </c>
      <c r="G22" s="87" t="s">
        <v>31</v>
      </c>
      <c r="H22" s="123">
        <v>444932</v>
      </c>
      <c r="I22" s="123">
        <v>4450342</v>
      </c>
      <c r="J22" s="93">
        <v>41900</v>
      </c>
      <c r="K22" s="94">
        <v>0.38680555555555557</v>
      </c>
      <c r="L22" s="137">
        <v>21.8</v>
      </c>
      <c r="M22" s="87">
        <v>646.79999999999995</v>
      </c>
      <c r="N22" s="87">
        <v>105.8</v>
      </c>
      <c r="O22" s="87">
        <v>9.5299999999999994</v>
      </c>
      <c r="P22" s="87">
        <v>964</v>
      </c>
      <c r="Q22" s="87">
        <v>7.99</v>
      </c>
      <c r="R22" s="138">
        <v>106.4</v>
      </c>
      <c r="S22" s="97">
        <v>71.2</v>
      </c>
      <c r="T22" s="100">
        <v>25.02</v>
      </c>
      <c r="U22" s="97">
        <v>12.92</v>
      </c>
      <c r="V22" s="100">
        <v>74.849999999999994</v>
      </c>
      <c r="W22" s="97">
        <v>250.1</v>
      </c>
      <c r="X22" s="230">
        <v>0.2959</v>
      </c>
      <c r="Y22" s="74">
        <v>101.3725</v>
      </c>
      <c r="Z22" s="230">
        <v>0.107</v>
      </c>
      <c r="AA22" s="74">
        <v>18.506499999999999</v>
      </c>
      <c r="AB22" s="230">
        <v>2.0670999999999999</v>
      </c>
      <c r="AC22" s="230">
        <v>65.743700000000004</v>
      </c>
      <c r="AD22" s="248">
        <v>3</v>
      </c>
      <c r="AE22" s="277" t="s">
        <v>85</v>
      </c>
      <c r="AF22" s="269">
        <v>2.23</v>
      </c>
      <c r="AG22" s="269">
        <v>5.2600000000000001E-2</v>
      </c>
      <c r="AH22" s="269">
        <v>6</v>
      </c>
      <c r="AI22" s="269">
        <v>1.4999999999999999E-2</v>
      </c>
      <c r="AJ22" s="270">
        <v>1.177</v>
      </c>
    </row>
    <row r="23" spans="1:36" s="95" customFormat="1" x14ac:dyDescent="0.25">
      <c r="A23" s="14">
        <v>21</v>
      </c>
      <c r="B23" s="122" t="s">
        <v>86</v>
      </c>
      <c r="C23" s="79"/>
      <c r="D23" s="79" t="s">
        <v>86</v>
      </c>
      <c r="E23" s="87">
        <v>11508</v>
      </c>
      <c r="F23" s="87" t="s">
        <v>30</v>
      </c>
      <c r="G23" s="87" t="s">
        <v>31</v>
      </c>
      <c r="H23" s="123">
        <v>444188</v>
      </c>
      <c r="I23" s="123">
        <v>4450932</v>
      </c>
      <c r="J23" s="93">
        <v>41900</v>
      </c>
      <c r="K23" s="94">
        <v>0.39583333333333331</v>
      </c>
      <c r="L23" s="137">
        <v>21.3</v>
      </c>
      <c r="M23" s="87">
        <v>647.9</v>
      </c>
      <c r="N23" s="87">
        <v>91.6</v>
      </c>
      <c r="O23" s="87">
        <v>8.1999999999999993</v>
      </c>
      <c r="P23" s="87">
        <v>975</v>
      </c>
      <c r="Q23" s="87">
        <v>7.85</v>
      </c>
      <c r="R23" s="138">
        <v>116</v>
      </c>
      <c r="S23" s="97">
        <v>71.099999999999994</v>
      </c>
      <c r="T23" s="100">
        <v>28.47</v>
      </c>
      <c r="U23" s="97">
        <v>12.91</v>
      </c>
      <c r="V23" s="100">
        <v>75.12</v>
      </c>
      <c r="W23" s="97">
        <v>273.8465862785863</v>
      </c>
      <c r="X23" s="230">
        <v>0.28639999999999999</v>
      </c>
      <c r="Y23" s="74">
        <v>115.72</v>
      </c>
      <c r="Z23" s="230">
        <v>0.1047</v>
      </c>
      <c r="AA23" s="74">
        <v>19.1724</v>
      </c>
      <c r="AB23" s="230">
        <v>2.0592999999999999</v>
      </c>
      <c r="AC23" s="230">
        <v>66.557699999999997</v>
      </c>
      <c r="AD23" s="248">
        <v>0</v>
      </c>
      <c r="AE23" s="277" t="s">
        <v>85</v>
      </c>
      <c r="AF23" s="269">
        <v>1.8</v>
      </c>
      <c r="AG23" s="269">
        <v>5.7599999999999998E-2</v>
      </c>
      <c r="AH23" s="269">
        <v>18</v>
      </c>
      <c r="AI23" s="269">
        <v>2.4E-2</v>
      </c>
      <c r="AJ23" s="270">
        <v>1.1779999999999999</v>
      </c>
    </row>
    <row r="24" spans="1:36" s="95" customFormat="1" x14ac:dyDescent="0.25">
      <c r="A24" s="14">
        <v>22</v>
      </c>
      <c r="B24" s="122" t="s">
        <v>87</v>
      </c>
      <c r="C24" s="79"/>
      <c r="D24" s="79" t="s">
        <v>87</v>
      </c>
      <c r="E24" s="87">
        <v>11509</v>
      </c>
      <c r="F24" s="87" t="s">
        <v>30</v>
      </c>
      <c r="G24" s="87" t="s">
        <v>31</v>
      </c>
      <c r="H24" s="123">
        <v>444555</v>
      </c>
      <c r="I24" s="123">
        <v>4450959</v>
      </c>
      <c r="J24" s="93">
        <v>41900</v>
      </c>
      <c r="K24" s="94">
        <v>0.39930555555555558</v>
      </c>
      <c r="L24" s="137">
        <v>21.4</v>
      </c>
      <c r="M24" s="87">
        <v>646.9</v>
      </c>
      <c r="N24" s="87">
        <v>65.400000000000006</v>
      </c>
      <c r="O24" s="87">
        <v>5.89</v>
      </c>
      <c r="P24" s="87">
        <v>1051</v>
      </c>
      <c r="Q24" s="87">
        <v>7.21</v>
      </c>
      <c r="R24" s="138">
        <v>133.30000000000001</v>
      </c>
      <c r="S24" s="97">
        <v>81.569999999999993</v>
      </c>
      <c r="T24" s="100">
        <v>28.32</v>
      </c>
      <c r="U24" s="97">
        <v>14.19</v>
      </c>
      <c r="V24" s="100">
        <v>83.66</v>
      </c>
      <c r="W24" s="97">
        <v>339.2</v>
      </c>
      <c r="X24" s="230">
        <v>0.30070000000000002</v>
      </c>
      <c r="Y24" s="74">
        <v>129.38030000000001</v>
      </c>
      <c r="Z24" s="230">
        <v>0.1464</v>
      </c>
      <c r="AA24" s="74">
        <v>22.8886</v>
      </c>
      <c r="AB24" s="230">
        <v>2.4784999999999999</v>
      </c>
      <c r="AC24" s="230">
        <v>70.995999999999995</v>
      </c>
      <c r="AD24" s="248">
        <v>-3.3</v>
      </c>
      <c r="AE24" s="277" t="s">
        <v>85</v>
      </c>
      <c r="AF24" s="269">
        <v>2.52</v>
      </c>
      <c r="AG24" s="269">
        <v>1.0999999999999999E-2</v>
      </c>
      <c r="AH24" s="269">
        <v>22</v>
      </c>
      <c r="AI24" s="269">
        <v>0.111</v>
      </c>
      <c r="AJ24" s="270">
        <v>1.3759999999999999</v>
      </c>
    </row>
    <row r="25" spans="1:36" s="95" customFormat="1" x14ac:dyDescent="0.25">
      <c r="A25" s="14">
        <v>23</v>
      </c>
      <c r="B25" s="122" t="s">
        <v>61</v>
      </c>
      <c r="C25" s="79"/>
      <c r="D25" s="79" t="s">
        <v>46</v>
      </c>
      <c r="E25" s="87">
        <v>11510</v>
      </c>
      <c r="F25" s="87" t="s">
        <v>30</v>
      </c>
      <c r="G25" s="87" t="s">
        <v>31</v>
      </c>
      <c r="H25" s="87">
        <v>444490</v>
      </c>
      <c r="I25" s="87">
        <v>4451173</v>
      </c>
      <c r="J25" s="93">
        <v>41900</v>
      </c>
      <c r="K25" s="94">
        <v>0.40763888888888888</v>
      </c>
      <c r="L25" s="137">
        <v>22.1</v>
      </c>
      <c r="M25" s="87">
        <v>646.9</v>
      </c>
      <c r="N25" s="87">
        <v>60</v>
      </c>
      <c r="O25" s="87">
        <v>5.47</v>
      </c>
      <c r="P25" s="87">
        <v>1048</v>
      </c>
      <c r="Q25" s="87">
        <v>7.08</v>
      </c>
      <c r="R25" s="138">
        <v>136.5</v>
      </c>
      <c r="S25" s="97">
        <v>90.64</v>
      </c>
      <c r="T25" s="100">
        <v>25.73</v>
      </c>
      <c r="U25" s="97">
        <v>15.8</v>
      </c>
      <c r="V25" s="100">
        <v>78.709999999999994</v>
      </c>
      <c r="W25" s="97">
        <v>316.67140677966103</v>
      </c>
      <c r="X25" s="230">
        <v>0.3044</v>
      </c>
      <c r="Y25" s="74">
        <v>112.6354</v>
      </c>
      <c r="Z25" s="230">
        <v>0.1326</v>
      </c>
      <c r="AA25" s="74">
        <v>23.864899999999999</v>
      </c>
      <c r="AB25" s="230">
        <v>2.7936999999999999</v>
      </c>
      <c r="AC25" s="230">
        <v>75.034700000000001</v>
      </c>
      <c r="AD25" s="248">
        <v>0</v>
      </c>
      <c r="AE25" s="277" t="s">
        <v>85</v>
      </c>
      <c r="AF25" s="269">
        <v>2.92</v>
      </c>
      <c r="AG25" s="269">
        <v>6.6E-3</v>
      </c>
      <c r="AH25" s="269">
        <v>12</v>
      </c>
      <c r="AI25" s="269">
        <v>7.0999999999999994E-2</v>
      </c>
      <c r="AJ25" s="270">
        <v>2.3370000000000002</v>
      </c>
    </row>
    <row r="26" spans="1:36" s="95" customFormat="1" x14ac:dyDescent="0.25">
      <c r="A26" s="14">
        <v>24</v>
      </c>
      <c r="B26" s="295" t="s">
        <v>59</v>
      </c>
      <c r="C26" s="296" t="s">
        <v>66</v>
      </c>
      <c r="D26" s="297" t="s">
        <v>52</v>
      </c>
      <c r="E26" s="218">
        <v>11511</v>
      </c>
      <c r="F26" s="218" t="s">
        <v>30</v>
      </c>
      <c r="G26" s="218" t="s">
        <v>31</v>
      </c>
      <c r="H26" s="218">
        <v>444123</v>
      </c>
      <c r="I26" s="218">
        <v>4450505</v>
      </c>
      <c r="J26" s="298">
        <v>41900</v>
      </c>
      <c r="K26" s="299">
        <v>0.41666666666666669</v>
      </c>
      <c r="L26" s="300">
        <v>19.2</v>
      </c>
      <c r="M26" s="218">
        <v>646.79999999999995</v>
      </c>
      <c r="N26" s="218">
        <v>77</v>
      </c>
      <c r="O26" s="218">
        <v>7.09</v>
      </c>
      <c r="P26" s="218">
        <v>1021</v>
      </c>
      <c r="Q26" s="218">
        <v>7.92</v>
      </c>
      <c r="R26" s="301">
        <v>115.6</v>
      </c>
      <c r="S26" s="302">
        <v>56.6</v>
      </c>
      <c r="T26" s="101">
        <v>38.799999999999997</v>
      </c>
      <c r="U26" s="302">
        <v>7.782</v>
      </c>
      <c r="V26" s="101">
        <v>107.3</v>
      </c>
      <c r="W26" s="303">
        <v>410.5</v>
      </c>
      <c r="X26" s="101">
        <v>0.31690000000000002</v>
      </c>
      <c r="Y26" s="302">
        <v>106.19119999999999</v>
      </c>
      <c r="Z26" s="101">
        <v>9.7299999999999998E-2</v>
      </c>
      <c r="AA26" s="302">
        <v>3.1526999999999998</v>
      </c>
      <c r="AB26" s="101">
        <v>0</v>
      </c>
      <c r="AC26" s="101">
        <v>61.154200000000003</v>
      </c>
      <c r="AD26" s="278">
        <v>0.6</v>
      </c>
      <c r="AE26" s="304" t="s">
        <v>85</v>
      </c>
      <c r="AF26" s="305">
        <v>1.7999999999999999E-2</v>
      </c>
      <c r="AG26" s="305">
        <v>9.1999999999999998E-3</v>
      </c>
      <c r="AH26" s="305">
        <v>0</v>
      </c>
      <c r="AI26" s="305">
        <v>1.9E-2</v>
      </c>
      <c r="AJ26" s="306">
        <v>0.36799999999999999</v>
      </c>
    </row>
    <row r="27" spans="1:36" s="14" customFormat="1" x14ac:dyDescent="0.25">
      <c r="A27" s="14">
        <v>25</v>
      </c>
      <c r="B27" s="121" t="s">
        <v>59</v>
      </c>
      <c r="C27" s="14" t="s">
        <v>66</v>
      </c>
      <c r="D27" s="79" t="s">
        <v>52</v>
      </c>
      <c r="E27" s="4">
        <v>11647</v>
      </c>
      <c r="F27" s="4" t="s">
        <v>30</v>
      </c>
      <c r="G27" s="4" t="s">
        <v>31</v>
      </c>
      <c r="H27" s="4">
        <v>444273</v>
      </c>
      <c r="I27" s="4">
        <v>4452001</v>
      </c>
      <c r="J27" s="114">
        <v>41956</v>
      </c>
      <c r="K27" s="115">
        <v>0.25694444444444448</v>
      </c>
      <c r="L27" s="139">
        <v>12.2</v>
      </c>
      <c r="M27" s="8">
        <v>649</v>
      </c>
      <c r="N27" s="8">
        <v>54.2</v>
      </c>
      <c r="O27" s="3">
        <v>5.8</v>
      </c>
      <c r="P27" s="8">
        <v>951</v>
      </c>
      <c r="Q27" s="3">
        <v>7.89</v>
      </c>
      <c r="R27" s="142">
        <v>168.4</v>
      </c>
      <c r="S27" s="3">
        <v>57.84</v>
      </c>
      <c r="T27" s="104">
        <v>38.89</v>
      </c>
      <c r="U27" s="3">
        <v>7.3920000000000003</v>
      </c>
      <c r="V27" s="104">
        <v>109.6</v>
      </c>
      <c r="W27" s="97">
        <v>371.5</v>
      </c>
      <c r="X27" s="230">
        <v>0.26500000000000001</v>
      </c>
      <c r="Y27" s="74">
        <v>127.42</v>
      </c>
      <c r="Z27" s="230">
        <v>0.1177</v>
      </c>
      <c r="AA27" s="74">
        <v>3.3759999999999999</v>
      </c>
      <c r="AB27" s="230">
        <v>0</v>
      </c>
      <c r="AC27" s="230">
        <v>64.9816</v>
      </c>
      <c r="AD27" s="248">
        <v>1.2</v>
      </c>
      <c r="AE27" s="307">
        <v>3.2</v>
      </c>
      <c r="AF27" s="308">
        <v>0.22</v>
      </c>
      <c r="AG27" s="308">
        <v>1.43E-2</v>
      </c>
      <c r="AH27" s="308">
        <f>1*5</f>
        <v>5</v>
      </c>
      <c r="AI27" s="308">
        <v>1.4999999999999999E-2</v>
      </c>
      <c r="AJ27" s="309">
        <f>0.12/3</f>
        <v>0.04</v>
      </c>
    </row>
    <row r="28" spans="1:36" x14ac:dyDescent="0.25">
      <c r="A28" s="14">
        <v>26</v>
      </c>
      <c r="B28" s="121" t="s">
        <v>61</v>
      </c>
      <c r="C28" s="14"/>
      <c r="D28" s="79" t="s">
        <v>46</v>
      </c>
      <c r="E28" s="4">
        <v>11648</v>
      </c>
      <c r="F28" s="4" t="s">
        <v>30</v>
      </c>
      <c r="G28" s="4" t="s">
        <v>31</v>
      </c>
      <c r="H28" s="4">
        <v>444490</v>
      </c>
      <c r="I28" s="4">
        <v>4451173</v>
      </c>
      <c r="J28" s="114">
        <v>41956</v>
      </c>
      <c r="K28" s="115">
        <v>0.27083333333333331</v>
      </c>
      <c r="L28" s="139">
        <v>14.3</v>
      </c>
      <c r="M28" s="8">
        <v>649.1</v>
      </c>
      <c r="N28" s="8">
        <v>73</v>
      </c>
      <c r="O28" s="3">
        <v>7.16</v>
      </c>
      <c r="P28" s="8">
        <v>865</v>
      </c>
      <c r="Q28" s="3">
        <v>7.2</v>
      </c>
      <c r="R28" s="142">
        <v>181.3</v>
      </c>
      <c r="S28" s="3">
        <v>75.63</v>
      </c>
      <c r="T28" s="104">
        <v>22.78</v>
      </c>
      <c r="U28" s="3">
        <v>13.23</v>
      </c>
      <c r="V28" s="104">
        <v>68.58</v>
      </c>
      <c r="W28" s="97">
        <v>230.1</v>
      </c>
      <c r="X28" s="230">
        <v>0.23599999999999999</v>
      </c>
      <c r="Y28" s="74">
        <v>117.8685</v>
      </c>
      <c r="Z28" s="230">
        <v>7.2599999999999998E-2</v>
      </c>
      <c r="AA28" s="74">
        <v>25.4375</v>
      </c>
      <c r="AB28" s="230">
        <v>2.4782999999999999</v>
      </c>
      <c r="AC28" s="230">
        <v>55.042499999999997</v>
      </c>
      <c r="AD28" s="248">
        <v>1.2</v>
      </c>
      <c r="AE28" s="307">
        <v>16.7</v>
      </c>
      <c r="AF28" s="308">
        <v>8.3800000000000008</v>
      </c>
      <c r="AG28" s="308">
        <v>1.6400000000000001E-2</v>
      </c>
      <c r="AH28" s="308">
        <f>4.3*5</f>
        <v>21.5</v>
      </c>
      <c r="AI28" s="308">
        <v>8.5999999999999993E-2</v>
      </c>
      <c r="AJ28" s="309">
        <f>9.68/3</f>
        <v>3.2266666666666666</v>
      </c>
    </row>
    <row r="29" spans="1:36" x14ac:dyDescent="0.25">
      <c r="A29" s="14">
        <v>27</v>
      </c>
      <c r="B29" s="121" t="s">
        <v>92</v>
      </c>
      <c r="C29" s="14"/>
      <c r="D29" s="79" t="s">
        <v>92</v>
      </c>
      <c r="E29" s="4">
        <v>11649</v>
      </c>
      <c r="F29" s="4" t="s">
        <v>30</v>
      </c>
      <c r="G29" s="87" t="s">
        <v>31</v>
      </c>
      <c r="H29" s="123">
        <v>445549</v>
      </c>
      <c r="I29" s="123">
        <v>4450074</v>
      </c>
      <c r="J29" s="114">
        <v>41956</v>
      </c>
      <c r="K29" s="115">
        <v>0.28472222222222221</v>
      </c>
      <c r="L29" s="139">
        <v>13.3</v>
      </c>
      <c r="M29" s="8">
        <v>648.9</v>
      </c>
      <c r="N29" s="8">
        <v>39.9</v>
      </c>
      <c r="O29" s="3">
        <v>4.1399999999999997</v>
      </c>
      <c r="P29" s="8">
        <v>1117</v>
      </c>
      <c r="Q29" s="3">
        <v>7.71</v>
      </c>
      <c r="R29" s="142">
        <v>159.19999999999999</v>
      </c>
      <c r="S29" s="3">
        <v>41.79</v>
      </c>
      <c r="T29" s="104">
        <v>49.03</v>
      </c>
      <c r="U29" s="3">
        <v>6.7569999999999997</v>
      </c>
      <c r="V29" s="104">
        <v>150</v>
      </c>
      <c r="W29" s="97">
        <v>267.89999999999998</v>
      </c>
      <c r="X29" s="230">
        <v>0.93530000000000002</v>
      </c>
      <c r="Y29" s="74">
        <v>63.969900000000003</v>
      </c>
      <c r="Z29" s="230">
        <v>8.6099999999999996E-2</v>
      </c>
      <c r="AA29" s="74">
        <v>0.8901</v>
      </c>
      <c r="AB29" s="230">
        <v>0</v>
      </c>
      <c r="AC29" s="230">
        <v>394.52769999999998</v>
      </c>
      <c r="AD29" s="248">
        <v>-3.4</v>
      </c>
      <c r="AE29" s="307">
        <v>0.89200000000000002</v>
      </c>
      <c r="AF29" s="308">
        <v>0</v>
      </c>
      <c r="AG29" s="308">
        <v>1.5900000000000001E-2</v>
      </c>
      <c r="AH29" s="308">
        <f>0.7*5</f>
        <v>3.5</v>
      </c>
      <c r="AI29" s="308">
        <v>7.4999999999999997E-2</v>
      </c>
      <c r="AJ29" s="309">
        <f>0/3</f>
        <v>0</v>
      </c>
    </row>
    <row r="30" spans="1:36" x14ac:dyDescent="0.25">
      <c r="A30" s="14">
        <v>28</v>
      </c>
      <c r="B30" s="121" t="s">
        <v>90</v>
      </c>
      <c r="C30" s="14"/>
      <c r="D30" s="79" t="s">
        <v>90</v>
      </c>
      <c r="E30" s="4">
        <v>11650</v>
      </c>
      <c r="F30" s="4" t="s">
        <v>30</v>
      </c>
      <c r="G30" s="87" t="s">
        <v>31</v>
      </c>
      <c r="H30" s="123">
        <v>445682</v>
      </c>
      <c r="I30" s="123">
        <v>4449227</v>
      </c>
      <c r="J30" s="114">
        <v>41956</v>
      </c>
      <c r="K30" s="115">
        <v>0.28819444444444448</v>
      </c>
      <c r="L30" s="139">
        <v>8</v>
      </c>
      <c r="M30" s="8">
        <v>649</v>
      </c>
      <c r="N30" s="8">
        <v>42.5</v>
      </c>
      <c r="O30" s="3">
        <v>4.97</v>
      </c>
      <c r="P30" s="8">
        <v>815</v>
      </c>
      <c r="Q30" s="3">
        <v>7.75</v>
      </c>
      <c r="R30" s="142">
        <v>161.4</v>
      </c>
      <c r="S30" s="3">
        <v>70.59</v>
      </c>
      <c r="T30" s="104">
        <v>33.03</v>
      </c>
      <c r="U30" s="3">
        <v>11.76</v>
      </c>
      <c r="V30" s="104">
        <v>98.96</v>
      </c>
      <c r="W30" s="97">
        <v>315.89999999999998</v>
      </c>
      <c r="X30" s="230">
        <v>0.48060000000000003</v>
      </c>
      <c r="Y30" s="74">
        <v>84.365499999999997</v>
      </c>
      <c r="Z30" s="230">
        <v>9.1600000000000001E-2</v>
      </c>
      <c r="AA30" s="74">
        <v>7.2160000000000002</v>
      </c>
      <c r="AB30" s="230">
        <v>1.1950000000000001</v>
      </c>
      <c r="AC30" s="230">
        <v>165.0478</v>
      </c>
      <c r="AD30" s="248">
        <v>-0.6</v>
      </c>
      <c r="AE30" s="307">
        <v>6.35</v>
      </c>
      <c r="AF30" s="308">
        <v>3.53</v>
      </c>
      <c r="AG30" s="308">
        <v>4.1200000000000001E-2</v>
      </c>
      <c r="AH30" s="308">
        <f>1.7*5</f>
        <v>8.5</v>
      </c>
      <c r="AI30" s="308">
        <v>0.105</v>
      </c>
      <c r="AJ30" s="309">
        <f>3.48/3</f>
        <v>1.1599999999999999</v>
      </c>
    </row>
    <row r="31" spans="1:36" x14ac:dyDescent="0.25">
      <c r="A31" s="14">
        <v>29</v>
      </c>
      <c r="B31" s="121" t="s">
        <v>91</v>
      </c>
      <c r="C31" s="14"/>
      <c r="D31" s="79" t="s">
        <v>91</v>
      </c>
      <c r="E31" s="4">
        <v>11651</v>
      </c>
      <c r="F31" s="4" t="s">
        <v>30</v>
      </c>
      <c r="G31" s="87" t="s">
        <v>31</v>
      </c>
      <c r="H31" s="123">
        <v>445163</v>
      </c>
      <c r="I31" s="123">
        <v>4448788</v>
      </c>
      <c r="J31" s="114">
        <v>41956</v>
      </c>
      <c r="K31" s="115">
        <v>0.2951388888888889</v>
      </c>
      <c r="L31" s="139">
        <v>2.9</v>
      </c>
      <c r="M31" s="8">
        <v>649.20000000000005</v>
      </c>
      <c r="N31" s="8">
        <v>40.6</v>
      </c>
      <c r="O31" s="3">
        <v>5.43</v>
      </c>
      <c r="P31" s="8">
        <v>666</v>
      </c>
      <c r="Q31" s="3">
        <v>7.89</v>
      </c>
      <c r="R31" s="142">
        <v>159.4</v>
      </c>
      <c r="S31" s="3">
        <v>35.78</v>
      </c>
      <c r="T31" s="104">
        <v>42.08</v>
      </c>
      <c r="U31" s="3">
        <v>4.6870000000000003</v>
      </c>
      <c r="V31" s="104">
        <v>112.2</v>
      </c>
      <c r="W31" s="97">
        <v>297</v>
      </c>
      <c r="X31" s="230">
        <v>0.4864</v>
      </c>
      <c r="Y31" s="74">
        <v>50.256</v>
      </c>
      <c r="Z31" s="230">
        <v>1.3899999999999999E-2</v>
      </c>
      <c r="AA31" s="74">
        <v>0.56530000000000002</v>
      </c>
      <c r="AB31" s="230">
        <v>0</v>
      </c>
      <c r="AC31" s="230">
        <v>219.35890000000001</v>
      </c>
      <c r="AD31" s="248">
        <v>-0.7</v>
      </c>
      <c r="AE31" s="307">
        <v>0.88500000000000001</v>
      </c>
      <c r="AF31" s="308">
        <v>0</v>
      </c>
      <c r="AG31" s="308">
        <v>1.3299999999999999E-2</v>
      </c>
      <c r="AH31" s="308">
        <f>0.6*5</f>
        <v>3</v>
      </c>
      <c r="AI31" s="308">
        <v>5.0999999999999997E-2</v>
      </c>
      <c r="AJ31" s="309">
        <f>0/3</f>
        <v>0</v>
      </c>
    </row>
    <row r="32" spans="1:36" x14ac:dyDescent="0.25">
      <c r="A32" s="14">
        <v>30</v>
      </c>
      <c r="B32" s="121" t="s">
        <v>62</v>
      </c>
      <c r="C32" s="14" t="s">
        <v>67</v>
      </c>
      <c r="D32" s="79" t="s">
        <v>47</v>
      </c>
      <c r="E32" s="4">
        <v>11652</v>
      </c>
      <c r="F32" s="4" t="s">
        <v>30</v>
      </c>
      <c r="G32" s="87" t="s">
        <v>31</v>
      </c>
      <c r="H32" s="294">
        <v>444123</v>
      </c>
      <c r="I32" s="294">
        <v>4450505</v>
      </c>
      <c r="J32" s="114">
        <v>41956</v>
      </c>
      <c r="K32" s="115">
        <v>0.30555555555555552</v>
      </c>
      <c r="L32" s="139">
        <v>8.3000000000000007</v>
      </c>
      <c r="M32" s="8">
        <v>649</v>
      </c>
      <c r="N32" s="8">
        <v>42.4</v>
      </c>
      <c r="O32" s="3">
        <v>4.97</v>
      </c>
      <c r="P32" s="8">
        <v>793</v>
      </c>
      <c r="Q32" s="3">
        <v>8.3699999999999992</v>
      </c>
      <c r="R32" s="142">
        <v>130.30000000000001</v>
      </c>
      <c r="S32" s="3">
        <v>65.91</v>
      </c>
      <c r="T32" s="104">
        <v>30.74</v>
      </c>
      <c r="U32" s="3">
        <v>11.9</v>
      </c>
      <c r="V32" s="104">
        <v>90.04</v>
      </c>
      <c r="W32" s="97">
        <v>243.40487096774194</v>
      </c>
      <c r="X32" s="230">
        <v>0.43070000000000003</v>
      </c>
      <c r="Y32" s="74">
        <v>101.24169999999999</v>
      </c>
      <c r="Z32" s="230">
        <v>8.0199999999999994E-2</v>
      </c>
      <c r="AA32" s="74">
        <v>16.263200000000001</v>
      </c>
      <c r="AB32" s="230">
        <v>1.4867999999999999</v>
      </c>
      <c r="AC32" s="230">
        <v>145.9836</v>
      </c>
      <c r="AD32" s="248">
        <v>0</v>
      </c>
      <c r="AE32" s="307">
        <v>15.3</v>
      </c>
      <c r="AF32" s="308">
        <v>4.1900000000000004</v>
      </c>
      <c r="AG32" s="308">
        <v>5.4699999999999999E-2</v>
      </c>
      <c r="AH32" s="308">
        <f>2.9*5</f>
        <v>14.5</v>
      </c>
      <c r="AI32" s="308">
        <v>7.8E-2</v>
      </c>
      <c r="AJ32" s="309">
        <f>4.4/3</f>
        <v>1.4666666666666668</v>
      </c>
    </row>
    <row r="33" spans="1:37" x14ac:dyDescent="0.25">
      <c r="A33" s="14">
        <v>31</v>
      </c>
      <c r="B33" s="121" t="s">
        <v>63</v>
      </c>
      <c r="C33" s="14"/>
      <c r="D33" s="79" t="s">
        <v>48</v>
      </c>
      <c r="E33" s="4">
        <v>11653</v>
      </c>
      <c r="F33" s="4" t="s">
        <v>30</v>
      </c>
      <c r="G33" s="87" t="s">
        <v>31</v>
      </c>
      <c r="H33" s="294">
        <v>444246</v>
      </c>
      <c r="I33" s="294">
        <v>4450358</v>
      </c>
      <c r="J33" s="114">
        <v>41956</v>
      </c>
      <c r="K33" s="115">
        <v>0.30902777777777779</v>
      </c>
      <c r="L33" s="139">
        <v>8.8000000000000007</v>
      </c>
      <c r="M33" s="8">
        <v>649</v>
      </c>
      <c r="N33" s="8">
        <v>13.14</v>
      </c>
      <c r="O33" s="3">
        <v>14.08</v>
      </c>
      <c r="P33" s="8">
        <v>569</v>
      </c>
      <c r="Q33" s="3">
        <v>7.96</v>
      </c>
      <c r="R33" s="142">
        <v>30.4</v>
      </c>
      <c r="S33" s="3">
        <v>68.52</v>
      </c>
      <c r="T33" s="104">
        <v>30.74</v>
      </c>
      <c r="U33" s="3">
        <v>11.9</v>
      </c>
      <c r="V33" s="104">
        <v>90.04</v>
      </c>
      <c r="W33" s="97">
        <v>243.40487096774194</v>
      </c>
      <c r="X33" s="230">
        <v>0.43070000000000003</v>
      </c>
      <c r="Y33" s="74">
        <v>101.24169999999999</v>
      </c>
      <c r="Z33" s="230">
        <v>8.0199999999999994E-2</v>
      </c>
      <c r="AA33" s="74">
        <v>11.921900000000001</v>
      </c>
      <c r="AB33" s="230">
        <v>1.1516999999999999</v>
      </c>
      <c r="AC33" s="230">
        <v>145.9836</v>
      </c>
      <c r="AD33" s="248">
        <v>3.2</v>
      </c>
      <c r="AE33" s="307">
        <v>10.7</v>
      </c>
      <c r="AF33" s="308">
        <v>3.57</v>
      </c>
      <c r="AG33" s="308">
        <v>3.9399999999999998E-2</v>
      </c>
      <c r="AH33" s="308">
        <f>2.4*5</f>
        <v>12</v>
      </c>
      <c r="AI33" s="308">
        <v>0.17</v>
      </c>
      <c r="AJ33" s="309">
        <f>3.28/3</f>
        <v>1.0933333333333333</v>
      </c>
    </row>
    <row r="34" spans="1:37" x14ac:dyDescent="0.25">
      <c r="A34" s="14">
        <v>32</v>
      </c>
      <c r="B34" s="121" t="s">
        <v>86</v>
      </c>
      <c r="C34" s="14"/>
      <c r="D34" s="79" t="s">
        <v>86</v>
      </c>
      <c r="E34" s="4">
        <v>11654</v>
      </c>
      <c r="F34" s="4" t="s">
        <v>30</v>
      </c>
      <c r="G34" s="87" t="s">
        <v>31</v>
      </c>
      <c r="H34" s="123">
        <v>444188</v>
      </c>
      <c r="I34" s="123">
        <v>4450932</v>
      </c>
      <c r="J34" s="114">
        <v>41956</v>
      </c>
      <c r="K34" s="115">
        <v>0.3263888888888889</v>
      </c>
      <c r="L34" s="139">
        <v>6.9</v>
      </c>
      <c r="M34" s="8">
        <v>648.6</v>
      </c>
      <c r="N34" s="8">
        <v>42.3</v>
      </c>
      <c r="O34" s="3">
        <v>5.16</v>
      </c>
      <c r="P34" s="8">
        <v>680</v>
      </c>
      <c r="Q34" s="3">
        <v>7.83</v>
      </c>
      <c r="R34" s="142">
        <v>137.1</v>
      </c>
      <c r="S34" s="3">
        <v>72.87</v>
      </c>
      <c r="T34" s="104">
        <v>21.21</v>
      </c>
      <c r="U34" s="3">
        <v>13.96</v>
      </c>
      <c r="V34" s="104">
        <v>65.7</v>
      </c>
      <c r="W34" s="97">
        <v>230.6</v>
      </c>
      <c r="X34" s="230">
        <v>0.23480000000000001</v>
      </c>
      <c r="Y34" s="74">
        <v>109.5093</v>
      </c>
      <c r="Z34" s="230">
        <v>4.1000000000000002E-2</v>
      </c>
      <c r="AA34" s="74">
        <v>25.573</v>
      </c>
      <c r="AB34" s="230">
        <v>2.4693000000000001</v>
      </c>
      <c r="AC34" s="230">
        <v>56.1569</v>
      </c>
      <c r="AD34" s="248">
        <v>0.2</v>
      </c>
      <c r="AE34" s="307">
        <v>22.3</v>
      </c>
      <c r="AF34" s="308">
        <v>0</v>
      </c>
      <c r="AG34" s="308">
        <v>2.92E-2</v>
      </c>
      <c r="AH34" s="308">
        <f>4.4*5</f>
        <v>22</v>
      </c>
      <c r="AI34" s="308">
        <v>0.04</v>
      </c>
      <c r="AJ34" s="309">
        <f>6.44/3</f>
        <v>2.1466666666666669</v>
      </c>
    </row>
    <row r="35" spans="1:37" x14ac:dyDescent="0.25">
      <c r="A35" s="14">
        <v>33</v>
      </c>
      <c r="B35" s="121" t="s">
        <v>89</v>
      </c>
      <c r="C35" s="14"/>
      <c r="D35" s="79" t="s">
        <v>89</v>
      </c>
      <c r="E35" s="4">
        <v>11655</v>
      </c>
      <c r="F35" s="4" t="s">
        <v>30</v>
      </c>
      <c r="G35" s="87" t="s">
        <v>31</v>
      </c>
      <c r="H35" s="123">
        <v>444932</v>
      </c>
      <c r="I35" s="123">
        <v>4450342</v>
      </c>
      <c r="J35" s="114">
        <v>41956</v>
      </c>
      <c r="K35" s="115">
        <v>0.33680555555555558</v>
      </c>
      <c r="L35" s="139">
        <v>8.9</v>
      </c>
      <c r="M35" s="8">
        <v>648.6</v>
      </c>
      <c r="N35" s="8">
        <v>40.4</v>
      </c>
      <c r="O35" s="3">
        <v>4.63</v>
      </c>
      <c r="P35" s="8">
        <v>709</v>
      </c>
      <c r="Q35" s="3">
        <v>7.77</v>
      </c>
      <c r="R35" s="142">
        <v>160</v>
      </c>
      <c r="S35" s="3">
        <v>71.84</v>
      </c>
      <c r="T35" s="104">
        <v>22.1</v>
      </c>
      <c r="U35" s="3">
        <v>13.43</v>
      </c>
      <c r="V35" s="104">
        <v>66.25</v>
      </c>
      <c r="W35" s="97">
        <v>236.5339138755981</v>
      </c>
      <c r="X35" s="230">
        <v>0.24540000000000001</v>
      </c>
      <c r="Y35" s="74">
        <v>108.955</v>
      </c>
      <c r="Z35" s="230">
        <v>7.1999999999999995E-2</v>
      </c>
      <c r="AA35" s="74">
        <v>23.463000000000001</v>
      </c>
      <c r="AB35" s="230">
        <v>2.3847999999999998</v>
      </c>
      <c r="AC35" s="230">
        <v>57.654800000000002</v>
      </c>
      <c r="AD35" s="248">
        <v>0</v>
      </c>
      <c r="AE35" s="307">
        <v>21.1</v>
      </c>
      <c r="AF35" s="308">
        <v>5.69</v>
      </c>
      <c r="AG35" s="308">
        <v>3.7199999999999997E-2</v>
      </c>
      <c r="AH35" s="308">
        <f>3.8*5</f>
        <v>19</v>
      </c>
      <c r="AI35" s="308">
        <v>8.3000000000000004E-2</v>
      </c>
      <c r="AJ35" s="309">
        <f>6.61/3</f>
        <v>2.2033333333333336</v>
      </c>
    </row>
    <row r="36" spans="1:37" x14ac:dyDescent="0.25">
      <c r="A36" s="14">
        <v>34</v>
      </c>
      <c r="B36" s="121" t="s">
        <v>88</v>
      </c>
      <c r="C36" s="14"/>
      <c r="D36" s="79" t="s">
        <v>88</v>
      </c>
      <c r="E36" s="4">
        <v>11656</v>
      </c>
      <c r="F36" s="4" t="s">
        <v>30</v>
      </c>
      <c r="G36" s="87" t="s">
        <v>31</v>
      </c>
      <c r="H36" s="123">
        <v>444775</v>
      </c>
      <c r="I36" s="123">
        <v>4451055</v>
      </c>
      <c r="J36" s="114">
        <v>41956</v>
      </c>
      <c r="K36" s="115">
        <v>0.34722222222222227</v>
      </c>
      <c r="L36" s="139">
        <v>13.9</v>
      </c>
      <c r="M36" s="8">
        <v>648.6</v>
      </c>
      <c r="N36" s="8">
        <v>24.7</v>
      </c>
      <c r="O36" s="3">
        <v>2.5299999999999998</v>
      </c>
      <c r="P36" s="8">
        <v>833</v>
      </c>
      <c r="Q36" s="3">
        <v>7.18</v>
      </c>
      <c r="R36" s="142">
        <v>166.5</v>
      </c>
      <c r="S36" s="3">
        <v>75.05</v>
      </c>
      <c r="T36" s="104">
        <v>21.44</v>
      </c>
      <c r="U36" s="3">
        <v>13.78</v>
      </c>
      <c r="V36" s="104">
        <v>66.28</v>
      </c>
      <c r="W36" s="97">
        <v>210.7</v>
      </c>
      <c r="X36" s="230">
        <v>0.2414</v>
      </c>
      <c r="Y36" s="74">
        <v>114.0556</v>
      </c>
      <c r="Z36" s="230">
        <v>0</v>
      </c>
      <c r="AA36" s="74">
        <v>26.24</v>
      </c>
      <c r="AB36" s="230">
        <v>2.5790999999999999</v>
      </c>
      <c r="AC36" s="230">
        <v>54.518099999999997</v>
      </c>
      <c r="AD36" s="248">
        <v>2.2999999999999998</v>
      </c>
      <c r="AE36" s="307">
        <v>21.1</v>
      </c>
      <c r="AF36" s="308">
        <v>7</v>
      </c>
      <c r="AG36" s="308">
        <v>1.41E-2</v>
      </c>
      <c r="AH36" s="308">
        <f>4.2*5</f>
        <v>21</v>
      </c>
      <c r="AI36" s="308">
        <v>7.5999999999999998E-2</v>
      </c>
      <c r="AJ36" s="309">
        <f>6.15/3</f>
        <v>2.0500000000000003</v>
      </c>
    </row>
    <row r="37" spans="1:37" x14ac:dyDescent="0.25">
      <c r="A37" s="14">
        <v>35</v>
      </c>
      <c r="B37" s="121" t="s">
        <v>87</v>
      </c>
      <c r="C37" s="14"/>
      <c r="D37" s="79" t="s">
        <v>87</v>
      </c>
      <c r="E37" s="4">
        <v>11657</v>
      </c>
      <c r="F37" s="4" t="s">
        <v>30</v>
      </c>
      <c r="G37" s="87" t="s">
        <v>31</v>
      </c>
      <c r="H37" s="123">
        <v>444555</v>
      </c>
      <c r="I37" s="123">
        <v>4450959</v>
      </c>
      <c r="J37" s="114">
        <v>41956</v>
      </c>
      <c r="K37" s="115">
        <v>0.35416666666666669</v>
      </c>
      <c r="L37" s="139">
        <v>14.3</v>
      </c>
      <c r="M37" s="8">
        <v>648.6</v>
      </c>
      <c r="N37" s="8">
        <v>36.299999999999997</v>
      </c>
      <c r="O37" s="3">
        <v>3.73</v>
      </c>
      <c r="P37" s="8">
        <v>844</v>
      </c>
      <c r="Q37" s="3">
        <v>7.08</v>
      </c>
      <c r="R37" s="142">
        <v>164.1</v>
      </c>
      <c r="S37" s="3">
        <v>72.900000000000006</v>
      </c>
      <c r="T37" s="104">
        <v>21.96</v>
      </c>
      <c r="U37" s="3">
        <v>13.6</v>
      </c>
      <c r="V37" s="104">
        <v>66.52</v>
      </c>
      <c r="W37" s="97">
        <v>210.2</v>
      </c>
      <c r="X37" s="230">
        <v>0.24529999999999999</v>
      </c>
      <c r="Y37" s="74">
        <v>118.1585</v>
      </c>
      <c r="Z37" s="230">
        <v>0</v>
      </c>
      <c r="AA37" s="74">
        <v>26.686800000000002</v>
      </c>
      <c r="AB37" s="230">
        <v>2.5533999999999999</v>
      </c>
      <c r="AC37" s="230">
        <v>54.8782</v>
      </c>
      <c r="AD37" s="248">
        <v>1.3</v>
      </c>
      <c r="AE37" s="307">
        <v>19.100000000000001</v>
      </c>
      <c r="AF37" s="308">
        <v>6.85</v>
      </c>
      <c r="AG37" s="308">
        <v>1.34E-2</v>
      </c>
      <c r="AH37" s="308">
        <f>3.7*5</f>
        <v>18.5</v>
      </c>
      <c r="AI37" s="308">
        <v>7.4999999999999997E-2</v>
      </c>
      <c r="AJ37" s="309">
        <f>8.44/3</f>
        <v>2.813333333333333</v>
      </c>
    </row>
    <row r="38" spans="1:37" x14ac:dyDescent="0.25">
      <c r="A38" s="14">
        <v>36</v>
      </c>
      <c r="B38" s="310" t="s">
        <v>59</v>
      </c>
      <c r="C38" s="280" t="s">
        <v>66</v>
      </c>
      <c r="D38" s="311" t="s">
        <v>52</v>
      </c>
      <c r="E38" s="134">
        <v>11847</v>
      </c>
      <c r="F38" s="134" t="s">
        <v>30</v>
      </c>
      <c r="G38" s="134" t="s">
        <v>31</v>
      </c>
      <c r="H38" s="134">
        <v>444273</v>
      </c>
      <c r="I38" s="134">
        <v>4452001</v>
      </c>
      <c r="J38" s="312">
        <v>42087</v>
      </c>
      <c r="K38" s="313">
        <v>0.47916666666666669</v>
      </c>
      <c r="L38" s="140">
        <v>13.2</v>
      </c>
      <c r="M38" s="131">
        <v>649.6</v>
      </c>
      <c r="N38" s="134">
        <v>74.400000000000006</v>
      </c>
      <c r="O38" s="135">
        <v>18.170000000000002</v>
      </c>
      <c r="P38" s="136">
        <v>866</v>
      </c>
      <c r="Q38" s="136">
        <v>8.23</v>
      </c>
      <c r="R38" s="131">
        <v>136</v>
      </c>
      <c r="S38" s="314">
        <v>53.07</v>
      </c>
      <c r="T38" s="315">
        <v>32.58</v>
      </c>
      <c r="U38" s="316">
        <v>6.649</v>
      </c>
      <c r="V38" s="314">
        <v>97.06</v>
      </c>
      <c r="W38" s="316">
        <v>296.10000000000002</v>
      </c>
      <c r="X38" s="314">
        <v>0.30580000000000002</v>
      </c>
      <c r="Y38" s="316">
        <v>132.4682</v>
      </c>
      <c r="Z38" s="314">
        <v>0</v>
      </c>
      <c r="AA38" s="316">
        <v>2.5546000000000002</v>
      </c>
      <c r="AB38" s="314">
        <v>0</v>
      </c>
      <c r="AC38" s="314">
        <v>63.526200000000003</v>
      </c>
      <c r="AD38" s="317">
        <v>0.2</v>
      </c>
      <c r="AE38" s="318">
        <v>2.5499999999999998</v>
      </c>
      <c r="AF38" s="314">
        <v>0</v>
      </c>
      <c r="AG38" s="314">
        <v>0</v>
      </c>
      <c r="AH38" s="314">
        <v>4</v>
      </c>
      <c r="AI38" s="314">
        <v>6.0000000000000001E-3</v>
      </c>
      <c r="AJ38" s="319">
        <v>0.27100000000000002</v>
      </c>
      <c r="AK38" s="14"/>
    </row>
    <row r="39" spans="1:37" x14ac:dyDescent="0.25">
      <c r="A39" s="14">
        <v>37</v>
      </c>
      <c r="B39" s="121" t="s">
        <v>61</v>
      </c>
      <c r="C39" s="14"/>
      <c r="D39" s="320" t="s">
        <v>46</v>
      </c>
      <c r="E39" s="4">
        <v>11848</v>
      </c>
      <c r="F39" s="4" t="s">
        <v>30</v>
      </c>
      <c r="G39" s="4" t="s">
        <v>31</v>
      </c>
      <c r="H39" s="4">
        <v>444490</v>
      </c>
      <c r="I39" s="4">
        <v>4451173</v>
      </c>
      <c r="J39" s="114">
        <v>42087</v>
      </c>
      <c r="K39" s="115">
        <v>0.56597222222222221</v>
      </c>
      <c r="L39" s="141">
        <v>16</v>
      </c>
      <c r="M39" s="8">
        <v>648.79999999999995</v>
      </c>
      <c r="N39" s="4">
        <v>68.2</v>
      </c>
      <c r="O39" s="92">
        <v>6.82</v>
      </c>
      <c r="P39" s="91">
        <v>874</v>
      </c>
      <c r="Q39" s="91">
        <v>7.33</v>
      </c>
      <c r="R39" s="142">
        <v>137.4</v>
      </c>
      <c r="S39" s="3">
        <v>89.84</v>
      </c>
      <c r="T39" s="104">
        <v>21.69</v>
      </c>
      <c r="U39" s="3">
        <v>15.13</v>
      </c>
      <c r="V39" s="104">
        <v>61.8</v>
      </c>
      <c r="W39" s="97">
        <v>144.6</v>
      </c>
      <c r="X39" s="230">
        <v>0.2147</v>
      </c>
      <c r="Y39" s="74">
        <v>132.06540000000001</v>
      </c>
      <c r="Z39" s="104">
        <v>0</v>
      </c>
      <c r="AA39" s="3">
        <v>28.981000000000002</v>
      </c>
      <c r="AB39" s="104">
        <v>3.1414</v>
      </c>
      <c r="AC39" s="3">
        <v>60.6738</v>
      </c>
      <c r="AD39" s="321">
        <v>7.4</v>
      </c>
      <c r="AE39" s="322">
        <v>27.8</v>
      </c>
      <c r="AF39" s="104">
        <v>3.05</v>
      </c>
      <c r="AG39" s="104">
        <v>0</v>
      </c>
      <c r="AH39" s="104">
        <v>18</v>
      </c>
      <c r="AI39" s="104">
        <v>6.0999999999999999E-2</v>
      </c>
      <c r="AJ39" s="321">
        <v>1.9450000000000001</v>
      </c>
      <c r="AK39" s="14"/>
    </row>
    <row r="40" spans="1:37" x14ac:dyDescent="0.25">
      <c r="A40" s="14">
        <v>38</v>
      </c>
      <c r="B40" s="121" t="s">
        <v>92</v>
      </c>
      <c r="C40" s="14"/>
      <c r="D40" s="320" t="s">
        <v>92</v>
      </c>
      <c r="E40" s="4">
        <v>11849</v>
      </c>
      <c r="F40" s="4" t="s">
        <v>30</v>
      </c>
      <c r="G40" s="87" t="s">
        <v>31</v>
      </c>
      <c r="H40" s="123">
        <v>445549</v>
      </c>
      <c r="I40" s="123">
        <v>4450074</v>
      </c>
      <c r="J40" s="114">
        <v>42087</v>
      </c>
      <c r="K40" s="115">
        <v>0.54166666666666663</v>
      </c>
      <c r="L40" s="141">
        <v>16</v>
      </c>
      <c r="M40" s="8">
        <v>649.1</v>
      </c>
      <c r="N40" s="4">
        <v>90.9</v>
      </c>
      <c r="O40" s="92">
        <v>8.7100000000000009</v>
      </c>
      <c r="P40" s="91">
        <v>1109</v>
      </c>
      <c r="Q40" s="91">
        <v>7.74</v>
      </c>
      <c r="R40" s="142">
        <v>75</v>
      </c>
      <c r="S40" s="3">
        <v>5.72</v>
      </c>
      <c r="T40" s="104">
        <v>44.62</v>
      </c>
      <c r="U40" s="3">
        <v>6.8460000000000001</v>
      </c>
      <c r="V40" s="104">
        <v>143.4</v>
      </c>
      <c r="W40" s="97">
        <v>299.5</v>
      </c>
      <c r="X40" s="230">
        <v>0.91349999999999998</v>
      </c>
      <c r="Y40" s="74">
        <v>67.375900000000001</v>
      </c>
      <c r="Z40" s="104">
        <v>0</v>
      </c>
      <c r="AA40" s="3">
        <v>0.82979999999999998</v>
      </c>
      <c r="AB40" s="230">
        <v>0</v>
      </c>
      <c r="AC40" s="3">
        <v>378.32369999999997</v>
      </c>
      <c r="AD40" s="321">
        <v>13.4</v>
      </c>
      <c r="AE40" s="322">
        <v>1.21</v>
      </c>
      <c r="AF40" s="104">
        <v>0</v>
      </c>
      <c r="AG40" s="104">
        <v>5.0000000000000001E-3</v>
      </c>
      <c r="AH40" s="104">
        <v>3</v>
      </c>
      <c r="AI40" s="104">
        <v>5.8000000000000003E-2</v>
      </c>
      <c r="AJ40" s="321">
        <v>9.0999999999999998E-2</v>
      </c>
      <c r="AK40" s="14"/>
    </row>
    <row r="41" spans="1:37" x14ac:dyDescent="0.25">
      <c r="A41" s="14">
        <v>39</v>
      </c>
      <c r="B41" s="121" t="s">
        <v>90</v>
      </c>
      <c r="C41" s="14"/>
      <c r="D41" s="320" t="s">
        <v>90</v>
      </c>
      <c r="E41" s="4">
        <v>11850</v>
      </c>
      <c r="F41" s="4" t="s">
        <v>30</v>
      </c>
      <c r="G41" s="87" t="s">
        <v>31</v>
      </c>
      <c r="H41" s="123">
        <v>445682</v>
      </c>
      <c r="I41" s="123">
        <v>4449227</v>
      </c>
      <c r="J41" s="114">
        <v>42087</v>
      </c>
      <c r="K41" s="115">
        <v>0.53819444444444442</v>
      </c>
      <c r="L41" s="141">
        <v>13.7</v>
      </c>
      <c r="M41" s="8">
        <v>649.1</v>
      </c>
      <c r="N41" s="4">
        <v>66.5</v>
      </c>
      <c r="O41" s="92">
        <v>6.88</v>
      </c>
      <c r="P41" s="91">
        <v>884</v>
      </c>
      <c r="Q41" s="91">
        <v>7.35</v>
      </c>
      <c r="R41" s="142">
        <v>65.3</v>
      </c>
      <c r="S41" s="3">
        <v>45.12</v>
      </c>
      <c r="T41" s="104">
        <v>38.49</v>
      </c>
      <c r="U41" s="3">
        <v>4.1769999999999996</v>
      </c>
      <c r="V41" s="104">
        <v>89.54</v>
      </c>
      <c r="W41" s="97">
        <v>245.3</v>
      </c>
      <c r="X41" s="230">
        <v>0.432</v>
      </c>
      <c r="Y41" s="74">
        <v>70.492400000000004</v>
      </c>
      <c r="Z41" s="104">
        <v>0</v>
      </c>
      <c r="AA41" s="3">
        <v>0.498</v>
      </c>
      <c r="AB41" s="104">
        <v>0</v>
      </c>
      <c r="AC41" s="3">
        <v>148.54990000000001</v>
      </c>
      <c r="AD41" s="321">
        <v>3</v>
      </c>
      <c r="AE41" s="322">
        <v>12.1</v>
      </c>
      <c r="AF41" s="104">
        <v>1.44</v>
      </c>
      <c r="AG41" s="104">
        <v>0.376</v>
      </c>
      <c r="AH41" s="104">
        <v>11</v>
      </c>
      <c r="AI41" s="104">
        <v>1.1399999999999999</v>
      </c>
      <c r="AJ41" s="321" t="e">
        <v>#N/A</v>
      </c>
      <c r="AK41" s="14"/>
    </row>
    <row r="42" spans="1:37" x14ac:dyDescent="0.25">
      <c r="A42" s="14">
        <v>40</v>
      </c>
      <c r="B42" s="121" t="s">
        <v>91</v>
      </c>
      <c r="C42" s="14"/>
      <c r="D42" s="320" t="s">
        <v>91</v>
      </c>
      <c r="E42" s="4">
        <v>11851</v>
      </c>
      <c r="F42" s="4" t="s">
        <v>30</v>
      </c>
      <c r="G42" s="87" t="s">
        <v>31</v>
      </c>
      <c r="H42" s="123">
        <v>445163</v>
      </c>
      <c r="I42" s="123">
        <v>4448788</v>
      </c>
      <c r="J42" s="114">
        <v>42087</v>
      </c>
      <c r="K42" s="115">
        <v>0.52777777777777779</v>
      </c>
      <c r="L42" s="141">
        <v>11.6</v>
      </c>
      <c r="M42" s="8">
        <v>649.20000000000005</v>
      </c>
      <c r="N42" s="4">
        <v>85.8</v>
      </c>
      <c r="O42" s="92">
        <v>9.4</v>
      </c>
      <c r="P42" s="91">
        <v>775</v>
      </c>
      <c r="Q42" s="91">
        <v>8.02</v>
      </c>
      <c r="R42" s="142">
        <v>-10.3</v>
      </c>
      <c r="S42" s="3">
        <v>59.09</v>
      </c>
      <c r="T42" s="104">
        <v>32.76</v>
      </c>
      <c r="U42" s="3">
        <v>8.84</v>
      </c>
      <c r="V42" s="104">
        <v>96.63</v>
      </c>
      <c r="W42" s="97">
        <v>367.1</v>
      </c>
      <c r="X42" s="230">
        <v>0.46929999999999999</v>
      </c>
      <c r="Y42" s="74">
        <v>79.408900000000003</v>
      </c>
      <c r="Z42" s="104">
        <v>0</v>
      </c>
      <c r="AA42" s="3">
        <v>9.7815999999999992</v>
      </c>
      <c r="AB42" s="104">
        <v>1.4312</v>
      </c>
      <c r="AC42" s="104">
        <v>180.57409999999999</v>
      </c>
      <c r="AD42" s="248">
        <v>8.5</v>
      </c>
      <c r="AE42" s="322">
        <v>1.49</v>
      </c>
      <c r="AF42" s="104">
        <v>0</v>
      </c>
      <c r="AG42" s="104">
        <v>1.2699999999999999E-2</v>
      </c>
      <c r="AH42" s="104">
        <v>4</v>
      </c>
      <c r="AI42" s="104">
        <v>9.6000000000000002E-2</v>
      </c>
      <c r="AJ42" s="321">
        <v>0.51600000000000001</v>
      </c>
      <c r="AK42" s="14"/>
    </row>
    <row r="43" spans="1:37" x14ac:dyDescent="0.25">
      <c r="A43" s="14">
        <v>41</v>
      </c>
      <c r="B43" s="121" t="s">
        <v>62</v>
      </c>
      <c r="C43" s="14" t="s">
        <v>67</v>
      </c>
      <c r="D43" s="320" t="s">
        <v>47</v>
      </c>
      <c r="E43" s="4">
        <v>11852</v>
      </c>
      <c r="F43" s="4" t="s">
        <v>30</v>
      </c>
      <c r="G43" s="87" t="s">
        <v>31</v>
      </c>
      <c r="H43" s="294">
        <v>444123</v>
      </c>
      <c r="I43" s="294">
        <v>4450505</v>
      </c>
      <c r="J43" s="114">
        <v>42087</v>
      </c>
      <c r="K43" s="115">
        <v>0.49652777777777773</v>
      </c>
      <c r="L43" s="141">
        <v>13.2</v>
      </c>
      <c r="M43" s="8">
        <v>649.5</v>
      </c>
      <c r="N43" s="4">
        <v>64.099999999999994</v>
      </c>
      <c r="O43" s="92">
        <v>6.74</v>
      </c>
      <c r="P43" s="91">
        <v>902</v>
      </c>
      <c r="Q43" s="91">
        <v>8.1300000000000008</v>
      </c>
      <c r="R43" s="142">
        <v>92</v>
      </c>
      <c r="S43" s="3">
        <v>73.05</v>
      </c>
      <c r="T43" s="104">
        <v>31.76</v>
      </c>
      <c r="U43" s="3">
        <v>3.1019999999999999</v>
      </c>
      <c r="V43" s="104">
        <v>89.36</v>
      </c>
      <c r="W43" s="97">
        <v>218.9</v>
      </c>
      <c r="X43" s="230">
        <v>0.49380000000000002</v>
      </c>
      <c r="Y43" s="74">
        <v>106.09990000000001</v>
      </c>
      <c r="Z43" s="104">
        <v>0</v>
      </c>
      <c r="AA43" s="3">
        <v>14.812900000000001</v>
      </c>
      <c r="AB43" s="104">
        <v>1.5017</v>
      </c>
      <c r="AC43" s="104">
        <v>172.26830000000001</v>
      </c>
      <c r="AD43" s="248">
        <v>0.6</v>
      </c>
      <c r="AE43" s="322">
        <v>14.7</v>
      </c>
      <c r="AF43" s="104">
        <v>1.54</v>
      </c>
      <c r="AG43" s="104">
        <v>5.8900000000000001E-2</v>
      </c>
      <c r="AH43" s="104">
        <v>13</v>
      </c>
      <c r="AI43" s="104">
        <v>0.10100000000000001</v>
      </c>
      <c r="AJ43" s="321">
        <v>1.5960000000000001</v>
      </c>
      <c r="AK43" s="14"/>
    </row>
    <row r="44" spans="1:37" x14ac:dyDescent="0.25">
      <c r="A44" s="14">
        <v>42</v>
      </c>
      <c r="B44" s="121" t="s">
        <v>63</v>
      </c>
      <c r="C44" s="14"/>
      <c r="D44" s="320" t="s">
        <v>48</v>
      </c>
      <c r="E44" s="4">
        <v>11853</v>
      </c>
      <c r="F44" s="4" t="s">
        <v>30</v>
      </c>
      <c r="G44" s="87" t="s">
        <v>31</v>
      </c>
      <c r="H44" s="294">
        <v>444246</v>
      </c>
      <c r="I44" s="294">
        <v>4450358</v>
      </c>
      <c r="J44" s="114">
        <v>42087</v>
      </c>
      <c r="K44" s="115">
        <v>0.51388888888888895</v>
      </c>
      <c r="L44" s="141">
        <v>14.9</v>
      </c>
      <c r="M44" s="8">
        <v>649.5</v>
      </c>
      <c r="N44" s="4">
        <v>94.1</v>
      </c>
      <c r="O44" s="92">
        <v>9.6199999999999992</v>
      </c>
      <c r="P44" s="91">
        <v>1007</v>
      </c>
      <c r="Q44" s="91">
        <v>8.15</v>
      </c>
      <c r="R44" s="142">
        <v>34</v>
      </c>
      <c r="S44" s="3">
        <v>76.64</v>
      </c>
      <c r="T44" s="104">
        <v>35.86</v>
      </c>
      <c r="U44" s="3">
        <v>13.11</v>
      </c>
      <c r="V44" s="104">
        <v>102.6</v>
      </c>
      <c r="W44" s="97">
        <v>247.1</v>
      </c>
      <c r="X44" s="230">
        <v>0.72260000000000002</v>
      </c>
      <c r="Y44" s="74">
        <v>105.8181</v>
      </c>
      <c r="Z44" s="104">
        <v>0</v>
      </c>
      <c r="AA44" s="3">
        <v>9.4977999999999998</v>
      </c>
      <c r="AB44" s="104">
        <v>1.0269999999999999</v>
      </c>
      <c r="AC44" s="104">
        <v>235.3108</v>
      </c>
      <c r="AD44" s="248">
        <v>1.7</v>
      </c>
      <c r="AE44" s="322">
        <v>9.66</v>
      </c>
      <c r="AF44" s="104">
        <v>1.0900000000000001</v>
      </c>
      <c r="AG44" s="104">
        <v>5.3100000000000001E-2</v>
      </c>
      <c r="AH44" s="104">
        <v>8</v>
      </c>
      <c r="AI44" s="104">
        <v>0.114</v>
      </c>
      <c r="AJ44" s="321">
        <v>0.89400000000000002</v>
      </c>
      <c r="AK44" s="14"/>
    </row>
    <row r="45" spans="1:37" x14ac:dyDescent="0.25">
      <c r="A45" s="14">
        <v>43</v>
      </c>
      <c r="B45" s="121" t="s">
        <v>86</v>
      </c>
      <c r="C45" s="14"/>
      <c r="D45" s="320" t="s">
        <v>86</v>
      </c>
      <c r="E45" s="4">
        <v>11854</v>
      </c>
      <c r="F45" s="4" t="s">
        <v>30</v>
      </c>
      <c r="G45" s="87" t="s">
        <v>31</v>
      </c>
      <c r="H45" s="123">
        <v>444188</v>
      </c>
      <c r="I45" s="123">
        <v>4450932</v>
      </c>
      <c r="J45" s="114">
        <v>42087</v>
      </c>
      <c r="K45" s="115">
        <v>0.5625</v>
      </c>
      <c r="L45" s="141">
        <v>13.3</v>
      </c>
      <c r="M45" s="8">
        <v>648.9</v>
      </c>
      <c r="N45" s="4">
        <v>69</v>
      </c>
      <c r="O45" s="92">
        <v>7.31</v>
      </c>
      <c r="P45" s="91">
        <v>794</v>
      </c>
      <c r="Q45" s="91">
        <v>9.2100000000000009</v>
      </c>
      <c r="R45" s="142">
        <v>103.5</v>
      </c>
      <c r="S45" s="3">
        <v>91.58</v>
      </c>
      <c r="T45" s="104">
        <v>21.13</v>
      </c>
      <c r="U45" s="3">
        <v>13.55</v>
      </c>
      <c r="V45" s="104">
        <v>56.69</v>
      </c>
      <c r="W45" s="97">
        <v>185.8</v>
      </c>
      <c r="X45" s="230">
        <v>0.26</v>
      </c>
      <c r="Y45" s="74">
        <v>135.71119999999999</v>
      </c>
      <c r="Z45" s="104">
        <v>0</v>
      </c>
      <c r="AA45" s="3">
        <v>20.094100000000001</v>
      </c>
      <c r="AB45" s="104">
        <v>1.1611</v>
      </c>
      <c r="AC45" s="104">
        <v>61.620800000000003</v>
      </c>
      <c r="AD45" s="248">
        <v>2.2000000000000002</v>
      </c>
      <c r="AE45" s="322">
        <v>0</v>
      </c>
      <c r="AF45" s="104">
        <v>1.31</v>
      </c>
      <c r="AG45" s="104">
        <v>0.2271</v>
      </c>
      <c r="AH45" s="104">
        <v>15</v>
      </c>
      <c r="AI45" s="104">
        <v>1.4E-2</v>
      </c>
      <c r="AJ45" s="321">
        <v>1.3640000000000001</v>
      </c>
      <c r="AK45" s="14"/>
    </row>
    <row r="46" spans="1:37" x14ac:dyDescent="0.25">
      <c r="A46" s="14">
        <v>44</v>
      </c>
      <c r="B46" s="121" t="s">
        <v>89</v>
      </c>
      <c r="C46" s="14"/>
      <c r="D46" s="320" t="s">
        <v>89</v>
      </c>
      <c r="E46" s="4">
        <v>11855</v>
      </c>
      <c r="F46" s="4" t="s">
        <v>30</v>
      </c>
      <c r="G46" s="87" t="s">
        <v>31</v>
      </c>
      <c r="H46" s="123">
        <v>444932</v>
      </c>
      <c r="I46" s="123">
        <v>4450342</v>
      </c>
      <c r="J46" s="114">
        <v>42087</v>
      </c>
      <c r="K46" s="115">
        <v>0.55555555555555558</v>
      </c>
      <c r="L46" s="141">
        <v>14.3</v>
      </c>
      <c r="M46" s="8">
        <v>648.9</v>
      </c>
      <c r="N46" s="4">
        <v>76.599999999999994</v>
      </c>
      <c r="O46" s="92">
        <v>7.93</v>
      </c>
      <c r="P46" s="91">
        <v>819</v>
      </c>
      <c r="Q46" s="91">
        <v>7.92</v>
      </c>
      <c r="R46" s="142">
        <v>110</v>
      </c>
      <c r="S46" s="3">
        <v>36</v>
      </c>
      <c r="T46" s="104">
        <v>10.49</v>
      </c>
      <c r="U46" s="3">
        <v>6.0359999999999996</v>
      </c>
      <c r="V46" s="104">
        <v>28.61</v>
      </c>
      <c r="W46" s="97">
        <v>168.4</v>
      </c>
      <c r="X46" s="230">
        <v>0.255</v>
      </c>
      <c r="Y46" s="74">
        <v>118.0406</v>
      </c>
      <c r="Z46" s="104">
        <v>0</v>
      </c>
      <c r="AA46" s="3">
        <v>25.212900000000001</v>
      </c>
      <c r="AB46" s="104">
        <v>2.7115999999999998</v>
      </c>
      <c r="AC46" s="104">
        <v>61.012999999999998</v>
      </c>
      <c r="AD46" s="248">
        <v>32.299999999999997</v>
      </c>
      <c r="AE46" s="322">
        <v>27.9</v>
      </c>
      <c r="AF46" s="104">
        <v>2.72</v>
      </c>
      <c r="AG46" s="104">
        <v>4.3099999999999999E-2</v>
      </c>
      <c r="AH46" s="104">
        <v>16</v>
      </c>
      <c r="AI46" s="104">
        <v>4.2000000000000003E-2</v>
      </c>
      <c r="AJ46" s="321">
        <v>1.8979999999999999</v>
      </c>
      <c r="AK46" s="14"/>
    </row>
    <row r="47" spans="1:37" x14ac:dyDescent="0.25">
      <c r="A47" s="14">
        <v>45</v>
      </c>
      <c r="B47" s="121" t="s">
        <v>88</v>
      </c>
      <c r="C47" s="14"/>
      <c r="D47" s="320" t="s">
        <v>88</v>
      </c>
      <c r="E47" s="4">
        <v>11856</v>
      </c>
      <c r="F47" s="4" t="s">
        <v>30</v>
      </c>
      <c r="G47" s="87" t="s">
        <v>31</v>
      </c>
      <c r="H47" s="123">
        <v>444775</v>
      </c>
      <c r="I47" s="123">
        <v>4451055</v>
      </c>
      <c r="J47" s="114">
        <v>42087</v>
      </c>
      <c r="K47" s="115">
        <v>0.55208333333333337</v>
      </c>
      <c r="L47" s="141">
        <v>15.9</v>
      </c>
      <c r="M47" s="8">
        <v>649</v>
      </c>
      <c r="N47" s="4">
        <v>57.6</v>
      </c>
      <c r="O47" s="92">
        <v>5.18</v>
      </c>
      <c r="P47" s="91">
        <v>917</v>
      </c>
      <c r="Q47" s="91">
        <v>7.47</v>
      </c>
      <c r="R47" s="142">
        <v>113.4</v>
      </c>
      <c r="S47" s="3">
        <v>40.24</v>
      </c>
      <c r="T47" s="104">
        <v>9.782</v>
      </c>
      <c r="U47" s="3">
        <v>5.95</v>
      </c>
      <c r="V47" s="104">
        <v>27.63</v>
      </c>
      <c r="W47" s="97">
        <v>189</v>
      </c>
      <c r="X47" s="230">
        <v>0.2142</v>
      </c>
      <c r="Y47" s="74">
        <v>138.376</v>
      </c>
      <c r="Z47" s="104">
        <v>0</v>
      </c>
      <c r="AA47" s="3">
        <v>28.959199999999999</v>
      </c>
      <c r="AB47" s="104">
        <v>3.0569999999999999</v>
      </c>
      <c r="AC47" s="104">
        <v>60.517299999999999</v>
      </c>
      <c r="AD47" s="248">
        <v>36.6</v>
      </c>
      <c r="AE47" s="322">
        <v>26.5</v>
      </c>
      <c r="AF47" s="104">
        <v>3.05</v>
      </c>
      <c r="AG47" s="104">
        <v>1.8E-3</v>
      </c>
      <c r="AH47" s="104">
        <v>22</v>
      </c>
      <c r="AI47" s="104">
        <v>7.2999999999999995E-2</v>
      </c>
      <c r="AJ47" s="321">
        <v>2.4169999999999998</v>
      </c>
      <c r="AK47" s="14"/>
    </row>
    <row r="48" spans="1:37" x14ac:dyDescent="0.25">
      <c r="A48" s="14">
        <v>46</v>
      </c>
      <c r="B48" s="295" t="s">
        <v>87</v>
      </c>
      <c r="C48" s="296"/>
      <c r="D48" s="323" t="s">
        <v>87</v>
      </c>
      <c r="E48" s="324">
        <v>11857</v>
      </c>
      <c r="F48" s="324" t="s">
        <v>30</v>
      </c>
      <c r="G48" s="218" t="s">
        <v>31</v>
      </c>
      <c r="H48" s="219">
        <v>444555</v>
      </c>
      <c r="I48" s="219">
        <v>4450959</v>
      </c>
      <c r="J48" s="325">
        <v>42087</v>
      </c>
      <c r="K48" s="326">
        <v>0.56597222222222221</v>
      </c>
      <c r="L48" s="220">
        <v>16.5</v>
      </c>
      <c r="M48" s="221">
        <v>648.79999999999995</v>
      </c>
      <c r="N48" s="324">
        <v>77.5</v>
      </c>
      <c r="O48" s="222">
        <v>7.44</v>
      </c>
      <c r="P48" s="223">
        <v>893</v>
      </c>
      <c r="Q48" s="223">
        <v>7.71</v>
      </c>
      <c r="R48" s="224">
        <v>131.19999999999999</v>
      </c>
      <c r="S48" s="207">
        <v>34.86</v>
      </c>
      <c r="T48" s="106">
        <v>8.6850000000000005</v>
      </c>
      <c r="U48" s="327">
        <v>5.6970000000000001</v>
      </c>
      <c r="V48" s="106">
        <v>25.14</v>
      </c>
      <c r="W48" s="302">
        <v>171.3</v>
      </c>
      <c r="X48" s="170">
        <v>0.21290000000000001</v>
      </c>
      <c r="Y48" s="328">
        <v>133.7439</v>
      </c>
      <c r="Z48" s="106">
        <v>0</v>
      </c>
      <c r="AA48" s="327">
        <v>30.357199999999999</v>
      </c>
      <c r="AB48" s="106">
        <v>3.2080000000000002</v>
      </c>
      <c r="AC48" s="106">
        <v>61.3187</v>
      </c>
      <c r="AD48" s="329">
        <v>39.799999999999997</v>
      </c>
      <c r="AE48" s="330">
        <v>27.4</v>
      </c>
      <c r="AF48" s="106">
        <v>3.81</v>
      </c>
      <c r="AG48" s="106">
        <v>6.1999999999999998E-3</v>
      </c>
      <c r="AH48" s="106">
        <v>17</v>
      </c>
      <c r="AI48" s="106">
        <v>6.8000000000000005E-2</v>
      </c>
      <c r="AJ48" s="278">
        <v>2.78</v>
      </c>
      <c r="AK48" s="14"/>
    </row>
    <row r="49" spans="1:37" x14ac:dyDescent="0.25">
      <c r="A49" s="14">
        <v>47</v>
      </c>
      <c r="B49" s="310" t="s">
        <v>59</v>
      </c>
      <c r="C49" s="280" t="s">
        <v>66</v>
      </c>
      <c r="D49" s="320" t="s">
        <v>52</v>
      </c>
      <c r="E49" s="4">
        <v>11932</v>
      </c>
      <c r="F49" s="39" t="s">
        <v>30</v>
      </c>
      <c r="G49" s="4" t="s">
        <v>31</v>
      </c>
      <c r="H49" s="4">
        <v>444273</v>
      </c>
      <c r="I49" s="4">
        <v>4452001</v>
      </c>
      <c r="J49" s="114">
        <v>42123</v>
      </c>
      <c r="K49" s="115">
        <v>0.43055555555555558</v>
      </c>
      <c r="L49" s="331">
        <v>14.4</v>
      </c>
      <c r="M49" s="4">
        <v>649.29999999999995</v>
      </c>
      <c r="N49" s="4">
        <v>101.3</v>
      </c>
      <c r="O49" s="4">
        <v>10.26</v>
      </c>
      <c r="P49" s="4">
        <v>723</v>
      </c>
      <c r="Q49" s="4">
        <v>7.84</v>
      </c>
      <c r="R49" s="103">
        <v>141</v>
      </c>
      <c r="S49" s="3">
        <v>45.04</v>
      </c>
      <c r="T49" s="104">
        <v>28.87</v>
      </c>
      <c r="U49" s="3">
        <v>5.649</v>
      </c>
      <c r="V49" s="104">
        <v>92.3</v>
      </c>
      <c r="W49" s="3">
        <v>339.9</v>
      </c>
      <c r="X49" s="104">
        <v>0.32240000000000002</v>
      </c>
      <c r="Y49" s="3">
        <v>86.9</v>
      </c>
      <c r="Z49" s="104">
        <v>0</v>
      </c>
      <c r="AA49" s="3">
        <v>1.9563999999999999</v>
      </c>
      <c r="AB49" s="104">
        <v>0</v>
      </c>
      <c r="AC49" s="104">
        <v>53.592399999999998</v>
      </c>
      <c r="AD49" s="248">
        <v>0.6</v>
      </c>
      <c r="AE49" s="332" t="s">
        <v>85</v>
      </c>
      <c r="AF49" s="103" t="s">
        <v>85</v>
      </c>
      <c r="AG49" s="103" t="s">
        <v>85</v>
      </c>
      <c r="AH49" s="103" t="s">
        <v>85</v>
      </c>
      <c r="AI49" s="103" t="s">
        <v>85</v>
      </c>
      <c r="AJ49" s="333" t="s">
        <v>85</v>
      </c>
      <c r="AK49" s="14"/>
    </row>
    <row r="50" spans="1:37" x14ac:dyDescent="0.25">
      <c r="A50" s="14">
        <v>48</v>
      </c>
      <c r="B50" s="121" t="s">
        <v>61</v>
      </c>
      <c r="C50" s="14"/>
      <c r="D50" s="320" t="s">
        <v>46</v>
      </c>
      <c r="E50" s="4">
        <v>11933</v>
      </c>
      <c r="F50" s="39" t="s">
        <v>30</v>
      </c>
      <c r="G50" s="4" t="s">
        <v>31</v>
      </c>
      <c r="H50" s="4">
        <v>444490</v>
      </c>
      <c r="I50" s="4">
        <v>4451173</v>
      </c>
      <c r="J50" s="114">
        <v>42123</v>
      </c>
      <c r="K50" s="115">
        <v>0.53472222222222221</v>
      </c>
      <c r="L50" s="334">
        <v>18.399999999999999</v>
      </c>
      <c r="M50" s="4">
        <v>648.29999999999995</v>
      </c>
      <c r="N50" s="4">
        <v>95.6</v>
      </c>
      <c r="O50" s="4">
        <v>8.84</v>
      </c>
      <c r="P50" s="4">
        <v>901</v>
      </c>
      <c r="Q50" s="4">
        <v>7.14</v>
      </c>
      <c r="R50" s="103">
        <v>80.7</v>
      </c>
      <c r="S50" s="3">
        <v>63.93</v>
      </c>
      <c r="T50" s="104">
        <v>23.34</v>
      </c>
      <c r="U50" s="3">
        <v>12.5</v>
      </c>
      <c r="V50" s="104">
        <v>72.180000000000007</v>
      </c>
      <c r="W50" s="3">
        <v>163.9</v>
      </c>
      <c r="X50" s="104">
        <v>0.29149999999999998</v>
      </c>
      <c r="Y50" s="3">
        <v>119.9971</v>
      </c>
      <c r="Z50" s="104">
        <v>0</v>
      </c>
      <c r="AA50" s="3">
        <v>25.146000000000001</v>
      </c>
      <c r="AB50" s="104">
        <v>2.7772999999999999</v>
      </c>
      <c r="AC50" s="104">
        <v>63.423499999999997</v>
      </c>
      <c r="AD50" s="248">
        <v>4.5999999999999996</v>
      </c>
      <c r="AE50" s="332" t="s">
        <v>85</v>
      </c>
      <c r="AF50" s="103" t="s">
        <v>85</v>
      </c>
      <c r="AG50" s="103" t="s">
        <v>85</v>
      </c>
      <c r="AH50" s="103" t="s">
        <v>85</v>
      </c>
      <c r="AI50" s="103" t="s">
        <v>85</v>
      </c>
      <c r="AJ50" s="333" t="s">
        <v>85</v>
      </c>
      <c r="AK50" s="14"/>
    </row>
    <row r="51" spans="1:37" x14ac:dyDescent="0.25">
      <c r="A51" s="14">
        <v>49</v>
      </c>
      <c r="B51" s="121" t="s">
        <v>92</v>
      </c>
      <c r="C51" s="14"/>
      <c r="D51" s="320" t="s">
        <v>92</v>
      </c>
      <c r="E51" s="4">
        <v>11934</v>
      </c>
      <c r="F51" s="39" t="s">
        <v>30</v>
      </c>
      <c r="G51" s="4" t="s">
        <v>31</v>
      </c>
      <c r="H51" s="4">
        <v>445549</v>
      </c>
      <c r="I51" s="4">
        <v>4450074</v>
      </c>
      <c r="J51" s="114">
        <v>42123</v>
      </c>
      <c r="K51" s="115">
        <v>0.5</v>
      </c>
      <c r="L51" s="334">
        <v>17.5</v>
      </c>
      <c r="M51" s="4">
        <v>648.79999999999995</v>
      </c>
      <c r="N51" s="4">
        <v>74.8</v>
      </c>
      <c r="O51" s="4">
        <v>7.15</v>
      </c>
      <c r="P51" s="4">
        <v>1183</v>
      </c>
      <c r="Q51" s="4">
        <v>7.5</v>
      </c>
      <c r="R51" s="103">
        <v>-55.2</v>
      </c>
      <c r="S51" s="3">
        <v>54.95</v>
      </c>
      <c r="T51" s="104">
        <v>51.88</v>
      </c>
      <c r="U51" s="3">
        <v>7.3710000000000004</v>
      </c>
      <c r="V51" s="104">
        <v>154.19999999999999</v>
      </c>
      <c r="W51" s="3">
        <v>327.39999999999998</v>
      </c>
      <c r="X51" s="104">
        <v>0.95909999999999995</v>
      </c>
      <c r="Y51" s="3">
        <v>70.308300000000003</v>
      </c>
      <c r="Z51" s="104">
        <v>0</v>
      </c>
      <c r="AA51" s="3">
        <v>0.72099999999999997</v>
      </c>
      <c r="AB51" s="104">
        <v>0</v>
      </c>
      <c r="AC51" s="104">
        <v>400.41660000000002</v>
      </c>
      <c r="AD51" s="248">
        <v>4</v>
      </c>
      <c r="AE51" s="332" t="s">
        <v>85</v>
      </c>
      <c r="AF51" s="103" t="s">
        <v>85</v>
      </c>
      <c r="AG51" s="103" t="s">
        <v>85</v>
      </c>
      <c r="AH51" s="103" t="s">
        <v>85</v>
      </c>
      <c r="AI51" s="103" t="s">
        <v>85</v>
      </c>
      <c r="AJ51" s="333" t="s">
        <v>85</v>
      </c>
      <c r="AK51" s="14"/>
    </row>
    <row r="52" spans="1:37" x14ac:dyDescent="0.25">
      <c r="A52" s="14">
        <v>50</v>
      </c>
      <c r="B52" s="121" t="s">
        <v>90</v>
      </c>
      <c r="C52" s="14"/>
      <c r="D52" s="320" t="s">
        <v>90</v>
      </c>
      <c r="E52" s="4">
        <v>11935</v>
      </c>
      <c r="F52" s="39" t="s">
        <v>30</v>
      </c>
      <c r="G52" s="4" t="s">
        <v>31</v>
      </c>
      <c r="H52" s="4">
        <v>445682</v>
      </c>
      <c r="I52" s="4">
        <v>4449227</v>
      </c>
      <c r="J52" s="114">
        <v>42123</v>
      </c>
      <c r="K52" s="115">
        <v>0.49305555555555558</v>
      </c>
      <c r="L52" s="334">
        <v>16.2</v>
      </c>
      <c r="M52" s="4">
        <v>648.79999999999995</v>
      </c>
      <c r="N52" s="4">
        <v>100.2</v>
      </c>
      <c r="O52" s="4">
        <v>9.81</v>
      </c>
      <c r="P52" s="4">
        <v>920</v>
      </c>
      <c r="Q52" s="4">
        <v>7.73</v>
      </c>
      <c r="R52" s="103">
        <v>24</v>
      </c>
      <c r="S52" s="3">
        <v>52</v>
      </c>
      <c r="T52" s="104">
        <v>35.049999999999997</v>
      </c>
      <c r="U52" s="3">
        <f>4.449*2.078</f>
        <v>9.2450219999999987</v>
      </c>
      <c r="V52" s="104">
        <v>102.7</v>
      </c>
      <c r="W52" s="3">
        <v>288.7</v>
      </c>
      <c r="X52" s="104">
        <v>0.46739999999999998</v>
      </c>
      <c r="Y52" s="3">
        <v>83.876599999999996</v>
      </c>
      <c r="Z52" s="104">
        <v>0</v>
      </c>
      <c r="AA52" s="3">
        <v>7.7404999999999999</v>
      </c>
      <c r="AB52" s="104">
        <v>1.3098000000000001</v>
      </c>
      <c r="AC52" s="104">
        <v>167.45670000000001</v>
      </c>
      <c r="AD52" s="248">
        <v>1.2</v>
      </c>
      <c r="AE52" s="332" t="s">
        <v>85</v>
      </c>
      <c r="AF52" s="103" t="s">
        <v>85</v>
      </c>
      <c r="AG52" s="103" t="s">
        <v>85</v>
      </c>
      <c r="AH52" s="103" t="s">
        <v>85</v>
      </c>
      <c r="AI52" s="103" t="s">
        <v>85</v>
      </c>
      <c r="AJ52" s="333" t="s">
        <v>85</v>
      </c>
      <c r="AK52" s="14"/>
    </row>
    <row r="53" spans="1:37" x14ac:dyDescent="0.25">
      <c r="A53" s="14">
        <v>51</v>
      </c>
      <c r="B53" s="121" t="s">
        <v>91</v>
      </c>
      <c r="C53" s="14"/>
      <c r="D53" s="320" t="s">
        <v>91</v>
      </c>
      <c r="E53" s="4">
        <v>11936</v>
      </c>
      <c r="F53" s="39" t="s">
        <v>30</v>
      </c>
      <c r="G53" s="4" t="s">
        <v>31</v>
      </c>
      <c r="H53" s="4">
        <v>445163</v>
      </c>
      <c r="I53" s="4">
        <v>4448788</v>
      </c>
      <c r="J53" s="114">
        <v>42123</v>
      </c>
      <c r="K53" s="115">
        <v>0.4861111111111111</v>
      </c>
      <c r="L53" s="334">
        <v>15.6</v>
      </c>
      <c r="M53" s="4">
        <v>648.9</v>
      </c>
      <c r="N53" s="4">
        <v>94.5</v>
      </c>
      <c r="O53" s="4">
        <v>9.41</v>
      </c>
      <c r="P53" s="4">
        <v>924</v>
      </c>
      <c r="Q53" s="4">
        <v>7.55</v>
      </c>
      <c r="R53" s="103">
        <v>-59.6</v>
      </c>
      <c r="S53" s="3">
        <v>48.02</v>
      </c>
      <c r="T53" s="104">
        <v>65.900000000000006</v>
      </c>
      <c r="U53" s="3">
        <v>6.8440000000000003</v>
      </c>
      <c r="V53" s="104">
        <v>101</v>
      </c>
      <c r="W53" s="3">
        <v>468.4</v>
      </c>
      <c r="X53" s="104">
        <v>0.53680000000000005</v>
      </c>
      <c r="Y53" s="3">
        <v>36.070399999999999</v>
      </c>
      <c r="Z53" s="104">
        <v>0</v>
      </c>
      <c r="AA53" s="3">
        <v>0</v>
      </c>
      <c r="AB53" s="104">
        <v>0</v>
      </c>
      <c r="AC53" s="104">
        <v>82.6203</v>
      </c>
      <c r="AD53" s="248">
        <v>9.9</v>
      </c>
      <c r="AE53" s="332" t="s">
        <v>85</v>
      </c>
      <c r="AF53" s="103" t="s">
        <v>85</v>
      </c>
      <c r="AG53" s="103" t="s">
        <v>85</v>
      </c>
      <c r="AH53" s="103" t="s">
        <v>85</v>
      </c>
      <c r="AI53" s="103" t="s">
        <v>85</v>
      </c>
      <c r="AJ53" s="333" t="s">
        <v>85</v>
      </c>
      <c r="AK53" s="14"/>
    </row>
    <row r="54" spans="1:37" x14ac:dyDescent="0.25">
      <c r="A54" s="14">
        <v>52</v>
      </c>
      <c r="B54" s="121" t="s">
        <v>62</v>
      </c>
      <c r="C54" s="14" t="s">
        <v>67</v>
      </c>
      <c r="D54" s="320" t="s">
        <v>47</v>
      </c>
      <c r="E54" s="4">
        <v>11937</v>
      </c>
      <c r="F54" s="39" t="s">
        <v>30</v>
      </c>
      <c r="G54" s="4" t="s">
        <v>31</v>
      </c>
      <c r="H54" s="4">
        <v>444123</v>
      </c>
      <c r="I54" s="4">
        <v>4450505</v>
      </c>
      <c r="J54" s="114">
        <v>42123</v>
      </c>
      <c r="K54" s="115">
        <v>0.44444444444444442</v>
      </c>
      <c r="L54" s="334">
        <v>16.899999999999999</v>
      </c>
      <c r="M54" s="4">
        <v>649.29999999999995</v>
      </c>
      <c r="N54" s="4">
        <v>134.1</v>
      </c>
      <c r="O54" s="4">
        <v>12.94</v>
      </c>
      <c r="P54" s="4">
        <v>930</v>
      </c>
      <c r="Q54" s="4">
        <v>8.27</v>
      </c>
      <c r="R54" s="103">
        <v>60.5</v>
      </c>
      <c r="S54" s="3">
        <v>56.47</v>
      </c>
      <c r="T54" s="104">
        <v>33.630000000000003</v>
      </c>
      <c r="U54" s="3">
        <v>10.37</v>
      </c>
      <c r="V54" s="104">
        <v>94.45</v>
      </c>
      <c r="W54" s="3">
        <v>201.9</v>
      </c>
      <c r="X54" s="104">
        <v>0.51970000000000005</v>
      </c>
      <c r="Y54" s="3">
        <v>97.449100000000001</v>
      </c>
      <c r="Z54" s="104">
        <v>0</v>
      </c>
      <c r="AA54" s="3">
        <v>11.214499999999999</v>
      </c>
      <c r="AB54" s="104">
        <v>0.96379999999999999</v>
      </c>
      <c r="AC54" s="104">
        <v>173.86670000000001</v>
      </c>
      <c r="AD54" s="248">
        <v>1.5</v>
      </c>
      <c r="AE54" s="332" t="s">
        <v>85</v>
      </c>
      <c r="AF54" s="103" t="s">
        <v>85</v>
      </c>
      <c r="AG54" s="103" t="s">
        <v>85</v>
      </c>
      <c r="AH54" s="103" t="s">
        <v>85</v>
      </c>
      <c r="AI54" s="103" t="s">
        <v>85</v>
      </c>
      <c r="AJ54" s="333" t="s">
        <v>85</v>
      </c>
      <c r="AK54" s="14"/>
    </row>
    <row r="55" spans="1:37" x14ac:dyDescent="0.25">
      <c r="A55" s="14">
        <v>53</v>
      </c>
      <c r="B55" s="121" t="s">
        <v>63</v>
      </c>
      <c r="C55" s="14"/>
      <c r="D55" s="320" t="s">
        <v>48</v>
      </c>
      <c r="E55" s="4">
        <v>11938</v>
      </c>
      <c r="F55" s="39" t="s">
        <v>30</v>
      </c>
      <c r="G55" s="4" t="s">
        <v>31</v>
      </c>
      <c r="H55" s="4">
        <v>444246</v>
      </c>
      <c r="I55" s="4">
        <v>4450358</v>
      </c>
      <c r="J55" s="114">
        <v>42123</v>
      </c>
      <c r="K55" s="115">
        <v>0.45833333333333331</v>
      </c>
      <c r="L55" s="334">
        <v>18.600000000000001</v>
      </c>
      <c r="M55" s="4">
        <v>649</v>
      </c>
      <c r="N55" s="4">
        <v>173.6</v>
      </c>
      <c r="O55" s="4">
        <v>16.16</v>
      </c>
      <c r="P55" s="4">
        <v>1001</v>
      </c>
      <c r="Q55" s="4">
        <v>8.2799999999999994</v>
      </c>
      <c r="R55" s="103">
        <v>93</v>
      </c>
      <c r="S55" s="3">
        <v>55.22</v>
      </c>
      <c r="T55" s="104">
        <v>35.450000000000003</v>
      </c>
      <c r="U55" s="3">
        <v>10.23</v>
      </c>
      <c r="V55" s="104">
        <v>102.9</v>
      </c>
      <c r="W55" s="3">
        <v>201.9</v>
      </c>
      <c r="X55" s="104">
        <v>0.51970000000000005</v>
      </c>
      <c r="Y55" s="3">
        <v>97.449100000000001</v>
      </c>
      <c r="Z55" s="104">
        <v>0</v>
      </c>
      <c r="AA55" s="3">
        <v>11.214499999999999</v>
      </c>
      <c r="AB55" s="104">
        <v>0.96379999999999999</v>
      </c>
      <c r="AC55" s="104">
        <v>173.86670000000001</v>
      </c>
      <c r="AD55" s="248">
        <v>3.9</v>
      </c>
      <c r="AE55" s="332" t="s">
        <v>85</v>
      </c>
      <c r="AF55" s="103" t="s">
        <v>85</v>
      </c>
      <c r="AG55" s="103" t="s">
        <v>85</v>
      </c>
      <c r="AH55" s="103" t="s">
        <v>85</v>
      </c>
      <c r="AI55" s="103" t="s">
        <v>85</v>
      </c>
      <c r="AJ55" s="333" t="s">
        <v>85</v>
      </c>
      <c r="AK55" s="14"/>
    </row>
    <row r="56" spans="1:37" x14ac:dyDescent="0.25">
      <c r="A56" s="14">
        <v>54</v>
      </c>
      <c r="B56" s="121" t="s">
        <v>86</v>
      </c>
      <c r="C56" s="14"/>
      <c r="D56" s="320" t="s">
        <v>86</v>
      </c>
      <c r="E56" s="4">
        <v>11939</v>
      </c>
      <c r="F56" s="39" t="s">
        <v>30</v>
      </c>
      <c r="G56" s="4" t="s">
        <v>31</v>
      </c>
      <c r="H56" s="4">
        <v>444188</v>
      </c>
      <c r="I56" s="4">
        <v>4450932</v>
      </c>
      <c r="J56" s="114">
        <v>42123</v>
      </c>
      <c r="K56" s="115">
        <v>0.52083333333333337</v>
      </c>
      <c r="L56" s="334">
        <v>18.5</v>
      </c>
      <c r="M56" s="4">
        <v>648.4</v>
      </c>
      <c r="N56" s="4">
        <v>222.6</v>
      </c>
      <c r="O56" s="4">
        <v>20.8</v>
      </c>
      <c r="P56" s="4">
        <v>785</v>
      </c>
      <c r="Q56" s="4">
        <v>9.25</v>
      </c>
      <c r="R56" s="103">
        <v>30.4</v>
      </c>
      <c r="S56" s="3">
        <v>67.55</v>
      </c>
      <c r="T56" s="104">
        <v>23.82</v>
      </c>
      <c r="U56" s="3">
        <v>12.16</v>
      </c>
      <c r="V56" s="104">
        <v>73.72</v>
      </c>
      <c r="W56" s="3">
        <v>176.1</v>
      </c>
      <c r="X56" s="104">
        <v>0.27439999999999998</v>
      </c>
      <c r="Y56" s="3">
        <v>121.3064</v>
      </c>
      <c r="Z56" s="104">
        <v>0</v>
      </c>
      <c r="AA56" s="3">
        <v>24.912400000000002</v>
      </c>
      <c r="AB56" s="104">
        <v>2.7568000000000001</v>
      </c>
      <c r="AC56" s="104">
        <v>63.639000000000003</v>
      </c>
      <c r="AD56" s="248">
        <v>4.5999999999999996</v>
      </c>
      <c r="AE56" s="332" t="s">
        <v>85</v>
      </c>
      <c r="AF56" s="103" t="s">
        <v>85</v>
      </c>
      <c r="AG56" s="103" t="s">
        <v>85</v>
      </c>
      <c r="AH56" s="103" t="s">
        <v>85</v>
      </c>
      <c r="AI56" s="103" t="s">
        <v>85</v>
      </c>
      <c r="AJ56" s="333" t="s">
        <v>85</v>
      </c>
      <c r="AK56" s="14"/>
    </row>
    <row r="57" spans="1:37" x14ac:dyDescent="0.25">
      <c r="A57" s="14">
        <v>55</v>
      </c>
      <c r="B57" s="121" t="s">
        <v>89</v>
      </c>
      <c r="C57" s="14"/>
      <c r="D57" s="320" t="s">
        <v>89</v>
      </c>
      <c r="E57" s="4">
        <v>11940</v>
      </c>
      <c r="F57" s="39" t="s">
        <v>30</v>
      </c>
      <c r="G57" s="4" t="s">
        <v>31</v>
      </c>
      <c r="H57" s="4">
        <v>444932</v>
      </c>
      <c r="I57" s="4">
        <v>4450342</v>
      </c>
      <c r="J57" s="114">
        <v>42123</v>
      </c>
      <c r="K57" s="115">
        <v>0.51388888888888895</v>
      </c>
      <c r="L57" s="334">
        <v>18.8</v>
      </c>
      <c r="M57" s="4">
        <v>648.5</v>
      </c>
      <c r="N57" s="4">
        <v>160.69999999999999</v>
      </c>
      <c r="O57" s="4">
        <v>14.7</v>
      </c>
      <c r="P57" s="4">
        <v>843</v>
      </c>
      <c r="Q57" s="4">
        <v>8.0299999999999994</v>
      </c>
      <c r="R57" s="103">
        <v>51</v>
      </c>
      <c r="S57" s="3">
        <v>61.38</v>
      </c>
      <c r="T57" s="104">
        <v>23.27</v>
      </c>
      <c r="U57" s="3">
        <v>11.14</v>
      </c>
      <c r="V57" s="104">
        <v>70.63</v>
      </c>
      <c r="W57" s="3">
        <v>219.3</v>
      </c>
      <c r="X57" s="104">
        <v>0.27410000000000001</v>
      </c>
      <c r="Y57" s="3">
        <v>107.40300000000001</v>
      </c>
      <c r="Z57" s="104">
        <v>0</v>
      </c>
      <c r="AA57" s="3">
        <v>19.824100000000001</v>
      </c>
      <c r="AB57" s="104">
        <v>2.1747000000000001</v>
      </c>
      <c r="AC57" s="104">
        <v>61.057200000000002</v>
      </c>
      <c r="AD57" s="248">
        <v>0.7</v>
      </c>
      <c r="AE57" s="332" t="s">
        <v>85</v>
      </c>
      <c r="AF57" s="103" t="s">
        <v>85</v>
      </c>
      <c r="AG57" s="103" t="s">
        <v>85</v>
      </c>
      <c r="AH57" s="103" t="s">
        <v>85</v>
      </c>
      <c r="AI57" s="103" t="s">
        <v>85</v>
      </c>
      <c r="AJ57" s="333" t="s">
        <v>85</v>
      </c>
      <c r="AK57" s="14"/>
    </row>
    <row r="58" spans="1:37" x14ac:dyDescent="0.25">
      <c r="A58" s="14">
        <v>56</v>
      </c>
      <c r="B58" s="121" t="s">
        <v>88</v>
      </c>
      <c r="C58" s="14"/>
      <c r="D58" s="39" t="s">
        <v>88</v>
      </c>
      <c r="E58" s="4">
        <v>11941</v>
      </c>
      <c r="F58" s="39" t="s">
        <v>30</v>
      </c>
      <c r="G58" s="4" t="s">
        <v>31</v>
      </c>
      <c r="H58" s="4">
        <v>444775</v>
      </c>
      <c r="I58" s="4">
        <v>4451055</v>
      </c>
      <c r="J58" s="114">
        <v>42123</v>
      </c>
      <c r="K58" s="115">
        <v>0.51041666666666663</v>
      </c>
      <c r="L58" s="334">
        <v>18.5</v>
      </c>
      <c r="M58" s="4">
        <v>648.5</v>
      </c>
      <c r="N58" s="4">
        <v>103.2</v>
      </c>
      <c r="O58" s="4">
        <v>9.6199999999999992</v>
      </c>
      <c r="P58" s="4">
        <v>916</v>
      </c>
      <c r="Q58" s="4">
        <v>7.23</v>
      </c>
      <c r="R58" s="103">
        <v>61</v>
      </c>
      <c r="S58" s="3">
        <v>68.05</v>
      </c>
      <c r="T58" s="104">
        <v>23.59</v>
      </c>
      <c r="U58" s="3">
        <v>12.26</v>
      </c>
      <c r="V58" s="104">
        <v>73.78</v>
      </c>
      <c r="W58" s="3">
        <v>195.8</v>
      </c>
      <c r="X58" s="104">
        <v>0.28770000000000001</v>
      </c>
      <c r="Y58" s="3">
        <v>123.0934</v>
      </c>
      <c r="Z58" s="104">
        <v>0</v>
      </c>
      <c r="AA58" s="3">
        <v>24.4359</v>
      </c>
      <c r="AB58" s="104">
        <v>2.6818</v>
      </c>
      <c r="AC58" s="104">
        <v>63.980200000000004</v>
      </c>
      <c r="AD58" s="248">
        <v>2.4</v>
      </c>
      <c r="AE58" s="332" t="s">
        <v>85</v>
      </c>
      <c r="AF58" s="103" t="s">
        <v>85</v>
      </c>
      <c r="AG58" s="103" t="s">
        <v>85</v>
      </c>
      <c r="AH58" s="103" t="s">
        <v>85</v>
      </c>
      <c r="AI58" s="103" t="s">
        <v>85</v>
      </c>
      <c r="AJ58" s="333" t="s">
        <v>85</v>
      </c>
      <c r="AK58" s="14"/>
    </row>
    <row r="59" spans="1:37" ht="15.75" thickBot="1" x14ac:dyDescent="0.3">
      <c r="A59" s="14">
        <v>57</v>
      </c>
      <c r="B59" s="335" t="s">
        <v>87</v>
      </c>
      <c r="C59" s="336"/>
      <c r="D59" s="337" t="s">
        <v>87</v>
      </c>
      <c r="E59" s="338">
        <v>11942</v>
      </c>
      <c r="F59" s="337" t="s">
        <v>30</v>
      </c>
      <c r="G59" s="338" t="s">
        <v>31</v>
      </c>
      <c r="H59" s="338">
        <v>444555</v>
      </c>
      <c r="I59" s="338">
        <v>4450959</v>
      </c>
      <c r="J59" s="339">
        <v>42123</v>
      </c>
      <c r="K59" s="340">
        <v>0.52777777777777779</v>
      </c>
      <c r="L59" s="341">
        <v>18.600000000000001</v>
      </c>
      <c r="M59" s="338">
        <v>648.4</v>
      </c>
      <c r="N59" s="338">
        <v>97.7</v>
      </c>
      <c r="O59" s="338">
        <v>9.1199999999999992</v>
      </c>
      <c r="P59" s="338">
        <v>916</v>
      </c>
      <c r="Q59" s="338">
        <v>7.31</v>
      </c>
      <c r="R59" s="342">
        <v>72.599999999999994</v>
      </c>
      <c r="S59" s="255">
        <v>61.11</v>
      </c>
      <c r="T59" s="343">
        <v>22.36</v>
      </c>
      <c r="U59" s="255">
        <v>12.27</v>
      </c>
      <c r="V59" s="343">
        <v>62.99</v>
      </c>
      <c r="W59" s="255">
        <v>204</v>
      </c>
      <c r="X59" s="343">
        <v>0.248</v>
      </c>
      <c r="Y59" s="255">
        <v>112.19840000000001</v>
      </c>
      <c r="Z59" s="343">
        <v>0</v>
      </c>
      <c r="AA59" s="255">
        <v>18.127800000000001</v>
      </c>
      <c r="AB59" s="343">
        <v>0.5383</v>
      </c>
      <c r="AC59" s="343">
        <v>59.377000000000002</v>
      </c>
      <c r="AD59" s="344">
        <v>0.7</v>
      </c>
      <c r="AE59" s="345" t="s">
        <v>85</v>
      </c>
      <c r="AF59" s="342" t="s">
        <v>85</v>
      </c>
      <c r="AG59" s="342" t="s">
        <v>85</v>
      </c>
      <c r="AH59" s="342" t="s">
        <v>85</v>
      </c>
      <c r="AI59" s="342" t="s">
        <v>85</v>
      </c>
      <c r="AJ59" s="346" t="s">
        <v>85</v>
      </c>
      <c r="AK59" s="14"/>
    </row>
  </sheetData>
  <mergeCells count="6">
    <mergeCell ref="AP1:AV1"/>
    <mergeCell ref="B1:K1"/>
    <mergeCell ref="L1:R1"/>
    <mergeCell ref="AE1:AJ1"/>
    <mergeCell ref="AK1:AO1"/>
    <mergeCell ref="S1:AD1"/>
  </mergeCells>
  <conditionalFormatting sqref="AD36:AD37">
    <cfRule type="cellIs" dxfId="29" priority="13" operator="greaterThan">
      <formula>5</formula>
    </cfRule>
    <cfRule type="cellIs" dxfId="28" priority="14" operator="lessThan">
      <formula>-5</formula>
    </cfRule>
  </conditionalFormatting>
  <conditionalFormatting sqref="AD34">
    <cfRule type="cellIs" dxfId="27" priority="11" operator="greaterThan">
      <formula>5</formula>
    </cfRule>
    <cfRule type="cellIs" dxfId="26" priority="12" operator="lessThan">
      <formula>-5</formula>
    </cfRule>
  </conditionalFormatting>
  <pageMargins left="0.7" right="0.7" top="0.75" bottom="0.75" header="0.3" footer="0.3"/>
  <pageSetup orientation="portrait" horizontalDpi="1200" verticalDpi="1200" r:id="rId1"/>
  <ignoredErrors>
    <ignoredError sqref="AJ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90"/>
  <sheetViews>
    <sheetView tabSelected="1" zoomScale="80" zoomScaleNormal="80" workbookViewId="0">
      <pane ySplit="2" topLeftCell="A3" activePane="bottomLeft" state="frozen"/>
      <selection pane="bottomLeft" activeCell="AJ27" sqref="AJ27"/>
    </sheetView>
  </sheetViews>
  <sheetFormatPr defaultColWidth="9.140625" defaultRowHeight="15" x14ac:dyDescent="0.25"/>
  <cols>
    <col min="1" max="1" width="9.140625" style="9" customWidth="1"/>
    <col min="2" max="2" width="43.7109375" style="9" customWidth="1"/>
    <col min="3" max="3" width="17.85546875" style="9" customWidth="1"/>
    <col min="4" max="4" width="21.5703125" style="9" customWidth="1"/>
    <col min="5" max="5" width="13.7109375" style="9" bestFit="1" customWidth="1"/>
    <col min="6" max="6" width="21" style="9" hidden="1" customWidth="1"/>
    <col min="7" max="8" width="9.140625" style="9" hidden="1" customWidth="1"/>
    <col min="9" max="9" width="9" style="9" hidden="1" customWidth="1"/>
    <col min="10" max="10" width="13.28515625" style="1" customWidth="1"/>
    <col min="11" max="14" width="9.140625" style="1" hidden="1" customWidth="1"/>
    <col min="15" max="15" width="10" style="1" hidden="1" customWidth="1"/>
    <col min="16" max="16" width="13.7109375" style="1" hidden="1" customWidth="1"/>
    <col min="17" max="18" width="9.140625" style="1" hidden="1" customWidth="1"/>
    <col min="19" max="22" width="9.140625" style="10" hidden="1" customWidth="1"/>
    <col min="23" max="23" width="9.5703125" style="10" hidden="1" customWidth="1"/>
    <col min="24" max="25" width="9.140625" style="10" hidden="1" customWidth="1"/>
    <col min="26" max="26" width="9.140625" style="120" hidden="1" customWidth="1"/>
    <col min="27" max="28" width="9.140625" style="120" customWidth="1"/>
    <col min="29" max="30" width="9.140625" style="120"/>
    <col min="31" max="31" width="9.140625" style="120" customWidth="1"/>
    <col min="32" max="32" width="9.140625" style="10"/>
    <col min="33" max="33" width="11" style="10" customWidth="1"/>
    <col min="34" max="34" width="11" style="10" bestFit="1" customWidth="1"/>
    <col min="35" max="35" width="14" style="10" bestFit="1" customWidth="1"/>
    <col min="36" max="36" width="13.42578125" style="10" bestFit="1" customWidth="1"/>
    <col min="37" max="37" width="15.7109375" style="10" bestFit="1" customWidth="1"/>
    <col min="38" max="38" width="22" style="10" bestFit="1" customWidth="1"/>
    <col min="39" max="39" width="19.85546875" style="9" bestFit="1" customWidth="1"/>
    <col min="40" max="40" width="10.85546875" style="9" bestFit="1" customWidth="1"/>
    <col min="41" max="41" width="14.28515625" style="9" bestFit="1" customWidth="1"/>
    <col min="42" max="42" width="17" style="9" bestFit="1" customWidth="1"/>
    <col min="43" max="43" width="19" style="9" bestFit="1" customWidth="1"/>
    <col min="44" max="16384" width="9.140625" style="9"/>
  </cols>
  <sheetData>
    <row r="1" spans="1:43" x14ac:dyDescent="0.25">
      <c r="B1" s="354" t="s">
        <v>100</v>
      </c>
      <c r="C1" s="354"/>
      <c r="D1" s="354"/>
      <c r="E1" s="354"/>
      <c r="F1" s="354"/>
      <c r="G1" s="354"/>
      <c r="H1" s="354"/>
      <c r="I1" s="354"/>
      <c r="J1" s="354"/>
      <c r="K1" s="354"/>
      <c r="L1" s="354" t="s">
        <v>101</v>
      </c>
      <c r="M1" s="354"/>
      <c r="N1" s="354"/>
      <c r="O1" s="354"/>
      <c r="P1" s="354"/>
      <c r="Q1" s="354"/>
      <c r="R1" s="354"/>
      <c r="S1" s="163"/>
      <c r="T1" s="163"/>
      <c r="U1" s="163"/>
      <c r="V1" s="163" t="s">
        <v>102</v>
      </c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347" t="s">
        <v>103</v>
      </c>
      <c r="AH1" s="347"/>
      <c r="AI1" s="347"/>
      <c r="AJ1" s="347"/>
      <c r="AK1" s="347"/>
      <c r="AL1" s="347"/>
      <c r="AM1" s="354" t="s">
        <v>102</v>
      </c>
      <c r="AN1" s="354"/>
      <c r="AO1" s="354"/>
      <c r="AP1" s="354"/>
      <c r="AQ1" s="354"/>
    </row>
    <row r="2" spans="1:43" s="5" customFormat="1" ht="30" x14ac:dyDescent="0.25">
      <c r="A2" s="5" t="s">
        <v>150</v>
      </c>
      <c r="B2" s="5" t="s">
        <v>16</v>
      </c>
      <c r="C2" s="5" t="s">
        <v>65</v>
      </c>
      <c r="D2" s="5" t="s">
        <v>64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40" t="s">
        <v>23</v>
      </c>
      <c r="L2" s="5" t="s">
        <v>24</v>
      </c>
      <c r="M2" s="5" t="s">
        <v>25</v>
      </c>
      <c r="N2" s="5" t="s">
        <v>26</v>
      </c>
      <c r="O2" s="5" t="s">
        <v>27</v>
      </c>
      <c r="P2" s="5" t="s">
        <v>28</v>
      </c>
      <c r="Q2" s="5" t="s">
        <v>0</v>
      </c>
      <c r="R2" s="5" t="s">
        <v>29</v>
      </c>
      <c r="S2" s="164" t="s">
        <v>3</v>
      </c>
      <c r="T2" s="164" t="s">
        <v>2</v>
      </c>
      <c r="U2" s="164" t="s">
        <v>4</v>
      </c>
      <c r="V2" s="164" t="s">
        <v>1</v>
      </c>
      <c r="W2" s="164" t="s">
        <v>131</v>
      </c>
      <c r="X2" s="165" t="s">
        <v>5</v>
      </c>
      <c r="Y2" s="165" t="s">
        <v>137</v>
      </c>
      <c r="Z2" s="164" t="s">
        <v>6</v>
      </c>
      <c r="AA2" s="164" t="s">
        <v>7</v>
      </c>
      <c r="AB2" s="164" t="s">
        <v>130</v>
      </c>
      <c r="AC2" s="164" t="s">
        <v>8</v>
      </c>
      <c r="AD2" s="164" t="s">
        <v>9</v>
      </c>
      <c r="AE2" s="164" t="s">
        <v>10</v>
      </c>
      <c r="AF2" s="4" t="s">
        <v>11</v>
      </c>
      <c r="AG2" s="4" t="s">
        <v>104</v>
      </c>
      <c r="AH2" s="4" t="s">
        <v>105</v>
      </c>
      <c r="AI2" s="4" t="s">
        <v>106</v>
      </c>
      <c r="AJ2" s="4" t="s">
        <v>107</v>
      </c>
      <c r="AK2" s="4" t="s">
        <v>108</v>
      </c>
      <c r="AL2" s="4" t="s">
        <v>109</v>
      </c>
      <c r="AM2" s="5" t="s">
        <v>14</v>
      </c>
      <c r="AN2" s="5" t="s">
        <v>15</v>
      </c>
      <c r="AO2" s="5" t="s">
        <v>43</v>
      </c>
      <c r="AP2" s="5" t="s">
        <v>44</v>
      </c>
      <c r="AQ2" s="5" t="s">
        <v>45</v>
      </c>
    </row>
    <row r="3" spans="1:43" s="13" customFormat="1" hidden="1" x14ac:dyDescent="0.25">
      <c r="B3" s="13" t="s">
        <v>12</v>
      </c>
      <c r="E3" s="5">
        <v>10702</v>
      </c>
      <c r="F3" s="5" t="s">
        <v>30</v>
      </c>
      <c r="G3" s="5" t="s">
        <v>31</v>
      </c>
      <c r="H3" s="15">
        <v>444163</v>
      </c>
      <c r="I3" s="15">
        <v>4447564</v>
      </c>
      <c r="J3" s="41">
        <v>41523</v>
      </c>
      <c r="K3" s="42">
        <v>0.38541666666666669</v>
      </c>
      <c r="L3" s="5">
        <v>18.5</v>
      </c>
      <c r="M3" s="5">
        <v>651.20000000000005</v>
      </c>
      <c r="N3" s="5">
        <v>51.1</v>
      </c>
      <c r="O3" s="5">
        <v>4.8499999999999996</v>
      </c>
      <c r="P3" s="5">
        <v>852</v>
      </c>
      <c r="Q3" s="5">
        <v>7.69</v>
      </c>
      <c r="R3" s="5">
        <v>113.5</v>
      </c>
      <c r="S3" s="107">
        <v>25.05</v>
      </c>
      <c r="T3" s="107">
        <v>32.15</v>
      </c>
      <c r="U3" s="107">
        <v>0.49399999999999999</v>
      </c>
      <c r="V3" s="107">
        <v>94.04</v>
      </c>
      <c r="W3" s="160"/>
      <c r="X3" s="47">
        <v>377.5</v>
      </c>
      <c r="Y3" s="47"/>
      <c r="Z3" s="47">
        <v>0.23699999999999999</v>
      </c>
      <c r="AA3" s="47">
        <v>40.427900000000001</v>
      </c>
      <c r="AB3" s="47">
        <v>4.2799999999999998E-2</v>
      </c>
      <c r="AC3" s="47">
        <v>1.6117999999999999</v>
      </c>
      <c r="AD3" s="47">
        <v>3.6600000000000001E-2</v>
      </c>
      <c r="AE3" s="47">
        <v>54.592100000000002</v>
      </c>
      <c r="AF3" s="7">
        <v>-0.7</v>
      </c>
      <c r="AG3" s="3"/>
      <c r="AH3" s="3"/>
      <c r="AI3" s="3"/>
      <c r="AJ3" s="3"/>
      <c r="AK3" s="3"/>
      <c r="AL3" s="3"/>
      <c r="AM3" s="43">
        <v>2.282</v>
      </c>
      <c r="AN3" s="43">
        <v>2.4790000000000001</v>
      </c>
      <c r="AO3" s="5">
        <v>0.35899999999999999</v>
      </c>
      <c r="AP3" s="5">
        <v>1.85</v>
      </c>
    </row>
    <row r="4" spans="1:43" s="13" customFormat="1" hidden="1" x14ac:dyDescent="0.25">
      <c r="B4" s="13" t="s">
        <v>13</v>
      </c>
      <c r="E4" s="5">
        <v>10703</v>
      </c>
      <c r="F4" s="5" t="s">
        <v>30</v>
      </c>
      <c r="G4" s="5" t="s">
        <v>31</v>
      </c>
      <c r="H4" s="15">
        <v>444163</v>
      </c>
      <c r="I4" s="15">
        <v>4447564</v>
      </c>
      <c r="J4" s="41">
        <v>41523</v>
      </c>
      <c r="K4" s="42">
        <v>0.39583333333333331</v>
      </c>
      <c r="L4" s="5">
        <v>17.7</v>
      </c>
      <c r="M4" s="5">
        <v>651.29999999999995</v>
      </c>
      <c r="N4" s="5">
        <v>69.5</v>
      </c>
      <c r="O4" s="5">
        <v>6.55</v>
      </c>
      <c r="P4" s="5">
        <v>903</v>
      </c>
      <c r="Q4" s="5">
        <v>7.88</v>
      </c>
      <c r="R4" s="5">
        <v>102.5</v>
      </c>
      <c r="S4" s="47">
        <v>31.61</v>
      </c>
      <c r="T4" s="47">
        <v>32.869999999999997</v>
      </c>
      <c r="U4" s="47">
        <v>0.53800000000000003</v>
      </c>
      <c r="V4" s="47">
        <v>89.54</v>
      </c>
      <c r="W4" s="8"/>
      <c r="X4" s="47">
        <v>364.8</v>
      </c>
      <c r="Y4" s="47"/>
      <c r="Z4" s="47">
        <v>0.254</v>
      </c>
      <c r="AA4" s="47">
        <v>44.907899999999998</v>
      </c>
      <c r="AB4" s="47">
        <v>5.1400000000000001E-2</v>
      </c>
      <c r="AC4" s="47">
        <v>1.7719</v>
      </c>
      <c r="AD4" s="47">
        <v>4.2099999999999999E-2</v>
      </c>
      <c r="AE4" s="47">
        <v>58.6892</v>
      </c>
      <c r="AF4" s="7">
        <v>-0.2</v>
      </c>
      <c r="AG4" s="3"/>
      <c r="AH4" s="3"/>
      <c r="AI4" s="3"/>
      <c r="AJ4" s="3"/>
      <c r="AK4" s="3"/>
      <c r="AL4" s="3"/>
      <c r="AM4" s="43">
        <v>3.0190000000000001</v>
      </c>
      <c r="AN4" s="43">
        <v>5.7160000000000002</v>
      </c>
      <c r="AO4" s="5">
        <v>0.55700000000000005</v>
      </c>
      <c r="AP4" s="5">
        <v>4.1500000000000004</v>
      </c>
    </row>
    <row r="5" spans="1:43" s="13" customFormat="1" ht="15.75" x14ac:dyDescent="0.25">
      <c r="B5" s="13" t="s">
        <v>32</v>
      </c>
      <c r="D5" s="13" t="s">
        <v>46</v>
      </c>
      <c r="E5" s="5">
        <v>10704</v>
      </c>
      <c r="F5" s="5" t="s">
        <v>30</v>
      </c>
      <c r="G5" s="5" t="s">
        <v>31</v>
      </c>
      <c r="H5" s="15">
        <v>444490</v>
      </c>
      <c r="I5" s="15">
        <v>4451173</v>
      </c>
      <c r="J5" s="41">
        <v>41523</v>
      </c>
      <c r="K5" s="42">
        <v>0.48958333333333331</v>
      </c>
      <c r="L5" s="5">
        <v>23.4</v>
      </c>
      <c r="M5" s="5">
        <v>651</v>
      </c>
      <c r="N5" s="5">
        <v>79.8</v>
      </c>
      <c r="O5" s="5">
        <v>6.74</v>
      </c>
      <c r="P5" s="5">
        <v>1212</v>
      </c>
      <c r="Q5" s="5">
        <v>7.13</v>
      </c>
      <c r="R5" s="5">
        <v>99.7</v>
      </c>
      <c r="S5" s="144">
        <v>80.27</v>
      </c>
      <c r="T5" s="144">
        <v>26.08</v>
      </c>
      <c r="U5" s="145">
        <v>11.9</v>
      </c>
      <c r="V5" s="144">
        <v>81.42</v>
      </c>
      <c r="W5" s="96">
        <v>195.2</v>
      </c>
      <c r="X5" s="146">
        <v>294.89592626728108</v>
      </c>
      <c r="Y5" s="146">
        <v>176.5</v>
      </c>
      <c r="Z5" s="147">
        <v>0.28489999999999999</v>
      </c>
      <c r="AA5" s="147">
        <v>119.7563</v>
      </c>
      <c r="AB5" s="147"/>
      <c r="AC5" s="147">
        <v>24.87</v>
      </c>
      <c r="AD5" s="147">
        <v>2.7370999999999999</v>
      </c>
      <c r="AE5" s="147">
        <v>63.788899999999998</v>
      </c>
      <c r="AF5" s="149">
        <v>0</v>
      </c>
      <c r="AG5" s="3"/>
      <c r="AH5" s="3"/>
      <c r="AI5" s="3"/>
      <c r="AJ5" s="3"/>
      <c r="AK5" s="3"/>
      <c r="AL5" s="3"/>
      <c r="AM5" s="43">
        <v>28.2</v>
      </c>
      <c r="AN5" s="43">
        <v>5.8449999999999998</v>
      </c>
      <c r="AO5" s="5">
        <v>0.54800000000000004</v>
      </c>
      <c r="AP5" s="5">
        <v>1.1200000000000001</v>
      </c>
    </row>
    <row r="6" spans="1:43" s="13" customFormat="1" ht="15.75" hidden="1" x14ac:dyDescent="0.25">
      <c r="B6" s="13" t="s">
        <v>33</v>
      </c>
      <c r="E6" s="5">
        <v>10705</v>
      </c>
      <c r="F6" s="5" t="s">
        <v>30</v>
      </c>
      <c r="G6" s="5" t="s">
        <v>31</v>
      </c>
      <c r="H6" s="15">
        <v>445180</v>
      </c>
      <c r="I6" s="15">
        <v>4450386</v>
      </c>
      <c r="J6" s="41">
        <v>41523</v>
      </c>
      <c r="K6" s="42">
        <v>0.46875</v>
      </c>
      <c r="L6" s="5">
        <v>24.4</v>
      </c>
      <c r="M6" s="5">
        <v>651.1</v>
      </c>
      <c r="N6" s="4">
        <v>142.6</v>
      </c>
      <c r="O6" s="5">
        <v>11.8</v>
      </c>
      <c r="P6" s="5">
        <v>1201</v>
      </c>
      <c r="Q6" s="5">
        <v>7.9</v>
      </c>
      <c r="R6" s="5">
        <v>90</v>
      </c>
      <c r="S6" s="47">
        <v>77.89</v>
      </c>
      <c r="T6" s="47">
        <v>26.98</v>
      </c>
      <c r="U6" s="47">
        <v>1.1930000000000001</v>
      </c>
      <c r="V6" s="47">
        <v>82.5</v>
      </c>
      <c r="W6" s="8"/>
      <c r="X6" s="47">
        <v>221.3</v>
      </c>
      <c r="Y6" s="47"/>
      <c r="Z6" s="47">
        <v>0.29220000000000002</v>
      </c>
      <c r="AA6" s="47">
        <v>113.5389</v>
      </c>
      <c r="AB6" s="47">
        <v>7.3200000000000001E-2</v>
      </c>
      <c r="AC6" s="47">
        <v>22.182500000000001</v>
      </c>
      <c r="AD6" s="47">
        <v>2.4384000000000001</v>
      </c>
      <c r="AE6" s="47">
        <v>59.601300000000002</v>
      </c>
      <c r="AF6" s="149">
        <v>6.5</v>
      </c>
      <c r="AG6" s="3"/>
      <c r="AH6" s="3"/>
      <c r="AI6" s="3"/>
      <c r="AJ6" s="3"/>
      <c r="AK6" s="3"/>
      <c r="AL6" s="3"/>
      <c r="AM6" s="43">
        <v>24.51</v>
      </c>
      <c r="AN6" s="43">
        <v>5.7619999999999996</v>
      </c>
      <c r="AO6" s="5">
        <v>0.36</v>
      </c>
      <c r="AP6" s="5">
        <v>0.98599999999999999</v>
      </c>
    </row>
    <row r="7" spans="1:43" s="13" customFormat="1" ht="15.75" hidden="1" x14ac:dyDescent="0.25">
      <c r="B7" s="13" t="s">
        <v>34</v>
      </c>
      <c r="C7" s="13" t="s">
        <v>69</v>
      </c>
      <c r="E7" s="5">
        <v>10706</v>
      </c>
      <c r="F7" s="5" t="s">
        <v>30</v>
      </c>
      <c r="G7" s="5" t="s">
        <v>31</v>
      </c>
      <c r="H7" s="15">
        <v>444314</v>
      </c>
      <c r="I7" s="15">
        <v>4448372</v>
      </c>
      <c r="J7" s="41">
        <v>41523</v>
      </c>
      <c r="K7" s="42">
        <v>0.4375</v>
      </c>
      <c r="L7" s="5">
        <v>17.899999999999999</v>
      </c>
      <c r="M7" s="5">
        <v>651.4</v>
      </c>
      <c r="N7" s="5">
        <v>70.099999999999994</v>
      </c>
      <c r="O7" s="5">
        <v>6.61</v>
      </c>
      <c r="P7" s="5">
        <v>369.7</v>
      </c>
      <c r="Q7" s="5">
        <v>8.07</v>
      </c>
      <c r="R7" s="5">
        <v>94.5</v>
      </c>
      <c r="S7" s="47">
        <v>9.4529999999999994</v>
      </c>
      <c r="T7" s="47">
        <v>13.29</v>
      </c>
      <c r="U7" s="47">
        <v>0.16400000000000001</v>
      </c>
      <c r="V7" s="47">
        <v>42.51</v>
      </c>
      <c r="W7" s="8"/>
      <c r="X7" s="47">
        <v>180.9</v>
      </c>
      <c r="Y7" s="47"/>
      <c r="Z7" s="47">
        <v>0.1404</v>
      </c>
      <c r="AA7" s="47">
        <v>9.8800000000000008</v>
      </c>
      <c r="AB7" s="47"/>
      <c r="AC7" s="47">
        <v>0.2828</v>
      </c>
      <c r="AD7" s="47">
        <v>3.7400000000000003E-2</v>
      </c>
      <c r="AE7" s="47">
        <v>21.476600000000001</v>
      </c>
      <c r="AF7" s="149">
        <v>-1</v>
      </c>
      <c r="AG7" s="3"/>
      <c r="AH7" s="3"/>
      <c r="AI7" s="3"/>
      <c r="AJ7" s="3"/>
      <c r="AK7" s="3"/>
      <c r="AL7" s="3"/>
      <c r="AM7" s="43">
        <v>1.33</v>
      </c>
      <c r="AN7" s="43">
        <v>5.008</v>
      </c>
      <c r="AO7" s="5">
        <v>0.45500000000000002</v>
      </c>
      <c r="AP7" s="5">
        <v>1.54</v>
      </c>
    </row>
    <row r="8" spans="1:43" s="13" customFormat="1" ht="15.75" hidden="1" x14ac:dyDescent="0.25">
      <c r="B8" s="13" t="s">
        <v>35</v>
      </c>
      <c r="C8" s="13" t="s">
        <v>68</v>
      </c>
      <c r="E8" s="4">
        <v>10723</v>
      </c>
      <c r="F8" s="5" t="s">
        <v>30</v>
      </c>
      <c r="G8" s="5" t="s">
        <v>31</v>
      </c>
      <c r="H8" s="15">
        <v>435099</v>
      </c>
      <c r="I8" s="15">
        <v>4464854</v>
      </c>
      <c r="J8" s="41">
        <v>41552</v>
      </c>
      <c r="K8" s="42">
        <v>0.3888888888888889</v>
      </c>
      <c r="L8" s="5">
        <v>11.3</v>
      </c>
      <c r="M8" s="5">
        <v>658.5</v>
      </c>
      <c r="N8" s="5">
        <v>76</v>
      </c>
      <c r="O8" s="5">
        <v>7.8</v>
      </c>
      <c r="P8" s="5">
        <v>759</v>
      </c>
      <c r="Q8" s="5">
        <v>8.2799999999999994</v>
      </c>
      <c r="R8" s="5">
        <v>40</v>
      </c>
      <c r="S8" s="47">
        <v>34.729999999999997</v>
      </c>
      <c r="T8" s="47">
        <v>35.65</v>
      </c>
      <c r="U8" s="47">
        <v>0.73599999999999999</v>
      </c>
      <c r="V8" s="47">
        <v>93.46</v>
      </c>
      <c r="W8" s="8"/>
      <c r="X8" s="108">
        <v>318.7</v>
      </c>
      <c r="Y8" s="108"/>
      <c r="Z8" s="47">
        <v>0.54879999999999995</v>
      </c>
      <c r="AA8" s="47">
        <v>60.6083</v>
      </c>
      <c r="AB8" s="47">
        <v>0.2029</v>
      </c>
      <c r="AC8" s="47">
        <v>2.6372</v>
      </c>
      <c r="AD8" s="47">
        <v>0.129</v>
      </c>
      <c r="AE8" s="47">
        <v>115.95610000000001</v>
      </c>
      <c r="AF8" s="149">
        <v>-1.5951108977085509</v>
      </c>
      <c r="AG8" s="3"/>
      <c r="AH8" s="3"/>
      <c r="AI8" s="3"/>
      <c r="AJ8" s="3"/>
      <c r="AK8" s="3"/>
      <c r="AL8" s="3"/>
      <c r="AM8" s="43">
        <v>3.7</v>
      </c>
      <c r="AN8" s="43">
        <v>3.105</v>
      </c>
      <c r="AO8" s="5">
        <v>0.46899999999999997</v>
      </c>
      <c r="AP8" s="5">
        <v>2.39</v>
      </c>
      <c r="AQ8" s="5">
        <v>3.9100000000000003E-2</v>
      </c>
    </row>
    <row r="9" spans="1:43" s="13" customFormat="1" ht="15.75" hidden="1" x14ac:dyDescent="0.25">
      <c r="B9" s="13" t="s">
        <v>36</v>
      </c>
      <c r="E9" s="4">
        <v>10724</v>
      </c>
      <c r="F9" s="5" t="s">
        <v>30</v>
      </c>
      <c r="G9" s="5" t="s">
        <v>31</v>
      </c>
      <c r="H9" s="15">
        <v>434932</v>
      </c>
      <c r="I9" s="15">
        <v>4463421</v>
      </c>
      <c r="J9" s="41">
        <v>41552</v>
      </c>
      <c r="K9" s="42">
        <v>0.41666666666666669</v>
      </c>
      <c r="L9" s="5">
        <v>8.6</v>
      </c>
      <c r="M9" s="5">
        <v>658.7</v>
      </c>
      <c r="N9" s="5">
        <v>72.400000000000006</v>
      </c>
      <c r="O9" s="5">
        <v>8.44</v>
      </c>
      <c r="P9" s="5">
        <v>589</v>
      </c>
      <c r="Q9" s="5">
        <v>8.41</v>
      </c>
      <c r="R9" s="5">
        <v>73.400000000000006</v>
      </c>
      <c r="S9" s="47">
        <v>24.81</v>
      </c>
      <c r="T9" s="47">
        <v>29.1</v>
      </c>
      <c r="U9" s="47">
        <v>1.081</v>
      </c>
      <c r="V9" s="47">
        <v>72.89</v>
      </c>
      <c r="W9" s="8"/>
      <c r="X9" s="108">
        <v>241.1</v>
      </c>
      <c r="Y9" s="108"/>
      <c r="Z9" s="47">
        <v>0.43540000000000001</v>
      </c>
      <c r="AA9" s="47">
        <v>50.909799999999997</v>
      </c>
      <c r="AB9" s="47">
        <v>0.12709999999999999</v>
      </c>
      <c r="AC9" s="47">
        <v>3.9108000000000001</v>
      </c>
      <c r="AD9" s="47"/>
      <c r="AE9" s="47">
        <v>73.608599999999996</v>
      </c>
      <c r="AF9" s="149">
        <v>0.92481640639927243</v>
      </c>
      <c r="AG9" s="3"/>
      <c r="AH9" s="3"/>
      <c r="AI9" s="3"/>
      <c r="AJ9" s="3"/>
      <c r="AK9" s="3"/>
      <c r="AL9" s="3"/>
      <c r="AM9" s="43">
        <v>4.4669999999999996</v>
      </c>
      <c r="AN9" s="43">
        <v>4.3869999999999996</v>
      </c>
      <c r="AO9" s="5">
        <v>0.35699999999999998</v>
      </c>
      <c r="AP9" s="5">
        <v>3.23</v>
      </c>
      <c r="AQ9" s="5">
        <v>2.7199999999999998E-2</v>
      </c>
    </row>
    <row r="10" spans="1:43" s="13" customFormat="1" ht="15.75" hidden="1" x14ac:dyDescent="0.25">
      <c r="B10" s="13" t="s">
        <v>37</v>
      </c>
      <c r="E10" s="4">
        <v>10725</v>
      </c>
      <c r="F10" s="5" t="s">
        <v>30</v>
      </c>
      <c r="G10" s="5" t="s">
        <v>31</v>
      </c>
      <c r="H10" s="15">
        <v>436810</v>
      </c>
      <c r="I10" s="15">
        <v>4459080</v>
      </c>
      <c r="J10" s="41">
        <v>41552</v>
      </c>
      <c r="K10" s="42">
        <v>0.45833333333333331</v>
      </c>
      <c r="L10" s="5">
        <v>11.4</v>
      </c>
      <c r="M10" s="5">
        <v>658.9</v>
      </c>
      <c r="N10" s="5">
        <v>80</v>
      </c>
      <c r="O10" s="5">
        <v>8.61</v>
      </c>
      <c r="P10" s="5">
        <v>612</v>
      </c>
      <c r="Q10" s="5">
        <v>8.14</v>
      </c>
      <c r="R10" s="5">
        <v>-86.8</v>
      </c>
      <c r="S10" s="47">
        <v>19.05</v>
      </c>
      <c r="T10" s="47">
        <v>31.43</v>
      </c>
      <c r="U10" s="47">
        <v>0.83499999999999996</v>
      </c>
      <c r="V10" s="47">
        <v>82.25</v>
      </c>
      <c r="W10" s="8"/>
      <c r="X10" s="108">
        <v>326.39999999999998</v>
      </c>
      <c r="Y10" s="108"/>
      <c r="Z10" s="47">
        <v>0.29909999999999998</v>
      </c>
      <c r="AA10" s="47">
        <v>29.1479</v>
      </c>
      <c r="AB10" s="47">
        <v>0.13150000000000001</v>
      </c>
      <c r="AC10" s="47">
        <v>0.62649999999999995</v>
      </c>
      <c r="AD10" s="47"/>
      <c r="AE10" s="47">
        <v>62.835099999999997</v>
      </c>
      <c r="AF10" s="149">
        <v>0.21932938090502113</v>
      </c>
      <c r="AG10" s="3"/>
      <c r="AH10" s="3"/>
      <c r="AI10" s="3"/>
      <c r="AJ10" s="3"/>
      <c r="AK10" s="3"/>
      <c r="AL10" s="3"/>
      <c r="AM10" s="43">
        <v>1.839</v>
      </c>
      <c r="AN10" s="43">
        <v>2.3639999999999999</v>
      </c>
      <c r="AO10" s="5">
        <v>0.26900000000000002</v>
      </c>
      <c r="AP10" s="5">
        <v>1.07</v>
      </c>
      <c r="AQ10" s="5">
        <v>4.2799999999999998E-2</v>
      </c>
    </row>
    <row r="11" spans="1:43" s="14" customFormat="1" ht="15.75" x14ac:dyDescent="0.25">
      <c r="B11" s="14" t="s">
        <v>32</v>
      </c>
      <c r="D11" s="14" t="s">
        <v>46</v>
      </c>
      <c r="E11" s="4">
        <v>10726</v>
      </c>
      <c r="F11" s="4" t="s">
        <v>30</v>
      </c>
      <c r="G11" s="4" t="s">
        <v>31</v>
      </c>
      <c r="H11" s="16">
        <v>444490</v>
      </c>
      <c r="I11" s="16">
        <v>4451173</v>
      </c>
      <c r="J11" s="114">
        <v>41552</v>
      </c>
      <c r="K11" s="115">
        <v>0.47916666666666669</v>
      </c>
      <c r="L11" s="4">
        <v>18.899999999999999</v>
      </c>
      <c r="M11" s="4">
        <v>659</v>
      </c>
      <c r="N11" s="4">
        <v>80.7</v>
      </c>
      <c r="O11" s="4">
        <v>7.53</v>
      </c>
      <c r="P11" s="4">
        <v>1010</v>
      </c>
      <c r="Q11" s="4">
        <v>7.63</v>
      </c>
      <c r="R11" s="4">
        <v>56.3</v>
      </c>
      <c r="S11" s="145">
        <v>71.72</v>
      </c>
      <c r="T11" s="145">
        <v>24.86</v>
      </c>
      <c r="U11" s="145">
        <v>11.38</v>
      </c>
      <c r="V11" s="145">
        <v>76.41</v>
      </c>
      <c r="W11" s="151">
        <v>211.7</v>
      </c>
      <c r="X11" s="150">
        <v>267.83699999999999</v>
      </c>
      <c r="Y11" s="150">
        <v>178.4</v>
      </c>
      <c r="Z11" s="145">
        <v>0.27229999999999999</v>
      </c>
      <c r="AA11" s="145">
        <v>115.8794</v>
      </c>
      <c r="AB11" s="145">
        <v>0.27079999999999999</v>
      </c>
      <c r="AC11" s="145">
        <v>22.640499999999999</v>
      </c>
      <c r="AD11" s="145">
        <v>2.6863000000000001</v>
      </c>
      <c r="AE11" s="145">
        <v>56.167000000000002</v>
      </c>
      <c r="AF11" s="149">
        <v>0</v>
      </c>
      <c r="AG11" s="3"/>
      <c r="AH11" s="3"/>
      <c r="AI11" s="3"/>
      <c r="AJ11" s="3"/>
      <c r="AK11" s="3"/>
      <c r="AL11" s="3"/>
      <c r="AM11" s="116">
        <v>24.32</v>
      </c>
      <c r="AN11" s="116">
        <v>4.6589999999999998</v>
      </c>
      <c r="AO11" s="4">
        <v>0.55400000000000005</v>
      </c>
      <c r="AP11" s="4">
        <v>1.25</v>
      </c>
      <c r="AQ11" s="4">
        <v>3.1800000000000002E-2</v>
      </c>
    </row>
    <row r="12" spans="1:43" s="14" customFormat="1" ht="15.75" x14ac:dyDescent="0.25">
      <c r="B12" s="14" t="s">
        <v>38</v>
      </c>
      <c r="D12" s="14" t="s">
        <v>47</v>
      </c>
      <c r="E12" s="4">
        <v>10727</v>
      </c>
      <c r="F12" s="4" t="s">
        <v>30</v>
      </c>
      <c r="G12" s="4" t="s">
        <v>31</v>
      </c>
      <c r="H12" s="16">
        <v>444123</v>
      </c>
      <c r="I12" s="16">
        <v>4450505</v>
      </c>
      <c r="J12" s="114">
        <v>41552</v>
      </c>
      <c r="K12" s="115">
        <v>0.51041666666666663</v>
      </c>
      <c r="L12" s="4">
        <v>13.3</v>
      </c>
      <c r="M12" s="4">
        <v>658.9</v>
      </c>
      <c r="N12" s="4">
        <v>84.8</v>
      </c>
      <c r="O12" s="4">
        <v>8.84</v>
      </c>
      <c r="P12" s="4">
        <v>991</v>
      </c>
      <c r="Q12" s="4">
        <v>8.6199999999999992</v>
      </c>
      <c r="R12" s="4">
        <v>-52.6</v>
      </c>
      <c r="S12" s="145">
        <v>64.06</v>
      </c>
      <c r="T12" s="145">
        <v>36</v>
      </c>
      <c r="U12" s="145">
        <v>10.27</v>
      </c>
      <c r="V12" s="145">
        <v>105.9</v>
      </c>
      <c r="W12" s="161"/>
      <c r="X12" s="151">
        <v>275.39999999999998</v>
      </c>
      <c r="Y12" s="151"/>
      <c r="Z12" s="145">
        <v>0.50800000000000001</v>
      </c>
      <c r="AA12" s="145">
        <v>100.8694</v>
      </c>
      <c r="AB12" s="145">
        <v>0.30919999999999997</v>
      </c>
      <c r="AC12" s="145">
        <v>10.680300000000001</v>
      </c>
      <c r="AD12" s="145">
        <v>1.3597999999999999</v>
      </c>
      <c r="AE12" s="145">
        <v>153.31379999999999</v>
      </c>
      <c r="AF12" s="149">
        <v>2.2999999999999998</v>
      </c>
      <c r="AG12" s="3"/>
      <c r="AH12" s="3"/>
      <c r="AI12" s="3"/>
      <c r="AJ12" s="3"/>
      <c r="AK12" s="3"/>
      <c r="AL12" s="3"/>
      <c r="AM12" s="116">
        <v>12.81</v>
      </c>
      <c r="AN12" s="116">
        <v>4.07</v>
      </c>
      <c r="AO12" s="4">
        <v>0.40200000000000002</v>
      </c>
      <c r="AP12" s="4">
        <v>2.76</v>
      </c>
      <c r="AQ12" s="4">
        <v>2.7400000000000001E-2</v>
      </c>
    </row>
    <row r="13" spans="1:43" s="13" customFormat="1" ht="15.75" hidden="1" x14ac:dyDescent="0.25">
      <c r="B13" s="13" t="s">
        <v>39</v>
      </c>
      <c r="E13" s="4">
        <v>10728</v>
      </c>
      <c r="F13" s="5" t="s">
        <v>30</v>
      </c>
      <c r="G13" s="5" t="s">
        <v>31</v>
      </c>
      <c r="H13" s="15">
        <v>424920</v>
      </c>
      <c r="I13" s="15">
        <v>4432966</v>
      </c>
      <c r="J13" s="41">
        <v>41552</v>
      </c>
      <c r="K13" s="42">
        <v>0.59375</v>
      </c>
      <c r="L13" s="5">
        <v>16.3</v>
      </c>
      <c r="M13" s="5">
        <v>658</v>
      </c>
      <c r="N13" s="5">
        <v>142</v>
      </c>
      <c r="O13" s="5">
        <v>13.92</v>
      </c>
      <c r="P13" s="5">
        <v>2693</v>
      </c>
      <c r="Q13" s="5">
        <v>8.3699999999999992</v>
      </c>
      <c r="R13" s="5">
        <v>83.5</v>
      </c>
      <c r="S13" s="47">
        <v>337.9</v>
      </c>
      <c r="T13" s="47">
        <v>63.28</v>
      </c>
      <c r="U13" s="47">
        <v>31.56</v>
      </c>
      <c r="V13" s="47">
        <v>93.27</v>
      </c>
      <c r="W13" s="8"/>
      <c r="X13" s="108">
        <v>429.4</v>
      </c>
      <c r="Y13" s="108"/>
      <c r="Z13" s="47">
        <v>0.54520000000000002</v>
      </c>
      <c r="AA13" s="47">
        <v>514.34609999999998</v>
      </c>
      <c r="AB13" s="47">
        <v>0.83240000000000003</v>
      </c>
      <c r="AC13" s="47">
        <v>2.1328</v>
      </c>
      <c r="AD13" s="47"/>
      <c r="AE13" s="47">
        <v>289.4282</v>
      </c>
      <c r="AF13" s="149">
        <v>-4.2998454979768086</v>
      </c>
      <c r="AG13" s="3"/>
      <c r="AH13" s="3"/>
      <c r="AI13" s="3"/>
      <c r="AJ13" s="3"/>
      <c r="AK13" s="3"/>
      <c r="AL13" s="3"/>
      <c r="AM13" s="43">
        <v>3.4359999999999999</v>
      </c>
      <c r="AN13" s="43">
        <v>6.3070000000000004</v>
      </c>
      <c r="AO13" s="5">
        <v>0.52100000000000002</v>
      </c>
      <c r="AP13" s="5">
        <v>6.33</v>
      </c>
      <c r="AQ13" s="5">
        <v>3.7100000000000001E-2</v>
      </c>
    </row>
    <row r="14" spans="1:43" s="13" customFormat="1" ht="15.75" hidden="1" x14ac:dyDescent="0.25">
      <c r="B14" s="14" t="s">
        <v>40</v>
      </c>
      <c r="C14" s="14"/>
      <c r="D14" s="14"/>
      <c r="E14" s="4">
        <v>10780</v>
      </c>
      <c r="F14" s="5" t="s">
        <v>30</v>
      </c>
      <c r="G14" s="5" t="s">
        <v>41</v>
      </c>
      <c r="H14" s="15" t="s">
        <v>41</v>
      </c>
      <c r="I14" s="15" t="s">
        <v>41</v>
      </c>
      <c r="J14" s="41">
        <v>41523</v>
      </c>
      <c r="K14" s="5" t="s">
        <v>41</v>
      </c>
      <c r="L14" s="5" t="s">
        <v>41</v>
      </c>
      <c r="M14" s="5" t="s">
        <v>41</v>
      </c>
      <c r="N14" s="5" t="s">
        <v>41</v>
      </c>
      <c r="O14" s="5" t="s">
        <v>41</v>
      </c>
      <c r="P14" s="5" t="s">
        <v>41</v>
      </c>
      <c r="Q14" s="5" t="s">
        <v>41</v>
      </c>
      <c r="R14" s="5" t="s">
        <v>41</v>
      </c>
      <c r="S14" s="5" t="s">
        <v>41</v>
      </c>
      <c r="T14" s="5" t="s">
        <v>41</v>
      </c>
      <c r="U14" s="5" t="s">
        <v>41</v>
      </c>
      <c r="V14" s="5" t="s">
        <v>41</v>
      </c>
      <c r="W14" s="4"/>
      <c r="X14" s="5" t="s">
        <v>41</v>
      </c>
      <c r="Y14" s="5"/>
      <c r="Z14" s="5" t="s">
        <v>41</v>
      </c>
      <c r="AA14" s="5" t="s">
        <v>41</v>
      </c>
      <c r="AB14" s="5" t="s">
        <v>41</v>
      </c>
      <c r="AC14" s="5" t="s">
        <v>41</v>
      </c>
      <c r="AD14" s="5" t="s">
        <v>41</v>
      </c>
      <c r="AE14" s="5" t="s">
        <v>41</v>
      </c>
      <c r="AF14" s="149" t="s">
        <v>41</v>
      </c>
      <c r="AG14" s="14"/>
      <c r="AH14" s="14"/>
      <c r="AI14" s="14"/>
      <c r="AJ14" s="14"/>
      <c r="AK14" s="14"/>
      <c r="AL14" s="14"/>
      <c r="AM14" s="43">
        <v>0.90949999999999998</v>
      </c>
      <c r="AN14" s="43">
        <v>0.77110000000000001</v>
      </c>
      <c r="AO14" s="5">
        <v>0.152</v>
      </c>
      <c r="AP14" s="5">
        <v>0.19</v>
      </c>
      <c r="AQ14" s="5"/>
    </row>
    <row r="15" spans="1:43" s="13" customFormat="1" ht="15.75" hidden="1" x14ac:dyDescent="0.25">
      <c r="B15" s="14" t="s">
        <v>40</v>
      </c>
      <c r="C15" s="14"/>
      <c r="D15" s="14"/>
      <c r="E15" s="4">
        <v>10781</v>
      </c>
      <c r="F15" s="5" t="s">
        <v>30</v>
      </c>
      <c r="G15" s="5" t="s">
        <v>41</v>
      </c>
      <c r="H15" s="15" t="s">
        <v>41</v>
      </c>
      <c r="I15" s="15" t="s">
        <v>41</v>
      </c>
      <c r="J15" s="41">
        <v>41552</v>
      </c>
      <c r="K15" s="5" t="s">
        <v>41</v>
      </c>
      <c r="L15" s="5" t="s">
        <v>41</v>
      </c>
      <c r="M15" s="5" t="s">
        <v>41</v>
      </c>
      <c r="N15" s="5" t="s">
        <v>41</v>
      </c>
      <c r="O15" s="5" t="s">
        <v>41</v>
      </c>
      <c r="P15" s="5" t="s">
        <v>41</v>
      </c>
      <c r="Q15" s="5" t="s">
        <v>41</v>
      </c>
      <c r="R15" s="5" t="s">
        <v>41</v>
      </c>
      <c r="S15" s="5" t="s">
        <v>41</v>
      </c>
      <c r="T15" s="5" t="s">
        <v>41</v>
      </c>
      <c r="U15" s="5" t="s">
        <v>41</v>
      </c>
      <c r="V15" s="5" t="s">
        <v>41</v>
      </c>
      <c r="W15" s="4"/>
      <c r="X15" s="5" t="s">
        <v>41</v>
      </c>
      <c r="Y15" s="5"/>
      <c r="Z15" s="5" t="s">
        <v>41</v>
      </c>
      <c r="AA15" s="5" t="s">
        <v>41</v>
      </c>
      <c r="AB15" s="5" t="s">
        <v>41</v>
      </c>
      <c r="AC15" s="5" t="s">
        <v>41</v>
      </c>
      <c r="AD15" s="5" t="s">
        <v>41</v>
      </c>
      <c r="AE15" s="5" t="s">
        <v>41</v>
      </c>
      <c r="AF15" s="149" t="s">
        <v>41</v>
      </c>
      <c r="AG15" s="14"/>
      <c r="AH15" s="14"/>
      <c r="AI15" s="14"/>
      <c r="AJ15" s="14"/>
      <c r="AK15" s="14"/>
      <c r="AL15" s="14"/>
      <c r="AM15" s="43">
        <v>1.0669999999999999</v>
      </c>
      <c r="AN15" s="43">
        <v>1.2290000000000001</v>
      </c>
      <c r="AO15" s="5">
        <v>0.33200000000000002</v>
      </c>
      <c r="AP15" s="5">
        <v>0.105</v>
      </c>
      <c r="AQ15" s="5">
        <v>1.29E-2</v>
      </c>
    </row>
    <row r="16" spans="1:43" s="13" customFormat="1" ht="15.75" x14ac:dyDescent="0.25">
      <c r="A16" s="13">
        <v>1</v>
      </c>
      <c r="B16" s="13" t="s">
        <v>38</v>
      </c>
      <c r="D16" s="13" t="s">
        <v>47</v>
      </c>
      <c r="E16" s="4">
        <v>10782</v>
      </c>
      <c r="F16" s="5" t="s">
        <v>30</v>
      </c>
      <c r="G16" s="5" t="s">
        <v>31</v>
      </c>
      <c r="H16" s="15">
        <v>444123</v>
      </c>
      <c r="I16" s="15">
        <v>4450505</v>
      </c>
      <c r="J16" s="41">
        <v>41583</v>
      </c>
      <c r="K16" s="42">
        <v>0.65277777777777779</v>
      </c>
      <c r="L16" s="6">
        <v>11.2</v>
      </c>
      <c r="M16" s="6">
        <v>653.1</v>
      </c>
      <c r="N16" s="6">
        <v>113.7</v>
      </c>
      <c r="O16" s="6">
        <v>12.46</v>
      </c>
      <c r="P16" s="6">
        <v>910</v>
      </c>
      <c r="Q16" s="2">
        <v>8.14</v>
      </c>
      <c r="R16" s="44">
        <v>69.099999999999994</v>
      </c>
      <c r="S16" s="145">
        <v>62.93</v>
      </c>
      <c r="T16" s="145">
        <v>30.89</v>
      </c>
      <c r="U16" s="145">
        <v>10.79</v>
      </c>
      <c r="V16" s="145">
        <v>92.53</v>
      </c>
      <c r="W16" s="37"/>
      <c r="X16" s="117">
        <v>245.7</v>
      </c>
      <c r="Y16" s="117"/>
      <c r="Z16" s="117">
        <v>0.63</v>
      </c>
      <c r="AA16" s="117">
        <v>91.27</v>
      </c>
      <c r="AB16" s="117"/>
      <c r="AC16" s="117">
        <v>13.21</v>
      </c>
      <c r="AD16" s="228"/>
      <c r="AE16" s="228">
        <v>160.5</v>
      </c>
      <c r="AF16" s="149">
        <v>0.1</v>
      </c>
      <c r="AG16" s="14"/>
      <c r="AH16" s="14"/>
      <c r="AI16" s="14"/>
      <c r="AJ16" s="14"/>
      <c r="AK16" s="14"/>
      <c r="AL16" s="14"/>
    </row>
    <row r="17" spans="1:43" s="13" customFormat="1" ht="15.75" x14ac:dyDescent="0.25">
      <c r="A17" s="13">
        <v>2</v>
      </c>
      <c r="B17" s="13" t="s">
        <v>42</v>
      </c>
      <c r="D17" s="13" t="s">
        <v>48</v>
      </c>
      <c r="E17" s="4">
        <v>10783</v>
      </c>
      <c r="F17" s="5" t="s">
        <v>30</v>
      </c>
      <c r="G17" s="4" t="s">
        <v>31</v>
      </c>
      <c r="H17" s="16">
        <v>444246</v>
      </c>
      <c r="I17" s="16">
        <v>4450358</v>
      </c>
      <c r="J17" s="41">
        <v>41583</v>
      </c>
      <c r="K17" s="42">
        <v>0.67708333333333337</v>
      </c>
      <c r="L17" s="6">
        <v>11.1</v>
      </c>
      <c r="M17" s="6">
        <v>653</v>
      </c>
      <c r="N17" s="6">
        <v>145.9</v>
      </c>
      <c r="O17" s="6">
        <v>16.100000000000001</v>
      </c>
      <c r="P17" s="6">
        <v>939</v>
      </c>
      <c r="Q17" s="2">
        <v>8.5</v>
      </c>
      <c r="R17" s="44">
        <v>36.299999999999997</v>
      </c>
      <c r="S17" s="145">
        <v>63.46</v>
      </c>
      <c r="T17" s="145">
        <v>33.69</v>
      </c>
      <c r="U17" s="145">
        <v>10.57</v>
      </c>
      <c r="V17" s="145">
        <v>102.5</v>
      </c>
      <c r="W17" s="37"/>
      <c r="X17" s="117">
        <v>311</v>
      </c>
      <c r="Y17" s="117"/>
      <c r="Z17" s="117">
        <v>0.61</v>
      </c>
      <c r="AA17" s="117">
        <v>84.92</v>
      </c>
      <c r="AB17" s="117"/>
      <c r="AC17" s="117">
        <v>8.92</v>
      </c>
      <c r="AD17" s="228"/>
      <c r="AE17" s="228">
        <v>188.84</v>
      </c>
      <c r="AF17" s="149">
        <v>3</v>
      </c>
      <c r="AG17" s="14"/>
      <c r="AH17" s="14"/>
      <c r="AI17" s="14"/>
      <c r="AJ17" s="14"/>
      <c r="AK17" s="14"/>
      <c r="AL17" s="14"/>
    </row>
    <row r="18" spans="1:43" s="13" customFormat="1" ht="15.75" x14ac:dyDescent="0.25">
      <c r="A18" s="13">
        <v>3</v>
      </c>
      <c r="B18" s="13" t="s">
        <v>54</v>
      </c>
      <c r="D18" s="13" t="s">
        <v>49</v>
      </c>
      <c r="E18" s="5">
        <v>10818</v>
      </c>
      <c r="F18" s="46" t="s">
        <v>30</v>
      </c>
      <c r="G18" s="5" t="s">
        <v>31</v>
      </c>
      <c r="H18" s="13">
        <v>443750</v>
      </c>
      <c r="I18" s="13">
        <v>4455863</v>
      </c>
      <c r="J18" s="41">
        <v>41676</v>
      </c>
      <c r="K18" s="40" t="s">
        <v>55</v>
      </c>
      <c r="L18" s="5">
        <v>12.9</v>
      </c>
      <c r="M18" s="5">
        <v>642.1</v>
      </c>
      <c r="N18" s="5">
        <v>82.4</v>
      </c>
      <c r="O18" s="5">
        <v>8.66</v>
      </c>
      <c r="P18" s="5">
        <v>1199</v>
      </c>
      <c r="Q18" s="5">
        <v>7.31</v>
      </c>
      <c r="R18" s="5">
        <v>184.3</v>
      </c>
      <c r="S18" s="117">
        <v>50.67</v>
      </c>
      <c r="T18" s="117">
        <v>31.75</v>
      </c>
      <c r="U18" s="117">
        <v>6.7050000000000001</v>
      </c>
      <c r="V18" s="117">
        <v>141.5</v>
      </c>
      <c r="W18" s="117"/>
      <c r="X18" s="96">
        <v>476.5</v>
      </c>
      <c r="Y18" s="96"/>
      <c r="Z18" s="152">
        <v>0.21759999999999999</v>
      </c>
      <c r="AA18" s="152">
        <v>93.025400000000005</v>
      </c>
      <c r="AB18" s="97"/>
      <c r="AC18" s="97">
        <v>4.6401000000000003</v>
      </c>
      <c r="AD18" s="97"/>
      <c r="AE18" s="152">
        <v>90.171700000000001</v>
      </c>
      <c r="AF18" s="149">
        <v>-1.4</v>
      </c>
      <c r="AG18" s="14"/>
      <c r="AH18" s="14"/>
      <c r="AI18" s="14"/>
      <c r="AJ18" s="14"/>
      <c r="AK18" s="14"/>
      <c r="AL18" s="14"/>
    </row>
    <row r="19" spans="1:43" s="13" customFormat="1" ht="15.75" x14ac:dyDescent="0.25">
      <c r="A19" s="13">
        <v>4</v>
      </c>
      <c r="B19" s="13" t="s">
        <v>56</v>
      </c>
      <c r="D19" s="13" t="s">
        <v>50</v>
      </c>
      <c r="E19" s="5">
        <v>10819</v>
      </c>
      <c r="F19" s="46" t="s">
        <v>30</v>
      </c>
      <c r="G19" s="5" t="s">
        <v>31</v>
      </c>
      <c r="H19" s="13">
        <v>444211</v>
      </c>
      <c r="I19" s="13">
        <v>4452291</v>
      </c>
      <c r="J19" s="41">
        <v>41676</v>
      </c>
      <c r="K19" s="40" t="s">
        <v>57</v>
      </c>
      <c r="L19" s="5">
        <v>10</v>
      </c>
      <c r="M19" s="5">
        <v>644.20000000000005</v>
      </c>
      <c r="N19" s="5">
        <v>95.3</v>
      </c>
      <c r="O19" s="5">
        <v>10.7</v>
      </c>
      <c r="P19" s="5">
        <v>1145</v>
      </c>
      <c r="Q19" s="5">
        <v>8.31</v>
      </c>
      <c r="R19" s="5">
        <v>177.3</v>
      </c>
      <c r="S19" s="117">
        <v>56.78</v>
      </c>
      <c r="T19" s="117">
        <v>46.6</v>
      </c>
      <c r="U19" s="117">
        <v>7.2489999999999997</v>
      </c>
      <c r="V19" s="117">
        <v>114.8</v>
      </c>
      <c r="W19" s="117"/>
      <c r="X19" s="96">
        <v>409.2</v>
      </c>
      <c r="Y19" s="96"/>
      <c r="Z19" s="152">
        <v>0.35599999999999998</v>
      </c>
      <c r="AA19" s="152">
        <v>116.06570000000001</v>
      </c>
      <c r="AB19" s="97"/>
      <c r="AC19" s="97">
        <v>3.1267</v>
      </c>
      <c r="AD19" s="97"/>
      <c r="AE19" s="152">
        <v>65.303399999999996</v>
      </c>
      <c r="AF19" s="149">
        <v>3.4</v>
      </c>
      <c r="AG19" s="14"/>
      <c r="AH19" s="14"/>
      <c r="AI19" s="14"/>
      <c r="AJ19" s="14"/>
      <c r="AK19" s="14"/>
      <c r="AL19" s="14"/>
    </row>
    <row r="20" spans="1:43" s="13" customFormat="1" ht="15.75" x14ac:dyDescent="0.25">
      <c r="A20" s="13">
        <v>5</v>
      </c>
      <c r="B20" s="13" t="s">
        <v>58</v>
      </c>
      <c r="D20" s="13" t="s">
        <v>51</v>
      </c>
      <c r="E20" s="4">
        <v>10820</v>
      </c>
      <c r="F20" s="46" t="s">
        <v>30</v>
      </c>
      <c r="G20" s="5" t="s">
        <v>31</v>
      </c>
      <c r="H20" s="13">
        <v>444254</v>
      </c>
      <c r="I20" s="13">
        <v>4452251</v>
      </c>
      <c r="J20" s="41">
        <v>41676</v>
      </c>
      <c r="K20" s="42">
        <v>0.65277777777777779</v>
      </c>
      <c r="L20" s="6">
        <v>11.3</v>
      </c>
      <c r="M20" s="6">
        <v>644.1</v>
      </c>
      <c r="N20" s="6">
        <v>85.1</v>
      </c>
      <c r="O20" s="6">
        <v>9.2899999999999991</v>
      </c>
      <c r="P20" s="6">
        <v>1091</v>
      </c>
      <c r="Q20" s="2">
        <v>8.32</v>
      </c>
      <c r="R20" s="44">
        <v>163.9</v>
      </c>
      <c r="S20" s="117">
        <v>54.43</v>
      </c>
      <c r="T20" s="117">
        <v>36.76</v>
      </c>
      <c r="U20" s="117">
        <v>7.9690000000000003</v>
      </c>
      <c r="V20" s="117">
        <v>105.2</v>
      </c>
      <c r="W20" s="117"/>
      <c r="X20" s="96">
        <v>395.6</v>
      </c>
      <c r="Y20" s="96"/>
      <c r="Z20" s="152">
        <v>0.39610000000000001</v>
      </c>
      <c r="AA20" s="152">
        <v>107.5408</v>
      </c>
      <c r="AB20" s="97"/>
      <c r="AC20" s="97">
        <v>2.3609</v>
      </c>
      <c r="AD20" s="97"/>
      <c r="AE20" s="152">
        <v>63.565300000000001</v>
      </c>
      <c r="AF20" s="149">
        <v>-0.2</v>
      </c>
      <c r="AG20" s="14"/>
      <c r="AH20" s="14"/>
      <c r="AI20" s="14"/>
      <c r="AJ20" s="14"/>
      <c r="AK20" s="14"/>
      <c r="AL20" s="14"/>
    </row>
    <row r="21" spans="1:43" s="13" customFormat="1" ht="15.75" x14ac:dyDescent="0.25">
      <c r="A21" s="13">
        <v>6</v>
      </c>
      <c r="B21" s="13" t="s">
        <v>59</v>
      </c>
      <c r="C21" s="13" t="s">
        <v>66</v>
      </c>
      <c r="D21" s="13" t="s">
        <v>52</v>
      </c>
      <c r="E21" s="4">
        <v>10821</v>
      </c>
      <c r="F21" s="46" t="s">
        <v>30</v>
      </c>
      <c r="G21" s="5" t="s">
        <v>31</v>
      </c>
      <c r="H21" s="13">
        <v>444273</v>
      </c>
      <c r="I21" s="13">
        <v>4452001</v>
      </c>
      <c r="J21" s="41">
        <v>41676</v>
      </c>
      <c r="K21" s="42">
        <v>0.66180555555555554</v>
      </c>
      <c r="L21" s="6">
        <v>10.9</v>
      </c>
      <c r="M21" s="6">
        <v>644.1</v>
      </c>
      <c r="N21" s="6">
        <v>100.8</v>
      </c>
      <c r="O21" s="6">
        <v>11.08</v>
      </c>
      <c r="P21" s="6">
        <v>1069</v>
      </c>
      <c r="Q21" s="2">
        <v>8.39</v>
      </c>
      <c r="R21" s="44">
        <v>190.6</v>
      </c>
      <c r="S21" s="117">
        <v>52.26</v>
      </c>
      <c r="T21" s="117">
        <v>36.58</v>
      </c>
      <c r="U21" s="117">
        <v>7.9189999999999996</v>
      </c>
      <c r="V21" s="117">
        <v>106.6</v>
      </c>
      <c r="W21" s="117"/>
      <c r="X21" s="96">
        <v>393.2</v>
      </c>
      <c r="Y21" s="96"/>
      <c r="Z21" s="152">
        <v>0.40039999999999998</v>
      </c>
      <c r="AA21" s="152">
        <v>105.7332</v>
      </c>
      <c r="AB21" s="97"/>
      <c r="AC21" s="97">
        <v>2.2616000000000001</v>
      </c>
      <c r="AD21" s="97"/>
      <c r="AE21" s="152">
        <v>62.893000000000001</v>
      </c>
      <c r="AF21" s="149">
        <v>0.1</v>
      </c>
      <c r="AG21" s="14"/>
      <c r="AH21" s="14"/>
      <c r="AI21" s="14"/>
      <c r="AJ21" s="14"/>
      <c r="AK21" s="14"/>
      <c r="AL21" s="14"/>
    </row>
    <row r="22" spans="1:43" s="13" customFormat="1" ht="15.75" x14ac:dyDescent="0.25">
      <c r="A22" s="13">
        <v>7</v>
      </c>
      <c r="B22" s="13" t="s">
        <v>60</v>
      </c>
      <c r="D22" s="13" t="s">
        <v>53</v>
      </c>
      <c r="E22" s="5">
        <v>10822</v>
      </c>
      <c r="F22" s="46" t="s">
        <v>30</v>
      </c>
      <c r="G22" s="5" t="s">
        <v>31</v>
      </c>
      <c r="H22" s="13">
        <v>444478</v>
      </c>
      <c r="I22" s="13">
        <v>4451570</v>
      </c>
      <c r="J22" s="41">
        <v>41676</v>
      </c>
      <c r="K22" s="42">
        <v>0.67013888888888884</v>
      </c>
      <c r="L22" s="5">
        <v>8.9</v>
      </c>
      <c r="M22" s="5">
        <v>644</v>
      </c>
      <c r="N22" s="5">
        <v>118.8</v>
      </c>
      <c r="O22" s="5">
        <v>13.6</v>
      </c>
      <c r="P22" s="5">
        <v>1012</v>
      </c>
      <c r="Q22" s="5">
        <v>8.52</v>
      </c>
      <c r="R22" s="5">
        <v>207.1</v>
      </c>
      <c r="S22" s="117">
        <v>56.17</v>
      </c>
      <c r="T22" s="117">
        <v>35.65</v>
      </c>
      <c r="U22" s="117">
        <v>7.6719999999999997</v>
      </c>
      <c r="V22" s="117">
        <v>102.6</v>
      </c>
      <c r="W22" s="117"/>
      <c r="X22" s="96">
        <v>369.4</v>
      </c>
      <c r="Y22" s="96"/>
      <c r="Z22" s="152">
        <v>0.3478</v>
      </c>
      <c r="AA22" s="152">
        <v>112.0728</v>
      </c>
      <c r="AB22" s="97"/>
      <c r="AC22" s="97">
        <v>2.1349</v>
      </c>
      <c r="AD22" s="97"/>
      <c r="AE22" s="152">
        <v>63.346699999999998</v>
      </c>
      <c r="AF22" s="149">
        <v>0.5</v>
      </c>
      <c r="AG22" s="14"/>
      <c r="AH22" s="14"/>
      <c r="AI22" s="14"/>
      <c r="AJ22" s="14"/>
      <c r="AK22" s="14"/>
      <c r="AL22" s="14"/>
    </row>
    <row r="23" spans="1:43" s="13" customFormat="1" ht="15.75" x14ac:dyDescent="0.25">
      <c r="A23" s="13">
        <v>8</v>
      </c>
      <c r="B23" s="13" t="s">
        <v>61</v>
      </c>
      <c r="D23" s="13" t="s">
        <v>46</v>
      </c>
      <c r="E23" s="5">
        <v>10823</v>
      </c>
      <c r="F23" s="46" t="s">
        <v>30</v>
      </c>
      <c r="G23" s="5" t="s">
        <v>31</v>
      </c>
      <c r="H23" s="15">
        <v>444490</v>
      </c>
      <c r="I23" s="15">
        <v>4451173</v>
      </c>
      <c r="J23" s="41">
        <v>41676</v>
      </c>
      <c r="K23" s="42">
        <v>0.68125000000000002</v>
      </c>
      <c r="L23" s="5">
        <v>12</v>
      </c>
      <c r="M23" s="5">
        <v>644</v>
      </c>
      <c r="N23" s="5">
        <v>81.599999999999994</v>
      </c>
      <c r="O23" s="5">
        <v>8.85</v>
      </c>
      <c r="P23" s="5">
        <v>1035</v>
      </c>
      <c r="Q23" s="5">
        <v>7.2</v>
      </c>
      <c r="R23" s="5">
        <v>192.7</v>
      </c>
      <c r="S23" s="117">
        <v>69.58</v>
      </c>
      <c r="T23" s="117">
        <v>23.82</v>
      </c>
      <c r="U23" s="117">
        <v>11.67</v>
      </c>
      <c r="V23" s="117">
        <v>67.400000000000006</v>
      </c>
      <c r="W23" s="117">
        <v>163.80000000000001</v>
      </c>
      <c r="X23" s="154">
        <v>236.46763636363642</v>
      </c>
      <c r="Y23" s="154"/>
      <c r="Z23" s="155">
        <v>0.32740000000000002</v>
      </c>
      <c r="AA23" s="155">
        <v>111.1966</v>
      </c>
      <c r="AB23" s="97"/>
      <c r="AC23" s="97">
        <v>26.099599999999999</v>
      </c>
      <c r="AD23" s="97">
        <v>2.6646000000000001</v>
      </c>
      <c r="AE23" s="155">
        <v>55.248699999999999</v>
      </c>
      <c r="AF23" s="149">
        <v>0</v>
      </c>
      <c r="AG23" s="14"/>
      <c r="AH23" s="14"/>
      <c r="AI23" s="14"/>
      <c r="AJ23" s="14"/>
      <c r="AK23" s="14"/>
      <c r="AL23" s="14"/>
    </row>
    <row r="24" spans="1:43" s="13" customFormat="1" ht="15.75" x14ac:dyDescent="0.25">
      <c r="A24" s="13">
        <v>9</v>
      </c>
      <c r="B24" s="13" t="s">
        <v>62</v>
      </c>
      <c r="C24" s="13" t="s">
        <v>67</v>
      </c>
      <c r="D24" s="13" t="s">
        <v>47</v>
      </c>
      <c r="E24" s="5">
        <v>10824</v>
      </c>
      <c r="F24" s="46" t="s">
        <v>30</v>
      </c>
      <c r="G24" s="5" t="s">
        <v>31</v>
      </c>
      <c r="H24" s="15">
        <v>444123</v>
      </c>
      <c r="I24" s="15">
        <v>4450505</v>
      </c>
      <c r="J24" s="41">
        <v>41676</v>
      </c>
      <c r="K24" s="42">
        <v>0.6958333333333333</v>
      </c>
      <c r="L24" s="5">
        <v>6.2</v>
      </c>
      <c r="M24" s="5">
        <v>644.20000000000005</v>
      </c>
      <c r="N24" s="5">
        <v>101.6</v>
      </c>
      <c r="O24" s="5">
        <v>12.5</v>
      </c>
      <c r="P24" s="5">
        <v>950</v>
      </c>
      <c r="Q24" s="5">
        <v>7.72</v>
      </c>
      <c r="R24" s="5">
        <v>133.5</v>
      </c>
      <c r="S24" s="117">
        <v>67.959999999999994</v>
      </c>
      <c r="T24" s="117">
        <v>30.45</v>
      </c>
      <c r="U24" s="117">
        <v>11.41</v>
      </c>
      <c r="V24" s="117">
        <v>86.42</v>
      </c>
      <c r="W24" s="153"/>
      <c r="X24" s="96">
        <v>221.8</v>
      </c>
      <c r="Y24" s="96"/>
      <c r="Z24" s="152">
        <v>0.62390000000000001</v>
      </c>
      <c r="AA24" s="152">
        <v>105.9845</v>
      </c>
      <c r="AB24" s="152">
        <v>0.32050000000000001</v>
      </c>
      <c r="AC24" s="97">
        <v>16.9833</v>
      </c>
      <c r="AD24" s="97">
        <v>2.2349999999999999</v>
      </c>
      <c r="AE24" s="97">
        <v>102.1</v>
      </c>
      <c r="AF24" s="149">
        <v>5</v>
      </c>
      <c r="AG24" s="14"/>
      <c r="AH24" s="14"/>
      <c r="AI24" s="14"/>
      <c r="AJ24" s="14"/>
      <c r="AK24" s="14"/>
      <c r="AL24" s="14"/>
    </row>
    <row r="25" spans="1:43" s="13" customFormat="1" ht="15.75" x14ac:dyDescent="0.25">
      <c r="A25" s="13">
        <v>10</v>
      </c>
      <c r="B25" s="13" t="s">
        <v>63</v>
      </c>
      <c r="D25" s="13" t="s">
        <v>48</v>
      </c>
      <c r="E25" s="5">
        <v>10825</v>
      </c>
      <c r="F25" s="46" t="s">
        <v>30</v>
      </c>
      <c r="G25" s="5" t="s">
        <v>31</v>
      </c>
      <c r="H25" s="16">
        <v>444246</v>
      </c>
      <c r="I25" s="16">
        <v>4450358</v>
      </c>
      <c r="J25" s="41">
        <v>41676</v>
      </c>
      <c r="K25" s="42">
        <v>0.70138888888888884</v>
      </c>
      <c r="L25" s="5">
        <v>7.5</v>
      </c>
      <c r="M25" s="5">
        <v>644.1</v>
      </c>
      <c r="N25" s="5">
        <v>113.9</v>
      </c>
      <c r="O25" s="5">
        <v>13.6</v>
      </c>
      <c r="P25" s="5">
        <v>1108</v>
      </c>
      <c r="Q25" s="5">
        <v>7.94</v>
      </c>
      <c r="R25" s="5">
        <v>50.1</v>
      </c>
      <c r="S25" s="117">
        <v>59.76</v>
      </c>
      <c r="T25" s="117">
        <v>39.94</v>
      </c>
      <c r="U25" s="117">
        <v>10.24</v>
      </c>
      <c r="V25" s="117">
        <v>115</v>
      </c>
      <c r="W25" s="153"/>
      <c r="X25" s="117">
        <v>265.3</v>
      </c>
      <c r="Y25" s="117"/>
      <c r="Z25" s="155">
        <v>0.748</v>
      </c>
      <c r="AA25" s="155">
        <v>95.576599999999999</v>
      </c>
      <c r="AB25" s="97"/>
      <c r="AC25" s="97">
        <v>10.3759</v>
      </c>
      <c r="AD25" s="97"/>
      <c r="AE25" s="155">
        <v>212.672</v>
      </c>
      <c r="AF25" s="149">
        <v>0.9</v>
      </c>
      <c r="AG25" s="14"/>
      <c r="AH25" s="14"/>
      <c r="AI25" s="14"/>
      <c r="AJ25" s="14"/>
      <c r="AK25" s="14"/>
      <c r="AL25" s="14"/>
    </row>
    <row r="26" spans="1:43" s="13" customFormat="1" ht="15.75" x14ac:dyDescent="0.25">
      <c r="A26" s="13">
        <v>11</v>
      </c>
      <c r="B26" s="12" t="s">
        <v>54</v>
      </c>
      <c r="D26" s="13" t="s">
        <v>49</v>
      </c>
      <c r="E26" s="5">
        <v>11217</v>
      </c>
      <c r="F26" s="12" t="s">
        <v>30</v>
      </c>
      <c r="G26" s="5" t="s">
        <v>31</v>
      </c>
      <c r="H26" s="13">
        <v>443750</v>
      </c>
      <c r="I26" s="13">
        <v>4455863</v>
      </c>
      <c r="J26" s="41">
        <v>41808</v>
      </c>
      <c r="K26" s="40" t="s">
        <v>70</v>
      </c>
      <c r="L26" s="6">
        <v>14.8</v>
      </c>
      <c r="M26" s="8">
        <v>646.70000000000005</v>
      </c>
      <c r="N26" s="8">
        <v>70</v>
      </c>
      <c r="O26" s="48">
        <v>7.06</v>
      </c>
      <c r="P26" s="49">
        <v>950</v>
      </c>
      <c r="Q26" s="49">
        <v>7.04</v>
      </c>
      <c r="R26" s="4">
        <v>100.4</v>
      </c>
      <c r="S26" s="117">
        <v>40.25</v>
      </c>
      <c r="T26" s="117">
        <v>28.36</v>
      </c>
      <c r="U26" s="117">
        <v>4.6219999999999999</v>
      </c>
      <c r="V26" s="117">
        <v>127.8</v>
      </c>
      <c r="W26" s="117"/>
      <c r="X26" s="96">
        <v>354.7</v>
      </c>
      <c r="Y26" s="96"/>
      <c r="Z26" s="117">
        <v>0.19900000000000001</v>
      </c>
      <c r="AA26" s="117">
        <v>75.706299999999999</v>
      </c>
      <c r="AB26" s="117">
        <v>9.4899999999999998E-2</v>
      </c>
      <c r="AC26" s="117">
        <v>4.3049999999999997</v>
      </c>
      <c r="AD26" s="117"/>
      <c r="AE26" s="117">
        <v>85.602900000000005</v>
      </c>
      <c r="AF26" s="149">
        <v>3.8</v>
      </c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14"/>
    </row>
    <row r="27" spans="1:43" s="13" customFormat="1" ht="15.75" x14ac:dyDescent="0.25">
      <c r="A27" s="13">
        <v>12</v>
      </c>
      <c r="B27" s="12" t="s">
        <v>56</v>
      </c>
      <c r="D27" s="13" t="s">
        <v>50</v>
      </c>
      <c r="E27" s="5">
        <v>11218</v>
      </c>
      <c r="F27" s="12" t="s">
        <v>30</v>
      </c>
      <c r="G27" s="5" t="s">
        <v>31</v>
      </c>
      <c r="H27" s="13">
        <v>444211</v>
      </c>
      <c r="I27" s="13">
        <v>4452291</v>
      </c>
      <c r="J27" s="41">
        <v>41808</v>
      </c>
      <c r="K27" s="40" t="s">
        <v>71</v>
      </c>
      <c r="L27" s="6">
        <v>16.3</v>
      </c>
      <c r="M27" s="8">
        <v>648.9</v>
      </c>
      <c r="N27" s="8">
        <v>84.3</v>
      </c>
      <c r="O27" s="48">
        <v>8.26</v>
      </c>
      <c r="P27" s="49">
        <v>874</v>
      </c>
      <c r="Q27" s="49">
        <v>7.97</v>
      </c>
      <c r="R27" s="4">
        <v>76</v>
      </c>
      <c r="S27" s="117">
        <v>37.299999999999997</v>
      </c>
      <c r="T27" s="117">
        <v>32.53</v>
      </c>
      <c r="U27" s="117">
        <v>4.5529999999999999</v>
      </c>
      <c r="V27" s="117">
        <v>92.06</v>
      </c>
      <c r="W27" s="117"/>
      <c r="X27" s="96">
        <v>333.6</v>
      </c>
      <c r="Y27" s="96"/>
      <c r="Z27" s="117">
        <v>4.02E-2</v>
      </c>
      <c r="AA27" s="117">
        <v>87.165800000000004</v>
      </c>
      <c r="AB27" s="117">
        <v>6.9000000000000006E-2</v>
      </c>
      <c r="AC27" s="117">
        <v>2.2393999999999998</v>
      </c>
      <c r="AD27" s="117"/>
      <c r="AE27" s="117">
        <v>50.608899999999998</v>
      </c>
      <c r="AF27" s="149">
        <v>-0.1</v>
      </c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14"/>
    </row>
    <row r="28" spans="1:43" s="13" customFormat="1" ht="15" customHeight="1" x14ac:dyDescent="0.25">
      <c r="A28" s="13">
        <v>13</v>
      </c>
      <c r="B28" s="12" t="s">
        <v>58</v>
      </c>
      <c r="D28" s="13" t="s">
        <v>51</v>
      </c>
      <c r="E28" s="5">
        <v>11219</v>
      </c>
      <c r="F28" s="12" t="s">
        <v>30</v>
      </c>
      <c r="G28" s="5" t="s">
        <v>31</v>
      </c>
      <c r="H28" s="13">
        <v>444254</v>
      </c>
      <c r="I28" s="13">
        <v>4452251</v>
      </c>
      <c r="J28" s="41">
        <v>41808</v>
      </c>
      <c r="K28" s="42">
        <v>0.65277777777777779</v>
      </c>
      <c r="L28" s="6">
        <v>16.399999999999999</v>
      </c>
      <c r="M28" s="6">
        <v>648.9</v>
      </c>
      <c r="N28" s="6">
        <v>81.2</v>
      </c>
      <c r="O28" s="6">
        <v>7.92</v>
      </c>
      <c r="P28" s="6">
        <v>879</v>
      </c>
      <c r="Q28" s="2">
        <v>7.97</v>
      </c>
      <c r="R28" s="44">
        <v>81.2</v>
      </c>
      <c r="S28" s="117">
        <v>38.840000000000003</v>
      </c>
      <c r="T28" s="117">
        <v>32.9</v>
      </c>
      <c r="U28" s="117">
        <v>4.5190000000000001</v>
      </c>
      <c r="V28" s="117">
        <v>102.1</v>
      </c>
      <c r="W28" s="117"/>
      <c r="X28" s="96">
        <v>334.6</v>
      </c>
      <c r="Y28" s="96"/>
      <c r="Z28" s="117">
        <v>0.2747</v>
      </c>
      <c r="AA28" s="117">
        <v>88.477900000000005</v>
      </c>
      <c r="AB28" s="117">
        <v>6.7000000000000004E-2</v>
      </c>
      <c r="AC28" s="117">
        <v>2.2559</v>
      </c>
      <c r="AD28" s="117"/>
      <c r="AE28" s="117">
        <v>50.870399999999997</v>
      </c>
      <c r="AF28" s="149">
        <v>2.8</v>
      </c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14"/>
    </row>
    <row r="29" spans="1:43" s="13" customFormat="1" ht="15" customHeight="1" x14ac:dyDescent="0.25">
      <c r="A29" s="13">
        <v>14</v>
      </c>
      <c r="B29" s="12" t="s">
        <v>59</v>
      </c>
      <c r="D29" s="13" t="s">
        <v>52</v>
      </c>
      <c r="E29" s="5">
        <v>11220</v>
      </c>
      <c r="F29" s="12" t="s">
        <v>30</v>
      </c>
      <c r="G29" s="5" t="s">
        <v>31</v>
      </c>
      <c r="H29" s="13">
        <v>444273</v>
      </c>
      <c r="I29" s="13">
        <v>4452001</v>
      </c>
      <c r="J29" s="41">
        <v>41808</v>
      </c>
      <c r="K29" s="42">
        <v>0.65972222222222221</v>
      </c>
      <c r="L29" s="6">
        <v>17.5</v>
      </c>
      <c r="M29" s="6">
        <v>648.9</v>
      </c>
      <c r="N29" s="6">
        <v>99.3</v>
      </c>
      <c r="O29" s="6">
        <v>9.51</v>
      </c>
      <c r="P29" s="6">
        <v>907</v>
      </c>
      <c r="Q29" s="2">
        <v>8.11</v>
      </c>
      <c r="R29" s="44">
        <v>77.8</v>
      </c>
      <c r="S29" s="117">
        <v>39.14</v>
      </c>
      <c r="T29" s="117">
        <v>30.02</v>
      </c>
      <c r="U29" s="117">
        <v>4.8019999999999996</v>
      </c>
      <c r="V29" s="117">
        <v>92.27</v>
      </c>
      <c r="W29" s="117"/>
      <c r="X29" s="96">
        <v>336.6</v>
      </c>
      <c r="Y29" s="96"/>
      <c r="Z29" s="117">
        <v>0.32579999999999998</v>
      </c>
      <c r="AA29" s="117">
        <v>84.206000000000003</v>
      </c>
      <c r="AB29" s="117">
        <v>6.5600000000000006E-2</v>
      </c>
      <c r="AC29" s="117">
        <v>2.2532000000000001</v>
      </c>
      <c r="AD29" s="117"/>
      <c r="AE29" s="117">
        <v>52.482599999999998</v>
      </c>
      <c r="AF29" s="149">
        <v>-0.8</v>
      </c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14"/>
    </row>
    <row r="30" spans="1:43" s="13" customFormat="1" ht="15.75" x14ac:dyDescent="0.25">
      <c r="A30" s="13">
        <v>15</v>
      </c>
      <c r="B30" s="12" t="s">
        <v>60</v>
      </c>
      <c r="D30" s="13" t="s">
        <v>53</v>
      </c>
      <c r="E30" s="5">
        <v>11221</v>
      </c>
      <c r="F30" s="12" t="s">
        <v>30</v>
      </c>
      <c r="G30" s="5" t="s">
        <v>31</v>
      </c>
      <c r="H30" s="13">
        <v>444478</v>
      </c>
      <c r="I30" s="13">
        <v>4451570</v>
      </c>
      <c r="J30" s="41">
        <v>41808</v>
      </c>
      <c r="K30" s="42">
        <v>0.66666666666666663</v>
      </c>
      <c r="L30" s="6">
        <v>19.600000000000001</v>
      </c>
      <c r="M30" s="8">
        <v>649</v>
      </c>
      <c r="N30" s="8">
        <v>77.599999999999994</v>
      </c>
      <c r="O30" s="48">
        <v>7.06</v>
      </c>
      <c r="P30" s="49">
        <v>856</v>
      </c>
      <c r="Q30" s="49">
        <v>8.25</v>
      </c>
      <c r="R30" s="4">
        <v>71</v>
      </c>
      <c r="S30" s="117">
        <v>34.880000000000003</v>
      </c>
      <c r="T30" s="117">
        <v>24.14</v>
      </c>
      <c r="U30" s="117">
        <v>4.2910000000000004</v>
      </c>
      <c r="V30" s="117">
        <v>85.52</v>
      </c>
      <c r="W30" s="117"/>
      <c r="X30" s="96">
        <v>310.89999999999998</v>
      </c>
      <c r="Y30" s="96"/>
      <c r="Z30" s="117">
        <v>0.1426</v>
      </c>
      <c r="AA30" s="117">
        <v>71.949299999999994</v>
      </c>
      <c r="AB30" s="117">
        <v>4.8800000000000003E-2</v>
      </c>
      <c r="AC30" s="117">
        <v>1.7427999999999999</v>
      </c>
      <c r="AD30" s="117"/>
      <c r="AE30" s="117">
        <v>45.841099999999997</v>
      </c>
      <c r="AF30" s="149">
        <v>-1.5</v>
      </c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14"/>
    </row>
    <row r="31" spans="1:43" s="13" customFormat="1" ht="15.75" x14ac:dyDescent="0.25">
      <c r="A31" s="13">
        <v>16</v>
      </c>
      <c r="B31" s="12" t="s">
        <v>61</v>
      </c>
      <c r="D31" s="13" t="s">
        <v>46</v>
      </c>
      <c r="E31" s="5">
        <v>11222</v>
      </c>
      <c r="F31" s="12" t="s">
        <v>30</v>
      </c>
      <c r="G31" s="5" t="s">
        <v>31</v>
      </c>
      <c r="H31" s="15">
        <v>444490</v>
      </c>
      <c r="I31" s="15">
        <v>4451173</v>
      </c>
      <c r="J31" s="41">
        <v>41808</v>
      </c>
      <c r="K31" s="42">
        <v>0.67361111111111116</v>
      </c>
      <c r="L31" s="6">
        <v>19.3</v>
      </c>
      <c r="M31" s="8">
        <v>649</v>
      </c>
      <c r="N31" s="8">
        <v>87.4</v>
      </c>
      <c r="O31" s="48">
        <v>8.01</v>
      </c>
      <c r="P31" s="49">
        <v>1000</v>
      </c>
      <c r="Q31" s="49">
        <v>7.25</v>
      </c>
      <c r="R31" s="4">
        <v>93.6</v>
      </c>
      <c r="S31" s="117">
        <v>62.91</v>
      </c>
      <c r="T31" s="117">
        <v>31.99</v>
      </c>
      <c r="U31" s="117">
        <v>12.6</v>
      </c>
      <c r="V31" s="117">
        <v>80.25</v>
      </c>
      <c r="W31" s="117">
        <v>157.1</v>
      </c>
      <c r="X31" s="227">
        <v>308.63009090909088</v>
      </c>
      <c r="Y31" s="227">
        <v>336.6</v>
      </c>
      <c r="Z31" s="117">
        <v>0.29459999999999997</v>
      </c>
      <c r="AA31" s="117">
        <v>98.802499999999995</v>
      </c>
      <c r="AB31" s="117">
        <v>0.1186</v>
      </c>
      <c r="AC31" s="117">
        <v>22.212700000000002</v>
      </c>
      <c r="AD31" s="117">
        <v>2.2725</v>
      </c>
      <c r="AE31" s="117">
        <v>68.972899999999996</v>
      </c>
      <c r="AF31" s="149">
        <v>-2.4</v>
      </c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14"/>
    </row>
    <row r="32" spans="1:43" s="13" customFormat="1" ht="15.75" x14ac:dyDescent="0.25">
      <c r="A32" s="13">
        <v>17</v>
      </c>
      <c r="B32" s="12" t="s">
        <v>62</v>
      </c>
      <c r="D32" s="13" t="s">
        <v>47</v>
      </c>
      <c r="E32" s="5">
        <v>11223</v>
      </c>
      <c r="F32" s="12" t="s">
        <v>30</v>
      </c>
      <c r="G32" s="5" t="s">
        <v>31</v>
      </c>
      <c r="H32" s="15">
        <v>444123</v>
      </c>
      <c r="I32" s="15">
        <v>4450505</v>
      </c>
      <c r="J32" s="41">
        <v>41808</v>
      </c>
      <c r="K32" s="42">
        <v>0.68402777777777779</v>
      </c>
      <c r="L32" s="6">
        <v>20.8</v>
      </c>
      <c r="M32" s="8">
        <v>649.1</v>
      </c>
      <c r="N32" s="8">
        <v>116.7</v>
      </c>
      <c r="O32" s="48">
        <v>10.38</v>
      </c>
      <c r="P32" s="49">
        <v>1087</v>
      </c>
      <c r="Q32" s="49">
        <v>8.76</v>
      </c>
      <c r="R32" s="4">
        <v>32.9</v>
      </c>
      <c r="S32" s="117">
        <v>62.4</v>
      </c>
      <c r="T32" s="117">
        <v>35.25</v>
      </c>
      <c r="U32" s="117">
        <v>11.04</v>
      </c>
      <c r="V32" s="117">
        <v>87.34</v>
      </c>
      <c r="W32" s="148"/>
      <c r="X32" s="96">
        <v>260.7</v>
      </c>
      <c r="Y32" s="96"/>
      <c r="Z32" s="117">
        <v>0.47610000000000002</v>
      </c>
      <c r="AA32" s="117">
        <v>106.9563</v>
      </c>
      <c r="AB32" s="117">
        <v>0.15670000000000001</v>
      </c>
      <c r="AC32" s="117">
        <v>11.919600000000001</v>
      </c>
      <c r="AD32" s="117">
        <v>1.1102000000000001</v>
      </c>
      <c r="AE32" s="117">
        <v>133.1601</v>
      </c>
      <c r="AF32" s="149">
        <v>2.7</v>
      </c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14"/>
    </row>
    <row r="33" spans="1:43" s="13" customFormat="1" ht="15.75" x14ac:dyDescent="0.25">
      <c r="A33" s="13">
        <v>18</v>
      </c>
      <c r="B33" s="12" t="s">
        <v>63</v>
      </c>
      <c r="D33" s="13" t="s">
        <v>48</v>
      </c>
      <c r="E33" s="5">
        <v>11224</v>
      </c>
      <c r="F33" s="12" t="s">
        <v>30</v>
      </c>
      <c r="G33" s="5" t="s">
        <v>31</v>
      </c>
      <c r="H33" s="16">
        <v>444246</v>
      </c>
      <c r="I33" s="16">
        <v>4450358</v>
      </c>
      <c r="J33" s="41">
        <v>41808</v>
      </c>
      <c r="K33" s="42">
        <v>0.69097222222222221</v>
      </c>
      <c r="L33" s="6">
        <v>21.5</v>
      </c>
      <c r="M33" s="8">
        <v>649</v>
      </c>
      <c r="N33" s="8">
        <v>109.7</v>
      </c>
      <c r="O33" s="48">
        <v>9.65</v>
      </c>
      <c r="P33" s="49">
        <v>1174</v>
      </c>
      <c r="Q33" s="49">
        <v>8.15</v>
      </c>
      <c r="R33" s="4">
        <v>36.9</v>
      </c>
      <c r="S33" s="117">
        <v>55.35</v>
      </c>
      <c r="T33" s="117">
        <v>35.57</v>
      </c>
      <c r="U33" s="117">
        <v>10.36</v>
      </c>
      <c r="V33" s="117">
        <v>105.7</v>
      </c>
      <c r="W33" s="117">
        <v>207.8</v>
      </c>
      <c r="X33" s="227">
        <v>284.81193939393944</v>
      </c>
      <c r="Y33" s="227">
        <v>220.3</v>
      </c>
      <c r="Z33" s="117">
        <v>0.56969999999999998</v>
      </c>
      <c r="AA33" s="117">
        <v>85.034599999999998</v>
      </c>
      <c r="AB33" s="117">
        <v>7.0400000000000004E-2</v>
      </c>
      <c r="AC33" s="117">
        <v>10.254300000000001</v>
      </c>
      <c r="AD33" s="117">
        <v>1.0333000000000001</v>
      </c>
      <c r="AE33" s="117">
        <v>172.0033</v>
      </c>
      <c r="AF33" s="149">
        <v>5.2</v>
      </c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14"/>
    </row>
    <row r="34" spans="1:43" s="13" customFormat="1" ht="15.75" x14ac:dyDescent="0.25">
      <c r="A34" s="13">
        <v>20</v>
      </c>
      <c r="B34" s="39" t="s">
        <v>59</v>
      </c>
      <c r="D34" s="50" t="s">
        <v>52</v>
      </c>
      <c r="E34" s="51">
        <v>11483</v>
      </c>
      <c r="F34" s="52" t="s">
        <v>30</v>
      </c>
      <c r="G34" s="51" t="s">
        <v>31</v>
      </c>
      <c r="H34" s="53">
        <v>444273</v>
      </c>
      <c r="I34" s="53">
        <v>4452001</v>
      </c>
      <c r="J34" s="54">
        <v>41872</v>
      </c>
      <c r="K34" s="55">
        <v>0.55555555555555558</v>
      </c>
      <c r="L34" s="51">
        <v>21.6</v>
      </c>
      <c r="M34" s="51">
        <v>649.70000000000005</v>
      </c>
      <c r="N34" s="51">
        <v>29.3</v>
      </c>
      <c r="O34" s="51">
        <v>2.56</v>
      </c>
      <c r="P34" s="51">
        <v>1075</v>
      </c>
      <c r="Q34" s="51">
        <v>8.17</v>
      </c>
      <c r="R34" s="51">
        <v>54.5</v>
      </c>
      <c r="S34" s="117">
        <v>50.71</v>
      </c>
      <c r="T34" s="117">
        <v>39.17</v>
      </c>
      <c r="U34" s="117">
        <v>6.65</v>
      </c>
      <c r="V34" s="117">
        <v>99.15</v>
      </c>
      <c r="W34" s="156"/>
      <c r="X34" s="157">
        <v>462.2</v>
      </c>
      <c r="Y34" s="157"/>
      <c r="Z34" s="117">
        <v>0.33600000000000002</v>
      </c>
      <c r="AA34" s="117">
        <v>104.3104</v>
      </c>
      <c r="AB34" s="117">
        <v>9.2399999999999996E-2</v>
      </c>
      <c r="AC34" s="117">
        <v>2.8883999999999999</v>
      </c>
      <c r="AD34" s="117"/>
      <c r="AE34" s="117">
        <v>57.4589</v>
      </c>
      <c r="AF34" s="149">
        <v>-5.5</v>
      </c>
      <c r="AG34" s="71" t="s">
        <v>85</v>
      </c>
      <c r="AH34" s="71">
        <v>0</v>
      </c>
      <c r="AI34" s="71">
        <v>1.55E-2</v>
      </c>
      <c r="AJ34" s="71">
        <v>3</v>
      </c>
      <c r="AK34" s="71">
        <v>0.02</v>
      </c>
      <c r="AL34" s="71">
        <v>0.34300000000000003</v>
      </c>
    </row>
    <row r="35" spans="1:43" s="13" customFormat="1" ht="15.75" x14ac:dyDescent="0.25">
      <c r="A35" s="13">
        <v>19</v>
      </c>
      <c r="B35" s="39" t="s">
        <v>61</v>
      </c>
      <c r="D35" s="50" t="s">
        <v>46</v>
      </c>
      <c r="E35" s="56">
        <v>11484</v>
      </c>
      <c r="F35" s="57" t="s">
        <v>30</v>
      </c>
      <c r="G35" s="56" t="s">
        <v>31</v>
      </c>
      <c r="H35" s="58">
        <v>444490</v>
      </c>
      <c r="I35" s="58">
        <v>4451173</v>
      </c>
      <c r="J35" s="59">
        <v>41870</v>
      </c>
      <c r="K35" s="60">
        <v>0.54166666666666663</v>
      </c>
      <c r="L35" s="56">
        <v>22.2</v>
      </c>
      <c r="M35" s="56">
        <v>647.79999999999995</v>
      </c>
      <c r="N35" s="56">
        <v>21.7</v>
      </c>
      <c r="O35" s="56">
        <v>1.88</v>
      </c>
      <c r="P35" s="56">
        <v>1055</v>
      </c>
      <c r="Q35" s="56">
        <v>7.29</v>
      </c>
      <c r="R35" s="56">
        <v>60.9</v>
      </c>
      <c r="S35" s="117">
        <v>68.27</v>
      </c>
      <c r="T35" s="117">
        <v>25.78</v>
      </c>
      <c r="U35" s="117">
        <v>13.07</v>
      </c>
      <c r="V35" s="117">
        <v>74.290000000000006</v>
      </c>
      <c r="W35" s="117"/>
      <c r="X35" s="96">
        <v>220</v>
      </c>
      <c r="Y35" s="96"/>
      <c r="Z35" s="117">
        <v>0.38590000000000002</v>
      </c>
      <c r="AA35" s="117">
        <v>107.4652</v>
      </c>
      <c r="AB35" s="117">
        <v>9.2499999999999999E-2</v>
      </c>
      <c r="AC35" s="117">
        <v>16.509</v>
      </c>
      <c r="AD35" s="117">
        <v>1.7674000000000001</v>
      </c>
      <c r="AE35" s="117">
        <v>68.337599999999995</v>
      </c>
      <c r="AF35" s="149">
        <v>4.3</v>
      </c>
      <c r="AG35" s="70">
        <v>14.4</v>
      </c>
      <c r="AH35" s="72">
        <v>1.8</v>
      </c>
      <c r="AI35" s="72">
        <v>1.2800000000000001E-2</v>
      </c>
      <c r="AJ35" s="72">
        <v>16</v>
      </c>
      <c r="AK35" s="72">
        <v>0.1</v>
      </c>
      <c r="AL35" s="72">
        <v>1.905</v>
      </c>
    </row>
    <row r="36" spans="1:43" s="13" customFormat="1" ht="15.75" x14ac:dyDescent="0.25">
      <c r="A36" s="13">
        <v>21</v>
      </c>
      <c r="B36" s="12" t="s">
        <v>61</v>
      </c>
      <c r="D36" s="50" t="s">
        <v>46</v>
      </c>
      <c r="E36" s="51">
        <v>11485</v>
      </c>
      <c r="F36" s="52" t="s">
        <v>30</v>
      </c>
      <c r="G36" s="51" t="s">
        <v>31</v>
      </c>
      <c r="H36" s="53">
        <v>444490</v>
      </c>
      <c r="I36" s="53">
        <v>4451173</v>
      </c>
      <c r="J36" s="54">
        <v>41872</v>
      </c>
      <c r="K36" s="55">
        <v>0.54861111111111105</v>
      </c>
      <c r="L36" s="51">
        <v>23.2</v>
      </c>
      <c r="M36" s="51">
        <v>649.9</v>
      </c>
      <c r="N36" s="51">
        <v>25.5</v>
      </c>
      <c r="O36" s="51">
        <v>2.17</v>
      </c>
      <c r="P36" s="51">
        <v>1065</v>
      </c>
      <c r="Q36" s="51">
        <v>7.27</v>
      </c>
      <c r="R36" s="51">
        <v>81.400000000000006</v>
      </c>
      <c r="S36" s="117">
        <v>68.25</v>
      </c>
      <c r="T36" s="117">
        <v>23.83</v>
      </c>
      <c r="U36" s="117">
        <v>12.71</v>
      </c>
      <c r="V36" s="117">
        <v>74.459999999999994</v>
      </c>
      <c r="W36" s="117"/>
      <c r="X36" s="96">
        <v>218.6</v>
      </c>
      <c r="Y36" s="96"/>
      <c r="Z36" s="117">
        <v>0.33329999999999999</v>
      </c>
      <c r="AA36" s="117">
        <v>103.508</v>
      </c>
      <c r="AB36" s="117">
        <v>6.6199999999999995E-2</v>
      </c>
      <c r="AC36" s="117">
        <v>20.65</v>
      </c>
      <c r="AD36" s="117">
        <v>2.1377999999999999</v>
      </c>
      <c r="AE36" s="117">
        <v>69.807400000000001</v>
      </c>
      <c r="AF36" s="149">
        <v>3.6</v>
      </c>
      <c r="AG36" s="71" t="s">
        <v>85</v>
      </c>
      <c r="AH36" s="71">
        <v>0</v>
      </c>
      <c r="AI36" s="71">
        <v>2.0799999999999999E-2</v>
      </c>
      <c r="AJ36" s="71">
        <v>17</v>
      </c>
      <c r="AK36" s="71">
        <v>0.06</v>
      </c>
      <c r="AL36" s="71">
        <v>2.1659999999999999</v>
      </c>
    </row>
    <row r="37" spans="1:43" s="13" customFormat="1" ht="15.75" x14ac:dyDescent="0.25">
      <c r="A37" s="13">
        <v>22</v>
      </c>
      <c r="B37" s="12" t="s">
        <v>62</v>
      </c>
      <c r="D37" s="50" t="s">
        <v>47</v>
      </c>
      <c r="E37" s="51">
        <v>11486</v>
      </c>
      <c r="F37" s="52" t="s">
        <v>30</v>
      </c>
      <c r="G37" s="51" t="s">
        <v>31</v>
      </c>
      <c r="H37" s="53">
        <v>444123</v>
      </c>
      <c r="I37" s="53">
        <v>4450505</v>
      </c>
      <c r="J37" s="54">
        <v>41872</v>
      </c>
      <c r="K37" s="55">
        <v>0.47916666666666669</v>
      </c>
      <c r="L37" s="51">
        <v>21.7</v>
      </c>
      <c r="M37" s="51">
        <v>650.29999999999995</v>
      </c>
      <c r="N37" s="51">
        <v>56.6</v>
      </c>
      <c r="O37" s="51">
        <v>4.99</v>
      </c>
      <c r="P37" s="51">
        <v>1066</v>
      </c>
      <c r="Q37" s="51">
        <v>8.42</v>
      </c>
      <c r="R37" s="51">
        <v>30</v>
      </c>
      <c r="S37" s="117">
        <v>62.39</v>
      </c>
      <c r="T37" s="117">
        <v>31.18</v>
      </c>
      <c r="U37" s="117">
        <v>10.69</v>
      </c>
      <c r="V37" s="117">
        <v>85.43</v>
      </c>
      <c r="W37" s="117"/>
      <c r="X37" s="96">
        <v>252.8</v>
      </c>
      <c r="Y37" s="96"/>
      <c r="Z37" s="117">
        <v>0.48549999999999999</v>
      </c>
      <c r="AA37" s="117">
        <v>95.247900000000001</v>
      </c>
      <c r="AB37" s="117"/>
      <c r="AC37" s="117">
        <v>8.8892000000000007</v>
      </c>
      <c r="AD37" s="117">
        <v>0.99929999999999997</v>
      </c>
      <c r="AE37" s="117">
        <v>125.9203</v>
      </c>
      <c r="AF37" s="149">
        <v>0.9</v>
      </c>
      <c r="AG37" s="71" t="s">
        <v>85</v>
      </c>
      <c r="AH37" s="71">
        <v>1.1000000000000001</v>
      </c>
      <c r="AI37" s="71">
        <v>0.16719999999999999</v>
      </c>
      <c r="AJ37" s="71">
        <v>5</v>
      </c>
      <c r="AK37" s="71">
        <v>0.16</v>
      </c>
      <c r="AL37" s="71">
        <v>1.1040000000000001</v>
      </c>
    </row>
    <row r="38" spans="1:43" s="13" customFormat="1" ht="15.75" x14ac:dyDescent="0.25">
      <c r="A38" s="13">
        <v>23</v>
      </c>
      <c r="B38" s="12" t="s">
        <v>63</v>
      </c>
      <c r="D38" s="50" t="s">
        <v>48</v>
      </c>
      <c r="E38" s="51">
        <v>11487</v>
      </c>
      <c r="F38" s="52" t="s">
        <v>30</v>
      </c>
      <c r="G38" s="51" t="s">
        <v>31</v>
      </c>
      <c r="H38" s="53">
        <v>444246</v>
      </c>
      <c r="I38" s="53">
        <v>4450358</v>
      </c>
      <c r="J38" s="54">
        <v>41872</v>
      </c>
      <c r="K38" s="55">
        <v>0.4826388888888889</v>
      </c>
      <c r="L38" s="51">
        <v>21.9</v>
      </c>
      <c r="M38" s="51">
        <v>650.20000000000005</v>
      </c>
      <c r="N38" s="51">
        <v>63.6</v>
      </c>
      <c r="O38" s="51">
        <v>5.64</v>
      </c>
      <c r="P38" s="51">
        <v>1104</v>
      </c>
      <c r="Q38" s="51">
        <v>8.25</v>
      </c>
      <c r="R38" s="51">
        <v>7.3</v>
      </c>
      <c r="S38" s="117">
        <v>57.87</v>
      </c>
      <c r="T38" s="117">
        <v>33.97</v>
      </c>
      <c r="U38" s="117">
        <v>9.6270000000000007</v>
      </c>
      <c r="V38" s="117">
        <v>93.74</v>
      </c>
      <c r="W38" s="117"/>
      <c r="X38" s="96">
        <v>237.2</v>
      </c>
      <c r="Y38" s="96"/>
      <c r="Z38" s="117">
        <v>0.54820000000000002</v>
      </c>
      <c r="AA38" s="117">
        <v>84.173699999999997</v>
      </c>
      <c r="AB38" s="117">
        <v>8.5300000000000001E-2</v>
      </c>
      <c r="AC38" s="117">
        <v>7.8556999999999997</v>
      </c>
      <c r="AD38" s="117">
        <v>0.89139999999999997</v>
      </c>
      <c r="AE38" s="117">
        <v>163.08580000000001</v>
      </c>
      <c r="AF38" s="149">
        <v>2</v>
      </c>
      <c r="AG38" s="71" t="s">
        <v>85</v>
      </c>
      <c r="AH38" s="71">
        <v>1.5</v>
      </c>
      <c r="AI38" s="71">
        <v>9.9599999999999994E-2</v>
      </c>
      <c r="AJ38" s="71">
        <v>6</v>
      </c>
      <c r="AK38" s="71">
        <v>0.09</v>
      </c>
      <c r="AL38" s="71">
        <v>3.6160000000000001</v>
      </c>
    </row>
    <row r="39" spans="1:43" s="13" customFormat="1" ht="15.75" x14ac:dyDescent="0.25">
      <c r="A39" s="13">
        <v>24</v>
      </c>
      <c r="B39" s="39" t="s">
        <v>84</v>
      </c>
      <c r="D39" s="50" t="s">
        <v>84</v>
      </c>
      <c r="E39" s="51">
        <v>11488</v>
      </c>
      <c r="F39" s="52" t="s">
        <v>30</v>
      </c>
      <c r="G39" s="51" t="s">
        <v>31</v>
      </c>
      <c r="H39" s="61">
        <v>444521</v>
      </c>
      <c r="I39" s="61">
        <v>4451427</v>
      </c>
      <c r="J39" s="54">
        <v>41872</v>
      </c>
      <c r="K39" s="55">
        <v>0.56597222222222221</v>
      </c>
      <c r="L39" s="51" t="s">
        <v>85</v>
      </c>
      <c r="M39" s="51" t="s">
        <v>85</v>
      </c>
      <c r="N39" s="51" t="s">
        <v>85</v>
      </c>
      <c r="O39" s="51" t="s">
        <v>85</v>
      </c>
      <c r="P39" s="51" t="s">
        <v>85</v>
      </c>
      <c r="Q39" s="51" t="s">
        <v>85</v>
      </c>
      <c r="R39" s="51" t="s">
        <v>85</v>
      </c>
      <c r="S39" s="117">
        <v>67.7</v>
      </c>
      <c r="T39" s="117">
        <v>21.19</v>
      </c>
      <c r="U39" s="117">
        <v>13.18</v>
      </c>
      <c r="V39" s="117">
        <v>72.02</v>
      </c>
      <c r="W39" s="156">
        <v>172.8</v>
      </c>
      <c r="X39" s="227">
        <v>230.4338823529412</v>
      </c>
      <c r="Y39" s="227">
        <v>212.8</v>
      </c>
      <c r="Z39" s="117">
        <v>0.31819999999999998</v>
      </c>
      <c r="AA39" s="117">
        <v>104.2521</v>
      </c>
      <c r="AB39" s="117">
        <v>0.14269999999999999</v>
      </c>
      <c r="AC39" s="117">
        <v>22.466200000000001</v>
      </c>
      <c r="AD39" s="117">
        <v>2.3281999999999998</v>
      </c>
      <c r="AE39" s="117">
        <v>70.845100000000002</v>
      </c>
      <c r="AF39" s="149">
        <v>1.7</v>
      </c>
      <c r="AG39" s="71" t="s">
        <v>85</v>
      </c>
      <c r="AH39" s="71" t="s">
        <v>85</v>
      </c>
      <c r="AI39" s="71" t="s">
        <v>85</v>
      </c>
      <c r="AJ39" s="71" t="s">
        <v>85</v>
      </c>
      <c r="AK39" s="71" t="s">
        <v>85</v>
      </c>
      <c r="AL39" s="71" t="s">
        <v>85</v>
      </c>
    </row>
    <row r="40" spans="1:43" s="13" customFormat="1" ht="15.75" x14ac:dyDescent="0.25">
      <c r="A40" s="13">
        <v>25</v>
      </c>
      <c r="B40" s="39" t="s">
        <v>93</v>
      </c>
      <c r="D40" s="50" t="s">
        <v>86</v>
      </c>
      <c r="E40" s="51">
        <v>11489</v>
      </c>
      <c r="F40" s="52" t="s">
        <v>30</v>
      </c>
      <c r="G40" s="51" t="s">
        <v>31</v>
      </c>
      <c r="H40" s="61">
        <v>444188</v>
      </c>
      <c r="I40" s="61">
        <v>4450932</v>
      </c>
      <c r="J40" s="54">
        <v>41872</v>
      </c>
      <c r="K40" s="55">
        <v>0.53472222222222221</v>
      </c>
      <c r="L40" s="51">
        <v>24.4</v>
      </c>
      <c r="M40" s="51">
        <v>650</v>
      </c>
      <c r="N40" s="51">
        <v>14.6</v>
      </c>
      <c r="O40" s="51">
        <v>1.21</v>
      </c>
      <c r="P40" s="51">
        <v>1088</v>
      </c>
      <c r="Q40" s="51">
        <v>8.23</v>
      </c>
      <c r="R40" s="51">
        <v>48.4</v>
      </c>
      <c r="S40" s="117">
        <v>68.11</v>
      </c>
      <c r="T40" s="117">
        <v>24.61</v>
      </c>
      <c r="U40" s="117">
        <v>12.33</v>
      </c>
      <c r="V40" s="117">
        <v>74.180000000000007</v>
      </c>
      <c r="W40" s="117"/>
      <c r="X40" s="96">
        <v>283.60000000000002</v>
      </c>
      <c r="Y40" s="96"/>
      <c r="Z40" s="117">
        <v>0.38490000000000002</v>
      </c>
      <c r="AA40" s="117">
        <v>118.76</v>
      </c>
      <c r="AB40" s="117"/>
      <c r="AC40" s="117">
        <v>12.497999999999999</v>
      </c>
      <c r="AD40" s="117">
        <v>1.583</v>
      </c>
      <c r="AE40" s="117">
        <v>68.412499999999994</v>
      </c>
      <c r="AF40" s="149">
        <v>-2.2999999999999998</v>
      </c>
      <c r="AG40" s="71" t="s">
        <v>85</v>
      </c>
      <c r="AH40" s="71">
        <v>1.1000000000000001</v>
      </c>
      <c r="AI40" s="73" t="s">
        <v>110</v>
      </c>
      <c r="AJ40" s="71">
        <v>9</v>
      </c>
      <c r="AK40" s="71">
        <v>7.0000000000000007E-2</v>
      </c>
      <c r="AL40" s="71">
        <v>1.8169999999999999</v>
      </c>
    </row>
    <row r="41" spans="1:43" s="13" customFormat="1" ht="15.75" x14ac:dyDescent="0.25">
      <c r="A41" s="13">
        <v>26</v>
      </c>
      <c r="B41" s="39" t="s">
        <v>94</v>
      </c>
      <c r="D41" s="50" t="s">
        <v>87</v>
      </c>
      <c r="E41" s="51">
        <v>11490</v>
      </c>
      <c r="F41" s="52" t="s">
        <v>30</v>
      </c>
      <c r="G41" s="51" t="s">
        <v>31</v>
      </c>
      <c r="H41" s="61">
        <v>444555</v>
      </c>
      <c r="I41" s="61">
        <v>4450959</v>
      </c>
      <c r="J41" s="54">
        <v>41872</v>
      </c>
      <c r="K41" s="55">
        <v>0.53819444444444442</v>
      </c>
      <c r="L41" s="51">
        <v>23.2</v>
      </c>
      <c r="M41" s="51">
        <v>649.9</v>
      </c>
      <c r="N41" s="51">
        <v>26.9</v>
      </c>
      <c r="O41" s="51">
        <v>2.29</v>
      </c>
      <c r="P41" s="51">
        <v>1081</v>
      </c>
      <c r="Q41" s="51">
        <v>7.2</v>
      </c>
      <c r="R41" s="51">
        <v>82.2</v>
      </c>
      <c r="S41" s="117">
        <v>67.77</v>
      </c>
      <c r="T41" s="117">
        <v>23.37</v>
      </c>
      <c r="U41" s="117">
        <v>12.4</v>
      </c>
      <c r="V41" s="117">
        <v>73.75</v>
      </c>
      <c r="W41" s="148"/>
      <c r="X41" s="156">
        <v>186.6</v>
      </c>
      <c r="Y41" s="156"/>
      <c r="Z41" s="117">
        <v>0.32869999999999999</v>
      </c>
      <c r="AA41" s="117">
        <v>119.6181</v>
      </c>
      <c r="AB41" s="117"/>
      <c r="AC41" s="117">
        <v>23.139099999999999</v>
      </c>
      <c r="AD41" s="117">
        <v>2.1608000000000001</v>
      </c>
      <c r="AE41" s="117">
        <v>71.169399999999996</v>
      </c>
      <c r="AF41" s="149">
        <v>3</v>
      </c>
      <c r="AG41" s="71" t="s">
        <v>85</v>
      </c>
      <c r="AH41" s="71">
        <v>0.6</v>
      </c>
      <c r="AI41" s="71">
        <v>0.02</v>
      </c>
      <c r="AJ41" s="71">
        <v>14</v>
      </c>
      <c r="AK41" s="71">
        <v>7.0000000000000007E-2</v>
      </c>
      <c r="AL41" s="71">
        <v>2.0579999999999998</v>
      </c>
    </row>
    <row r="42" spans="1:43" s="13" customFormat="1" ht="15.75" x14ac:dyDescent="0.25">
      <c r="A42" s="13">
        <v>27</v>
      </c>
      <c r="B42" s="39" t="s">
        <v>95</v>
      </c>
      <c r="D42" s="50" t="s">
        <v>88</v>
      </c>
      <c r="E42" s="51">
        <v>11491</v>
      </c>
      <c r="F42" s="52" t="s">
        <v>30</v>
      </c>
      <c r="G42" s="51" t="s">
        <v>31</v>
      </c>
      <c r="H42" s="61">
        <v>444775</v>
      </c>
      <c r="I42" s="61">
        <v>4451055</v>
      </c>
      <c r="J42" s="54">
        <v>41872</v>
      </c>
      <c r="K42" s="55">
        <v>0.51736111111111105</v>
      </c>
      <c r="L42" s="51">
        <v>22.7</v>
      </c>
      <c r="M42" s="51">
        <v>650.1</v>
      </c>
      <c r="N42" s="51">
        <v>47.1</v>
      </c>
      <c r="O42" s="51">
        <v>4.05</v>
      </c>
      <c r="P42" s="51">
        <v>1080</v>
      </c>
      <c r="Q42" s="51">
        <v>7.34</v>
      </c>
      <c r="R42" s="51">
        <v>76.400000000000006</v>
      </c>
      <c r="S42" s="117">
        <v>61.99</v>
      </c>
      <c r="T42" s="117">
        <v>22.51</v>
      </c>
      <c r="U42" s="117">
        <v>10.94</v>
      </c>
      <c r="V42" s="117">
        <v>68.62</v>
      </c>
      <c r="W42" s="117"/>
      <c r="X42" s="96">
        <v>224.4</v>
      </c>
      <c r="Y42" s="96"/>
      <c r="Z42" s="117">
        <v>0.33189999999999997</v>
      </c>
      <c r="AA42" s="117">
        <v>110.3215</v>
      </c>
      <c r="AB42" s="117"/>
      <c r="AC42" s="117">
        <v>20.043700000000001</v>
      </c>
      <c r="AD42" s="117">
        <v>2.0442</v>
      </c>
      <c r="AE42" s="117">
        <v>70.866900000000001</v>
      </c>
      <c r="AF42" s="149">
        <v>-2.2999999999999998</v>
      </c>
      <c r="AG42" s="71" t="s">
        <v>85</v>
      </c>
      <c r="AH42" s="71">
        <v>0.9</v>
      </c>
      <c r="AI42" s="71">
        <v>6.1800000000000001E-2</v>
      </c>
      <c r="AJ42" s="71">
        <v>10</v>
      </c>
      <c r="AK42" s="71">
        <v>7.0000000000000007E-2</v>
      </c>
      <c r="AL42" s="71">
        <v>2.4889999999999999</v>
      </c>
    </row>
    <row r="43" spans="1:43" s="13" customFormat="1" ht="15.75" x14ac:dyDescent="0.25">
      <c r="A43" s="13">
        <v>28</v>
      </c>
      <c r="B43" s="39" t="s">
        <v>96</v>
      </c>
      <c r="D43" s="50" t="s">
        <v>89</v>
      </c>
      <c r="E43" s="51">
        <v>11492</v>
      </c>
      <c r="F43" s="52" t="s">
        <v>30</v>
      </c>
      <c r="G43" s="51" t="s">
        <v>31</v>
      </c>
      <c r="H43" s="61">
        <v>444932</v>
      </c>
      <c r="I43" s="61">
        <v>4450342</v>
      </c>
      <c r="J43" s="54">
        <v>41872</v>
      </c>
      <c r="K43" s="55">
        <v>0.52430555555555558</v>
      </c>
      <c r="L43" s="51">
        <v>23</v>
      </c>
      <c r="M43" s="51">
        <v>650</v>
      </c>
      <c r="N43" s="51">
        <v>46.3</v>
      </c>
      <c r="O43" s="51">
        <v>3.93</v>
      </c>
      <c r="P43" s="51">
        <v>990</v>
      </c>
      <c r="Q43" s="51">
        <v>8.1199999999999992</v>
      </c>
      <c r="R43" s="51">
        <v>50.9</v>
      </c>
      <c r="S43" s="117">
        <v>69.349999999999994</v>
      </c>
      <c r="T43" s="117">
        <v>24.08</v>
      </c>
      <c r="U43" s="117">
        <v>11.87</v>
      </c>
      <c r="V43" s="117">
        <v>75.14</v>
      </c>
      <c r="W43" s="148"/>
      <c r="X43" s="117">
        <v>221.8</v>
      </c>
      <c r="Y43" s="117"/>
      <c r="Z43" s="117">
        <v>0.33960000000000001</v>
      </c>
      <c r="AA43" s="117">
        <v>111.0294</v>
      </c>
      <c r="AB43" s="117">
        <v>0.13250000000000001</v>
      </c>
      <c r="AC43" s="117">
        <v>15.7334</v>
      </c>
      <c r="AD43" s="117">
        <v>1.8888</v>
      </c>
      <c r="AE43" s="117">
        <v>64.658600000000007</v>
      </c>
      <c r="AF43" s="149">
        <v>3.6</v>
      </c>
      <c r="AG43" s="71" t="s">
        <v>85</v>
      </c>
      <c r="AH43" s="71">
        <v>0.7</v>
      </c>
      <c r="AI43" s="71">
        <v>6.0199999999999997E-2</v>
      </c>
      <c r="AJ43" s="71">
        <v>11</v>
      </c>
      <c r="AK43" s="71">
        <v>0.01</v>
      </c>
      <c r="AL43" s="71">
        <v>1.819</v>
      </c>
    </row>
    <row r="44" spans="1:43" s="13" customFormat="1" ht="15.75" x14ac:dyDescent="0.25">
      <c r="A44" s="13">
        <v>29</v>
      </c>
      <c r="B44" s="39" t="s">
        <v>97</v>
      </c>
      <c r="D44" s="50" t="s">
        <v>90</v>
      </c>
      <c r="E44" s="51">
        <v>11493</v>
      </c>
      <c r="F44" s="52" t="s">
        <v>30</v>
      </c>
      <c r="G44" s="51" t="s">
        <v>31</v>
      </c>
      <c r="H44" s="61">
        <v>445682</v>
      </c>
      <c r="I44" s="61">
        <v>4449227</v>
      </c>
      <c r="J44" s="54">
        <v>41872</v>
      </c>
      <c r="K44" s="55">
        <v>0.5</v>
      </c>
      <c r="L44" s="51">
        <v>19.5</v>
      </c>
      <c r="M44" s="51">
        <v>650.20000000000005</v>
      </c>
      <c r="N44" s="51">
        <v>43.5</v>
      </c>
      <c r="O44" s="51">
        <v>3.98</v>
      </c>
      <c r="P44" s="51">
        <v>1023</v>
      </c>
      <c r="Q44" s="51">
        <v>7.77</v>
      </c>
      <c r="R44" s="51">
        <v>48.9</v>
      </c>
      <c r="S44" s="117">
        <v>56.04</v>
      </c>
      <c r="T44" s="117">
        <v>33.479999999999997</v>
      </c>
      <c r="U44" s="117">
        <v>10.09</v>
      </c>
      <c r="V44" s="117">
        <v>96.79</v>
      </c>
      <c r="W44" s="117"/>
      <c r="X44" s="96">
        <v>332.9</v>
      </c>
      <c r="Y44" s="96"/>
      <c r="Z44" s="117">
        <v>0.56189999999999996</v>
      </c>
      <c r="AA44" s="117">
        <v>69.828900000000004</v>
      </c>
      <c r="AB44" s="117">
        <v>0.1487</v>
      </c>
      <c r="AC44" s="117">
        <v>6.8781999999999996</v>
      </c>
      <c r="AD44" s="117">
        <v>1.2107000000000001</v>
      </c>
      <c r="AE44" s="117">
        <v>136.51310000000001</v>
      </c>
      <c r="AF44" s="149">
        <v>-0.7</v>
      </c>
      <c r="AG44" s="71" t="s">
        <v>85</v>
      </c>
      <c r="AH44" s="71">
        <v>2</v>
      </c>
      <c r="AI44" s="71">
        <v>5.5599999999999997E-2</v>
      </c>
      <c r="AJ44" s="71">
        <v>3</v>
      </c>
      <c r="AK44" s="71">
        <v>0.1</v>
      </c>
      <c r="AL44" s="71">
        <v>1.8149999999999999</v>
      </c>
    </row>
    <row r="45" spans="1:43" s="13" customFormat="1" ht="15.75" x14ac:dyDescent="0.25">
      <c r="A45" s="13">
        <v>30</v>
      </c>
      <c r="B45" s="39" t="s">
        <v>98</v>
      </c>
      <c r="D45" s="50" t="s">
        <v>91</v>
      </c>
      <c r="E45" s="51">
        <v>11494</v>
      </c>
      <c r="F45" s="52" t="s">
        <v>30</v>
      </c>
      <c r="G45" s="51" t="s">
        <v>31</v>
      </c>
      <c r="H45" s="61">
        <v>445163</v>
      </c>
      <c r="I45" s="61">
        <v>4448788</v>
      </c>
      <c r="J45" s="54">
        <v>41872</v>
      </c>
      <c r="K45" s="55">
        <v>0.48958333333333331</v>
      </c>
      <c r="L45" s="51">
        <v>18.7</v>
      </c>
      <c r="M45" s="51">
        <v>650.20000000000005</v>
      </c>
      <c r="N45" s="51">
        <v>39.799999999999997</v>
      </c>
      <c r="O45" s="51">
        <v>3.71</v>
      </c>
      <c r="P45" s="51">
        <v>689</v>
      </c>
      <c r="Q45" s="51">
        <v>7.95</v>
      </c>
      <c r="R45" s="51">
        <v>23</v>
      </c>
      <c r="S45" s="117">
        <v>33.24</v>
      </c>
      <c r="T45" s="117">
        <v>35.46</v>
      </c>
      <c r="U45" s="117">
        <v>3.5230000000000001</v>
      </c>
      <c r="V45" s="117">
        <v>59</v>
      </c>
      <c r="W45" s="117"/>
      <c r="X45" s="96">
        <v>345</v>
      </c>
      <c r="Y45" s="96"/>
      <c r="Z45" s="117">
        <v>0.48799999999999999</v>
      </c>
      <c r="AA45" s="117">
        <v>30.221599999999999</v>
      </c>
      <c r="AB45" s="117">
        <v>6.3600000000000004E-2</v>
      </c>
      <c r="AC45" s="117"/>
      <c r="AD45" s="117"/>
      <c r="AE45" s="117">
        <v>64.305199999999999</v>
      </c>
      <c r="AF45" s="149">
        <v>-3.1</v>
      </c>
      <c r="AG45" s="71" t="s">
        <v>85</v>
      </c>
      <c r="AH45" s="71">
        <v>0.1</v>
      </c>
      <c r="AI45" s="71">
        <v>1.5100000000000001E-2</v>
      </c>
      <c r="AJ45" s="71">
        <v>2</v>
      </c>
      <c r="AK45" s="71">
        <v>0.04</v>
      </c>
      <c r="AL45" s="71">
        <v>0.35899999999999999</v>
      </c>
    </row>
    <row r="46" spans="1:43" s="13" customFormat="1" ht="15.75" x14ac:dyDescent="0.25">
      <c r="A46" s="13">
        <v>31</v>
      </c>
      <c r="B46" s="39" t="s">
        <v>99</v>
      </c>
      <c r="D46" s="50" t="s">
        <v>92</v>
      </c>
      <c r="E46" s="51">
        <v>11495</v>
      </c>
      <c r="F46" s="52" t="s">
        <v>30</v>
      </c>
      <c r="G46" s="51" t="s">
        <v>31</v>
      </c>
      <c r="H46" s="61">
        <v>445549</v>
      </c>
      <c r="I46" s="61">
        <v>4450074</v>
      </c>
      <c r="J46" s="54">
        <v>41872</v>
      </c>
      <c r="K46" s="55">
        <v>0.50347222222222221</v>
      </c>
      <c r="L46" s="51">
        <v>20.3</v>
      </c>
      <c r="M46" s="51">
        <v>650.1</v>
      </c>
      <c r="N46" s="51">
        <v>35</v>
      </c>
      <c r="O46" s="51">
        <v>3.15</v>
      </c>
      <c r="P46" s="51">
        <v>1326</v>
      </c>
      <c r="Q46" s="51">
        <v>7.58</v>
      </c>
      <c r="R46" s="51">
        <v>51.6</v>
      </c>
      <c r="S46" s="117">
        <v>43.19</v>
      </c>
      <c r="T46" s="117">
        <v>50.27</v>
      </c>
      <c r="U46" s="117">
        <v>6.7889999999999997</v>
      </c>
      <c r="V46" s="117">
        <v>162</v>
      </c>
      <c r="W46" s="117"/>
      <c r="X46" s="96">
        <v>297.3</v>
      </c>
      <c r="Y46" s="96"/>
      <c r="Z46" s="117">
        <v>0.97740000000000005</v>
      </c>
      <c r="AA46" s="117">
        <v>58.745699999999999</v>
      </c>
      <c r="AB46" s="117">
        <v>8.1699999999999995E-2</v>
      </c>
      <c r="AC46" s="117">
        <v>0.75900000000000001</v>
      </c>
      <c r="AD46" s="117"/>
      <c r="AE46" s="117">
        <v>368.17849999999999</v>
      </c>
      <c r="AF46" s="149">
        <v>0</v>
      </c>
      <c r="AG46" s="71" t="s">
        <v>85</v>
      </c>
      <c r="AH46" s="71">
        <v>2.1</v>
      </c>
      <c r="AI46" s="71">
        <v>3.1600000000000003E-2</v>
      </c>
      <c r="AJ46" s="71">
        <v>2</v>
      </c>
      <c r="AK46" s="71">
        <v>0.14000000000000001</v>
      </c>
      <c r="AL46" s="71">
        <v>2.48</v>
      </c>
    </row>
    <row r="47" spans="1:43" s="63" customFormat="1" ht="15.75" x14ac:dyDescent="0.25">
      <c r="A47" s="13">
        <v>32</v>
      </c>
      <c r="B47" s="62" t="s">
        <v>62</v>
      </c>
      <c r="D47" s="13" t="s">
        <v>47</v>
      </c>
      <c r="E47" s="64">
        <v>11501</v>
      </c>
      <c r="F47" s="62" t="s">
        <v>30</v>
      </c>
      <c r="G47" s="64" t="s">
        <v>31</v>
      </c>
      <c r="H47" s="65">
        <v>444123</v>
      </c>
      <c r="I47" s="65">
        <v>4450505</v>
      </c>
      <c r="J47" s="66">
        <v>41900</v>
      </c>
      <c r="K47" s="67">
        <v>0.3520833333333333</v>
      </c>
      <c r="L47" s="64">
        <v>20.5</v>
      </c>
      <c r="M47" s="64">
        <v>646.9</v>
      </c>
      <c r="N47" s="64">
        <v>109.6</v>
      </c>
      <c r="O47" s="64">
        <v>9.85</v>
      </c>
      <c r="P47" s="64">
        <v>991</v>
      </c>
      <c r="Q47" s="64">
        <v>8.52</v>
      </c>
      <c r="R47" s="64">
        <v>96</v>
      </c>
      <c r="S47" s="117">
        <v>62.43</v>
      </c>
      <c r="T47" s="117">
        <v>31.94</v>
      </c>
      <c r="U47" s="117">
        <v>11.65</v>
      </c>
      <c r="V47" s="117">
        <v>91.71</v>
      </c>
      <c r="W47" s="148"/>
      <c r="X47" s="156">
        <v>217</v>
      </c>
      <c r="Y47" s="156"/>
      <c r="Z47" s="158">
        <v>0.4546</v>
      </c>
      <c r="AA47" s="74">
        <v>99.586399999999998</v>
      </c>
      <c r="AB47" s="158">
        <v>0.10539999999999999</v>
      </c>
      <c r="AC47" s="158">
        <v>11.405099999999999</v>
      </c>
      <c r="AD47" s="158">
        <v>1.052</v>
      </c>
      <c r="AE47" s="158">
        <v>144.87739999999999</v>
      </c>
      <c r="AF47" s="149">
        <v>3.1</v>
      </c>
      <c r="AG47" s="71" t="s">
        <v>85</v>
      </c>
      <c r="AH47" s="74">
        <v>1.06</v>
      </c>
      <c r="AI47" s="74">
        <v>0.84499999999999997</v>
      </c>
      <c r="AJ47" s="74">
        <v>4</v>
      </c>
      <c r="AK47" s="74">
        <v>0.193</v>
      </c>
      <c r="AL47" s="74">
        <v>0.70899999999999996</v>
      </c>
    </row>
    <row r="48" spans="1:43" s="63" customFormat="1" ht="15.75" x14ac:dyDescent="0.25">
      <c r="A48" s="13">
        <v>33</v>
      </c>
      <c r="B48" s="62" t="s">
        <v>63</v>
      </c>
      <c r="D48" s="13" t="s">
        <v>48</v>
      </c>
      <c r="E48" s="64">
        <v>11502</v>
      </c>
      <c r="F48" s="62" t="s">
        <v>30</v>
      </c>
      <c r="G48" s="64" t="s">
        <v>31</v>
      </c>
      <c r="H48" s="65">
        <v>444246</v>
      </c>
      <c r="I48" s="65">
        <v>4450358</v>
      </c>
      <c r="J48" s="66">
        <v>41900</v>
      </c>
      <c r="K48" s="67">
        <v>0.35555555555555557</v>
      </c>
      <c r="L48" s="64">
        <v>19.3</v>
      </c>
      <c r="M48" s="64">
        <v>646.79999999999995</v>
      </c>
      <c r="N48" s="64">
        <v>86.8</v>
      </c>
      <c r="O48" s="64">
        <v>8.0299999999999994</v>
      </c>
      <c r="P48" s="64">
        <v>1030</v>
      </c>
      <c r="Q48" s="64">
        <v>8.11</v>
      </c>
      <c r="R48" s="64">
        <v>122.3</v>
      </c>
      <c r="S48" s="117">
        <v>57.8</v>
      </c>
      <c r="T48" s="117">
        <v>36.840000000000003</v>
      </c>
      <c r="U48" s="117">
        <v>10.38</v>
      </c>
      <c r="V48" s="117">
        <v>104.8</v>
      </c>
      <c r="W48" s="117"/>
      <c r="X48" s="96">
        <v>263.39999999999998</v>
      </c>
      <c r="Y48" s="96"/>
      <c r="Z48" s="74">
        <v>0.55249999999999999</v>
      </c>
      <c r="AA48" s="74">
        <v>81.211299999999994</v>
      </c>
      <c r="AB48" s="74">
        <v>7.2099999999999997E-2</v>
      </c>
      <c r="AC48" s="74">
        <v>8.6662999999999997</v>
      </c>
      <c r="AD48" s="74">
        <v>0.92269999999999996</v>
      </c>
      <c r="AE48" s="74">
        <v>178.5419</v>
      </c>
      <c r="AF48" s="149">
        <v>2.4</v>
      </c>
      <c r="AG48" s="71" t="s">
        <v>85</v>
      </c>
      <c r="AH48" s="74">
        <v>1.1299999999999999</v>
      </c>
      <c r="AI48" s="74">
        <v>8.4599999999999995E-2</v>
      </c>
      <c r="AJ48" s="74">
        <v>1</v>
      </c>
      <c r="AK48" s="74">
        <v>0.214</v>
      </c>
      <c r="AL48" s="74">
        <v>0.78200000000000003</v>
      </c>
    </row>
    <row r="49" spans="1:38" s="63" customFormat="1" ht="15.75" x14ac:dyDescent="0.25">
      <c r="A49" s="13">
        <v>34</v>
      </c>
      <c r="B49" s="62" t="s">
        <v>91</v>
      </c>
      <c r="C49" s="62" t="s">
        <v>91</v>
      </c>
      <c r="D49" s="62" t="s">
        <v>91</v>
      </c>
      <c r="E49" s="64">
        <v>11503</v>
      </c>
      <c r="F49" s="62" t="s">
        <v>30</v>
      </c>
      <c r="G49" s="64" t="s">
        <v>31</v>
      </c>
      <c r="H49" s="61">
        <v>445163</v>
      </c>
      <c r="I49" s="61">
        <v>4448788</v>
      </c>
      <c r="J49" s="66">
        <v>41900</v>
      </c>
      <c r="K49" s="67">
        <v>0.36458333333333331</v>
      </c>
      <c r="L49" s="64">
        <v>16.899999999999999</v>
      </c>
      <c r="M49" s="64">
        <v>646.9</v>
      </c>
      <c r="N49" s="64">
        <v>55.4</v>
      </c>
      <c r="O49" s="64">
        <v>5.32</v>
      </c>
      <c r="P49" s="64">
        <v>827</v>
      </c>
      <c r="Q49" s="64">
        <v>7.84</v>
      </c>
      <c r="R49" s="64">
        <v>111.4</v>
      </c>
      <c r="S49" s="117">
        <v>29.4</v>
      </c>
      <c r="T49" s="117">
        <v>33.24</v>
      </c>
      <c r="U49" s="117">
        <v>4.149</v>
      </c>
      <c r="V49" s="117">
        <v>81.03</v>
      </c>
      <c r="W49" s="117">
        <v>309.60000000000002</v>
      </c>
      <c r="X49" s="154">
        <v>201.88055172413794</v>
      </c>
      <c r="Y49" s="154">
        <v>419.3</v>
      </c>
      <c r="Z49" s="74">
        <v>0.52380000000000004</v>
      </c>
      <c r="AA49" s="74">
        <v>45.991399999999999</v>
      </c>
      <c r="AB49" s="74">
        <v>7.4399999999999994E-2</v>
      </c>
      <c r="AC49" s="74">
        <v>0.35980000000000001</v>
      </c>
      <c r="AD49" s="74"/>
      <c r="AE49" s="74">
        <v>168.97880000000001</v>
      </c>
      <c r="AF49" s="149">
        <v>0</v>
      </c>
      <c r="AG49" s="71" t="s">
        <v>85</v>
      </c>
      <c r="AH49" s="74">
        <v>0.112</v>
      </c>
      <c r="AI49" s="74">
        <v>1.8100000000000002E-2</v>
      </c>
      <c r="AJ49" s="74">
        <v>0</v>
      </c>
      <c r="AK49" s="74">
        <v>6.7000000000000004E-2</v>
      </c>
      <c r="AL49" s="74">
        <v>0.37</v>
      </c>
    </row>
    <row r="50" spans="1:38" s="95" customFormat="1" ht="15.75" x14ac:dyDescent="0.25">
      <c r="A50" s="14">
        <v>35</v>
      </c>
      <c r="B50" s="79" t="s">
        <v>90</v>
      </c>
      <c r="C50" s="79" t="s">
        <v>90</v>
      </c>
      <c r="D50" s="79" t="s">
        <v>90</v>
      </c>
      <c r="E50" s="87">
        <v>11504</v>
      </c>
      <c r="F50" s="79" t="s">
        <v>30</v>
      </c>
      <c r="G50" s="87" t="s">
        <v>31</v>
      </c>
      <c r="H50" s="61">
        <v>445682</v>
      </c>
      <c r="I50" s="61">
        <v>4449227</v>
      </c>
      <c r="J50" s="93">
        <v>41900</v>
      </c>
      <c r="K50" s="94">
        <v>0.37152777777777773</v>
      </c>
      <c r="L50" s="87">
        <v>17.3</v>
      </c>
      <c r="M50" s="87">
        <v>646.9</v>
      </c>
      <c r="N50" s="87">
        <v>64.5</v>
      </c>
      <c r="O50" s="87">
        <v>6.24</v>
      </c>
      <c r="P50" s="87">
        <v>967</v>
      </c>
      <c r="Q50" s="87">
        <v>7.74</v>
      </c>
      <c r="R50" s="87">
        <v>119.2</v>
      </c>
      <c r="S50" s="117">
        <v>60.69</v>
      </c>
      <c r="T50" s="117">
        <v>35.409999999999997</v>
      </c>
      <c r="U50" s="117">
        <v>10.36</v>
      </c>
      <c r="V50" s="117">
        <v>101.6</v>
      </c>
      <c r="W50" s="148"/>
      <c r="X50" s="156">
        <v>306.2</v>
      </c>
      <c r="Y50" s="156"/>
      <c r="Z50" s="158">
        <v>0.50429999999999997</v>
      </c>
      <c r="AA50" s="74">
        <v>75.822800000000001</v>
      </c>
      <c r="AB50" s="158">
        <v>7.8E-2</v>
      </c>
      <c r="AC50" s="158">
        <v>6.8409000000000004</v>
      </c>
      <c r="AD50" s="158">
        <v>1.2432000000000001</v>
      </c>
      <c r="AE50" s="158">
        <v>149.0762</v>
      </c>
      <c r="AF50" s="149">
        <v>2.2000000000000002</v>
      </c>
      <c r="AG50" s="71" t="s">
        <v>85</v>
      </c>
      <c r="AH50" s="74">
        <v>1.3</v>
      </c>
      <c r="AI50" s="74">
        <v>4.02E-2</v>
      </c>
      <c r="AJ50" s="74">
        <v>1</v>
      </c>
      <c r="AK50" s="74">
        <v>8.5999999999999993E-2</v>
      </c>
      <c r="AL50" s="74">
        <v>0.83399999999999996</v>
      </c>
    </row>
    <row r="51" spans="1:38" s="95" customFormat="1" ht="15.75" x14ac:dyDescent="0.25">
      <c r="A51" s="14">
        <v>36</v>
      </c>
      <c r="B51" s="79" t="s">
        <v>92</v>
      </c>
      <c r="C51" s="79" t="s">
        <v>92</v>
      </c>
      <c r="D51" s="79" t="s">
        <v>92</v>
      </c>
      <c r="E51" s="87">
        <v>11505</v>
      </c>
      <c r="F51" s="79" t="s">
        <v>30</v>
      </c>
      <c r="G51" s="87" t="s">
        <v>31</v>
      </c>
      <c r="H51" s="61">
        <v>445549</v>
      </c>
      <c r="I51" s="61">
        <v>4450074</v>
      </c>
      <c r="J51" s="93">
        <v>41900</v>
      </c>
      <c r="K51" s="94">
        <v>0.375</v>
      </c>
      <c r="L51" s="87">
        <v>17.600000000000001</v>
      </c>
      <c r="M51" s="87">
        <v>646.79999999999995</v>
      </c>
      <c r="N51" s="87">
        <v>61</v>
      </c>
      <c r="O51" s="87">
        <v>5.83</v>
      </c>
      <c r="P51" s="87">
        <v>1222</v>
      </c>
      <c r="Q51" s="87">
        <v>7.53</v>
      </c>
      <c r="R51" s="87">
        <v>95.6</v>
      </c>
      <c r="S51" s="117">
        <v>44.68</v>
      </c>
      <c r="T51" s="117">
        <v>52.02</v>
      </c>
      <c r="U51" s="117">
        <v>7.3250000000000002</v>
      </c>
      <c r="V51" s="117">
        <v>164.4</v>
      </c>
      <c r="W51" s="148"/>
      <c r="X51" s="96">
        <v>272.89999999999998</v>
      </c>
      <c r="Y51" s="96"/>
      <c r="Z51" s="74">
        <v>0.98309999999999997</v>
      </c>
      <c r="AA51" s="74">
        <v>69.5047</v>
      </c>
      <c r="AB51" s="74">
        <v>8.9700000000000002E-2</v>
      </c>
      <c r="AC51" s="74">
        <v>0.69030000000000002</v>
      </c>
      <c r="AD51" s="74"/>
      <c r="AE51" s="74">
        <v>387.53410000000002</v>
      </c>
      <c r="AF51" s="149">
        <v>0.2</v>
      </c>
      <c r="AG51" s="71" t="s">
        <v>85</v>
      </c>
      <c r="AH51" s="74">
        <v>1.7999999999999999E-2</v>
      </c>
      <c r="AI51" s="74">
        <v>2.75E-2</v>
      </c>
      <c r="AJ51" s="74">
        <v>0</v>
      </c>
      <c r="AK51" s="74">
        <v>0.20399999999999999</v>
      </c>
      <c r="AL51" s="74">
        <v>6.8000000000000005E-2</v>
      </c>
    </row>
    <row r="52" spans="1:38" s="63" customFormat="1" ht="15.75" x14ac:dyDescent="0.25">
      <c r="A52" s="13">
        <v>37</v>
      </c>
      <c r="B52" s="62" t="s">
        <v>88</v>
      </c>
      <c r="C52" s="62" t="s">
        <v>88</v>
      </c>
      <c r="D52" s="62" t="s">
        <v>88</v>
      </c>
      <c r="E52" s="64">
        <v>11506</v>
      </c>
      <c r="F52" s="62" t="s">
        <v>30</v>
      </c>
      <c r="G52" s="64" t="s">
        <v>31</v>
      </c>
      <c r="H52" s="61">
        <v>444775</v>
      </c>
      <c r="I52" s="61">
        <v>4451055</v>
      </c>
      <c r="J52" s="66">
        <v>41900</v>
      </c>
      <c r="K52" s="67">
        <v>0.3833333333333333</v>
      </c>
      <c r="L52" s="64">
        <v>21</v>
      </c>
      <c r="M52" s="64">
        <v>646.70000000000005</v>
      </c>
      <c r="N52" s="64">
        <v>51.5</v>
      </c>
      <c r="O52" s="64">
        <v>4.71</v>
      </c>
      <c r="P52" s="64">
        <v>1035</v>
      </c>
      <c r="Q52" s="64">
        <v>7.22</v>
      </c>
      <c r="R52" s="64">
        <v>125.2</v>
      </c>
      <c r="S52" s="117">
        <v>75.33</v>
      </c>
      <c r="T52" s="117">
        <v>26.34</v>
      </c>
      <c r="U52" s="117">
        <v>13.23</v>
      </c>
      <c r="V52" s="117">
        <v>78.77</v>
      </c>
      <c r="W52" s="117">
        <v>190.6</v>
      </c>
      <c r="X52" s="227">
        <v>259.93675630252102</v>
      </c>
      <c r="Y52" s="227">
        <v>286.2</v>
      </c>
      <c r="Z52" s="158">
        <v>0.30580000000000002</v>
      </c>
      <c r="AA52" s="74">
        <v>125.8135</v>
      </c>
      <c r="AB52" s="158">
        <v>0.14449999999999999</v>
      </c>
      <c r="AC52" s="74">
        <v>23.5442</v>
      </c>
      <c r="AD52" s="158">
        <v>2.4990999999999999</v>
      </c>
      <c r="AE52" s="74">
        <v>70.245999999999995</v>
      </c>
      <c r="AF52" s="149">
        <v>-2.2000000000000002</v>
      </c>
      <c r="AG52" s="71" t="s">
        <v>85</v>
      </c>
      <c r="AH52" s="74">
        <v>2.65</v>
      </c>
      <c r="AI52" s="74">
        <v>1.34E-2</v>
      </c>
      <c r="AJ52" s="74">
        <v>11</v>
      </c>
      <c r="AK52" s="74">
        <v>0.108</v>
      </c>
      <c r="AL52" s="74">
        <v>1.5009999999999999</v>
      </c>
    </row>
    <row r="53" spans="1:38" s="63" customFormat="1" ht="15.75" x14ac:dyDescent="0.25">
      <c r="A53" s="13">
        <v>38</v>
      </c>
      <c r="B53" s="62" t="s">
        <v>89</v>
      </c>
      <c r="C53" s="62" t="s">
        <v>89</v>
      </c>
      <c r="D53" s="62" t="s">
        <v>89</v>
      </c>
      <c r="E53" s="64">
        <v>11507</v>
      </c>
      <c r="F53" s="62" t="s">
        <v>30</v>
      </c>
      <c r="G53" s="64" t="s">
        <v>31</v>
      </c>
      <c r="H53" s="61">
        <v>444932</v>
      </c>
      <c r="I53" s="61">
        <v>4450342</v>
      </c>
      <c r="J53" s="66">
        <v>41900</v>
      </c>
      <c r="K53" s="67">
        <v>0.38680555555555557</v>
      </c>
      <c r="L53" s="64">
        <v>21.8</v>
      </c>
      <c r="M53" s="64">
        <v>646.79999999999995</v>
      </c>
      <c r="N53" s="64">
        <v>105.8</v>
      </c>
      <c r="O53" s="64">
        <v>9.5299999999999994</v>
      </c>
      <c r="P53" s="64">
        <v>964</v>
      </c>
      <c r="Q53" s="64">
        <v>7.99</v>
      </c>
      <c r="R53" s="64">
        <v>106.4</v>
      </c>
      <c r="S53" s="117">
        <v>71.2</v>
      </c>
      <c r="T53" s="117">
        <v>25.02</v>
      </c>
      <c r="U53" s="117">
        <v>12.92</v>
      </c>
      <c r="V53" s="117">
        <v>74.849999999999994</v>
      </c>
      <c r="W53" s="148"/>
      <c r="X53" s="96">
        <v>250.1</v>
      </c>
      <c r="Y53" s="96"/>
      <c r="Z53" s="74">
        <v>0.2959</v>
      </c>
      <c r="AA53" s="74">
        <v>101.3725</v>
      </c>
      <c r="AB53" s="74">
        <v>0.107</v>
      </c>
      <c r="AC53" s="74">
        <v>18.506499999999999</v>
      </c>
      <c r="AD53" s="74">
        <v>2.0670999999999999</v>
      </c>
      <c r="AE53" s="74">
        <v>65.743700000000004</v>
      </c>
      <c r="AF53" s="149">
        <v>3</v>
      </c>
      <c r="AG53" s="71" t="s">
        <v>85</v>
      </c>
      <c r="AH53" s="74">
        <v>2.23</v>
      </c>
      <c r="AI53" s="74">
        <v>5.2600000000000001E-2</v>
      </c>
      <c r="AJ53" s="74">
        <v>3</v>
      </c>
      <c r="AK53" s="74">
        <v>1.4999999999999999E-2</v>
      </c>
      <c r="AL53" s="74">
        <v>1.177</v>
      </c>
    </row>
    <row r="54" spans="1:38" s="63" customFormat="1" ht="15.75" x14ac:dyDescent="0.25">
      <c r="A54" s="13">
        <v>39</v>
      </c>
      <c r="B54" s="62" t="s">
        <v>86</v>
      </c>
      <c r="C54" s="62" t="s">
        <v>86</v>
      </c>
      <c r="D54" s="62" t="s">
        <v>86</v>
      </c>
      <c r="E54" s="64">
        <v>11508</v>
      </c>
      <c r="F54" s="62" t="s">
        <v>30</v>
      </c>
      <c r="G54" s="64" t="s">
        <v>31</v>
      </c>
      <c r="H54" s="61">
        <v>444188</v>
      </c>
      <c r="I54" s="61">
        <v>4450932</v>
      </c>
      <c r="J54" s="66">
        <v>41900</v>
      </c>
      <c r="K54" s="67">
        <v>0.39583333333333331</v>
      </c>
      <c r="L54" s="64">
        <v>21.3</v>
      </c>
      <c r="M54" s="64">
        <v>647.9</v>
      </c>
      <c r="N54" s="64">
        <v>91.6</v>
      </c>
      <c r="O54" s="64">
        <v>8.1999999999999993</v>
      </c>
      <c r="P54" s="64">
        <v>975</v>
      </c>
      <c r="Q54" s="64">
        <v>7.85</v>
      </c>
      <c r="R54" s="64">
        <v>116</v>
      </c>
      <c r="S54" s="117">
        <v>71.099999999999994</v>
      </c>
      <c r="T54" s="117">
        <v>28.47</v>
      </c>
      <c r="U54" s="117">
        <v>12.91</v>
      </c>
      <c r="V54" s="117">
        <v>75.12</v>
      </c>
      <c r="W54" s="117">
        <v>196.8</v>
      </c>
      <c r="X54" s="154">
        <v>273.8465862785863</v>
      </c>
      <c r="Y54" s="154">
        <v>188.4</v>
      </c>
      <c r="Z54" s="158">
        <v>0.28639999999999999</v>
      </c>
      <c r="AA54" s="74">
        <v>115.72</v>
      </c>
      <c r="AB54" s="158">
        <v>0.1047</v>
      </c>
      <c r="AC54" s="74">
        <v>19.1724</v>
      </c>
      <c r="AD54" s="158">
        <v>2.0592999999999999</v>
      </c>
      <c r="AE54" s="158">
        <v>66.557699999999997</v>
      </c>
      <c r="AF54" s="149">
        <v>0</v>
      </c>
      <c r="AG54" s="71" t="s">
        <v>85</v>
      </c>
      <c r="AH54" s="74">
        <v>1.8</v>
      </c>
      <c r="AI54" s="74">
        <v>5.7599999999999998E-2</v>
      </c>
      <c r="AJ54" s="74">
        <v>9</v>
      </c>
      <c r="AK54" s="74">
        <v>2.4E-2</v>
      </c>
      <c r="AL54" s="74">
        <v>1.1779999999999999</v>
      </c>
    </row>
    <row r="55" spans="1:38" s="63" customFormat="1" ht="15.75" x14ac:dyDescent="0.25">
      <c r="A55" s="13">
        <v>40</v>
      </c>
      <c r="B55" s="62" t="s">
        <v>87</v>
      </c>
      <c r="C55" s="62" t="s">
        <v>88</v>
      </c>
      <c r="D55" s="62" t="s">
        <v>87</v>
      </c>
      <c r="E55" s="64">
        <v>11509</v>
      </c>
      <c r="F55" s="62" t="s">
        <v>30</v>
      </c>
      <c r="G55" s="64" t="s">
        <v>31</v>
      </c>
      <c r="H55" s="61">
        <v>444555</v>
      </c>
      <c r="I55" s="61">
        <v>4450959</v>
      </c>
      <c r="J55" s="66">
        <v>41900</v>
      </c>
      <c r="K55" s="67">
        <v>0.39930555555555558</v>
      </c>
      <c r="L55" s="64">
        <v>21.4</v>
      </c>
      <c r="M55" s="64">
        <v>646.9</v>
      </c>
      <c r="N55" s="64">
        <v>65.400000000000006</v>
      </c>
      <c r="O55" s="64">
        <v>5.89</v>
      </c>
      <c r="P55" s="64">
        <v>1051</v>
      </c>
      <c r="Q55" s="64">
        <v>7.21</v>
      </c>
      <c r="R55" s="64">
        <v>133.30000000000001</v>
      </c>
      <c r="S55" s="117">
        <v>81.569999999999993</v>
      </c>
      <c r="T55" s="117">
        <v>28.32</v>
      </c>
      <c r="U55" s="117">
        <v>14.19</v>
      </c>
      <c r="V55" s="117">
        <v>83.66</v>
      </c>
      <c r="W55" s="117">
        <v>224.6</v>
      </c>
      <c r="X55" s="227">
        <v>295.44005405405403</v>
      </c>
      <c r="Y55" s="227">
        <v>339.2</v>
      </c>
      <c r="Z55" s="158">
        <v>0.30070000000000002</v>
      </c>
      <c r="AA55" s="74">
        <v>129.38030000000001</v>
      </c>
      <c r="AB55" s="158">
        <v>0.1464</v>
      </c>
      <c r="AC55" s="74">
        <v>22.8886</v>
      </c>
      <c r="AD55" s="158">
        <v>2.4784999999999999</v>
      </c>
      <c r="AE55" s="158">
        <v>70.995999999999995</v>
      </c>
      <c r="AF55" s="149">
        <v>-3.3</v>
      </c>
      <c r="AG55" s="71" t="s">
        <v>85</v>
      </c>
      <c r="AH55" s="74">
        <v>2.52</v>
      </c>
      <c r="AI55" s="74">
        <v>1.0999999999999999E-2</v>
      </c>
      <c r="AJ55" s="74">
        <v>11</v>
      </c>
      <c r="AK55" s="74">
        <v>0.111</v>
      </c>
      <c r="AL55" s="74">
        <v>1.3759999999999999</v>
      </c>
    </row>
    <row r="56" spans="1:38" s="63" customFormat="1" ht="15.75" x14ac:dyDescent="0.25">
      <c r="A56" s="13">
        <v>41</v>
      </c>
      <c r="B56" s="62" t="s">
        <v>61</v>
      </c>
      <c r="C56" s="62" t="s">
        <v>61</v>
      </c>
      <c r="D56" s="62" t="s">
        <v>46</v>
      </c>
      <c r="E56" s="64">
        <v>11510</v>
      </c>
      <c r="F56" s="62" t="s">
        <v>30</v>
      </c>
      <c r="G56" s="64" t="s">
        <v>31</v>
      </c>
      <c r="H56" s="69">
        <v>444490</v>
      </c>
      <c r="I56" s="69">
        <v>4451173</v>
      </c>
      <c r="J56" s="66">
        <v>41900</v>
      </c>
      <c r="K56" s="67">
        <v>0.40763888888888888</v>
      </c>
      <c r="L56" s="64">
        <v>22.1</v>
      </c>
      <c r="M56" s="64">
        <v>646.9</v>
      </c>
      <c r="N56" s="64">
        <v>60</v>
      </c>
      <c r="O56" s="64">
        <v>5.47</v>
      </c>
      <c r="P56" s="64">
        <v>1048</v>
      </c>
      <c r="Q56" s="64">
        <v>7.08</v>
      </c>
      <c r="R56" s="64">
        <v>136.5</v>
      </c>
      <c r="S56" s="117">
        <v>90.64</v>
      </c>
      <c r="T56" s="117">
        <v>25.73</v>
      </c>
      <c r="U56" s="117">
        <v>15.8</v>
      </c>
      <c r="V56" s="117">
        <v>78.709999999999994</v>
      </c>
      <c r="W56" s="117">
        <v>170.3</v>
      </c>
      <c r="X56" s="154">
        <v>316.67140677966103</v>
      </c>
      <c r="Y56" s="154">
        <v>169.1</v>
      </c>
      <c r="Z56" s="158">
        <v>0.3044</v>
      </c>
      <c r="AA56" s="74">
        <v>112.6354</v>
      </c>
      <c r="AB56" s="158">
        <v>0.1326</v>
      </c>
      <c r="AC56" s="74">
        <v>23.864899999999999</v>
      </c>
      <c r="AD56" s="158">
        <v>2.7936999999999999</v>
      </c>
      <c r="AE56" s="158">
        <v>75.034700000000001</v>
      </c>
      <c r="AF56" s="149">
        <v>0</v>
      </c>
      <c r="AG56" s="71" t="s">
        <v>85</v>
      </c>
      <c r="AH56" s="74">
        <v>2.92</v>
      </c>
      <c r="AI56" s="74">
        <v>6.6E-3</v>
      </c>
      <c r="AJ56" s="74">
        <v>6</v>
      </c>
      <c r="AK56" s="74">
        <v>7.0999999999999994E-2</v>
      </c>
      <c r="AL56" s="74">
        <v>2.3370000000000002</v>
      </c>
    </row>
    <row r="57" spans="1:38" s="63" customFormat="1" ht="15.75" x14ac:dyDescent="0.25">
      <c r="A57" s="13">
        <v>42</v>
      </c>
      <c r="B57" s="12" t="s">
        <v>59</v>
      </c>
      <c r="C57" s="62" t="s">
        <v>52</v>
      </c>
      <c r="D57" s="62" t="s">
        <v>52</v>
      </c>
      <c r="E57" s="64">
        <v>11511</v>
      </c>
      <c r="F57" s="62" t="s">
        <v>30</v>
      </c>
      <c r="G57" s="64" t="s">
        <v>31</v>
      </c>
      <c r="H57" s="69">
        <v>444123</v>
      </c>
      <c r="I57" s="69">
        <v>4450505</v>
      </c>
      <c r="J57" s="66">
        <v>41900</v>
      </c>
      <c r="K57" s="67">
        <v>0.41666666666666669</v>
      </c>
      <c r="L57" s="64">
        <v>19.2</v>
      </c>
      <c r="M57" s="64">
        <v>646.79999999999995</v>
      </c>
      <c r="N57" s="64">
        <v>77</v>
      </c>
      <c r="O57" s="64">
        <v>7.09</v>
      </c>
      <c r="P57" s="64">
        <v>1021</v>
      </c>
      <c r="Q57" s="64">
        <v>7.92</v>
      </c>
      <c r="R57" s="64">
        <v>115.6</v>
      </c>
      <c r="S57" s="117">
        <v>56.6</v>
      </c>
      <c r="T57" s="117">
        <v>38.799999999999997</v>
      </c>
      <c r="U57" s="117">
        <v>7.782</v>
      </c>
      <c r="V57" s="117">
        <v>107.3</v>
      </c>
      <c r="W57" s="117"/>
      <c r="X57" s="96">
        <v>410.5</v>
      </c>
      <c r="Y57" s="96"/>
      <c r="Z57" s="74">
        <v>0.31690000000000002</v>
      </c>
      <c r="AA57" s="74">
        <v>106.19119999999999</v>
      </c>
      <c r="AB57" s="74">
        <v>9.7299999999999998E-2</v>
      </c>
      <c r="AC57" s="74">
        <v>3.1526999999999998</v>
      </c>
      <c r="AD57" s="74"/>
      <c r="AE57" s="74">
        <v>61.154200000000003</v>
      </c>
      <c r="AF57" s="149">
        <v>0.6</v>
      </c>
      <c r="AG57" s="71" t="s">
        <v>85</v>
      </c>
      <c r="AH57" s="74">
        <v>1.7999999999999999E-2</v>
      </c>
      <c r="AI57" s="74">
        <v>9.1999999999999998E-3</v>
      </c>
      <c r="AJ57" s="74">
        <v>0</v>
      </c>
      <c r="AK57" s="74">
        <v>1.9E-2</v>
      </c>
      <c r="AL57" s="74">
        <v>0.36799999999999999</v>
      </c>
    </row>
    <row r="58" spans="1:38" s="13" customFormat="1" ht="15.75" x14ac:dyDescent="0.25">
      <c r="A58" s="13">
        <v>43</v>
      </c>
      <c r="B58" s="78" t="s">
        <v>59</v>
      </c>
      <c r="D58" s="79" t="s">
        <v>52</v>
      </c>
      <c r="E58" s="76">
        <v>11647</v>
      </c>
      <c r="F58" s="12" t="s">
        <v>30</v>
      </c>
      <c r="G58" s="5" t="s">
        <v>31</v>
      </c>
      <c r="H58" s="15">
        <v>444273</v>
      </c>
      <c r="I58" s="15">
        <v>4452001</v>
      </c>
      <c r="J58" s="80">
        <v>41956</v>
      </c>
      <c r="K58" s="81">
        <v>0.25694444444444448</v>
      </c>
      <c r="L58" s="8">
        <v>12.2</v>
      </c>
      <c r="M58" s="75">
        <v>649</v>
      </c>
      <c r="N58" s="75">
        <v>54.2</v>
      </c>
      <c r="O58" s="82">
        <v>5.8</v>
      </c>
      <c r="P58" s="75">
        <v>951</v>
      </c>
      <c r="Q58" s="82">
        <v>7.89</v>
      </c>
      <c r="R58" s="75">
        <v>168.4</v>
      </c>
      <c r="S58" s="162">
        <v>57.84</v>
      </c>
      <c r="T58" s="162">
        <v>38.89</v>
      </c>
      <c r="U58" s="162">
        <v>7.3920000000000003</v>
      </c>
      <c r="V58" s="162">
        <v>109.6</v>
      </c>
      <c r="W58" s="148"/>
      <c r="X58" s="117">
        <v>371.5</v>
      </c>
      <c r="Y58" s="117"/>
      <c r="Z58" s="74">
        <v>0.26500000000000001</v>
      </c>
      <c r="AA58" s="74">
        <v>127.42</v>
      </c>
      <c r="AB58" s="74">
        <v>0.1177</v>
      </c>
      <c r="AC58" s="74">
        <v>3.3759999999999999</v>
      </c>
      <c r="AD58" s="74"/>
      <c r="AE58" s="74">
        <v>64.9816</v>
      </c>
      <c r="AF58" s="149">
        <v>1.2</v>
      </c>
      <c r="AG58" s="83">
        <v>3.2</v>
      </c>
      <c r="AH58" s="83">
        <v>0.22</v>
      </c>
      <c r="AI58" s="83">
        <v>1.43E-2</v>
      </c>
      <c r="AJ58" s="83">
        <v>1</v>
      </c>
      <c r="AK58" s="83">
        <v>1.4999999999999999E-2</v>
      </c>
      <c r="AL58" s="83">
        <v>0.12</v>
      </c>
    </row>
    <row r="59" spans="1:38" ht="15.75" x14ac:dyDescent="0.25">
      <c r="A59" s="13">
        <v>44</v>
      </c>
      <c r="B59" s="78" t="s">
        <v>61</v>
      </c>
      <c r="D59" s="79" t="s">
        <v>46</v>
      </c>
      <c r="E59" s="76">
        <v>11648</v>
      </c>
      <c r="F59" s="39" t="s">
        <v>30</v>
      </c>
      <c r="G59" s="4" t="s">
        <v>31</v>
      </c>
      <c r="H59" s="16">
        <v>444490</v>
      </c>
      <c r="I59" s="16">
        <v>4451173</v>
      </c>
      <c r="J59" s="80">
        <v>41956</v>
      </c>
      <c r="K59" s="81">
        <v>0.27083333333333331</v>
      </c>
      <c r="L59" s="8">
        <v>14.3</v>
      </c>
      <c r="M59" s="75">
        <v>649.1</v>
      </c>
      <c r="N59" s="75">
        <v>73</v>
      </c>
      <c r="O59" s="82">
        <v>7.16</v>
      </c>
      <c r="P59" s="75">
        <v>865</v>
      </c>
      <c r="Q59" s="82">
        <v>7.2</v>
      </c>
      <c r="R59" s="75">
        <v>181.3</v>
      </c>
      <c r="S59" s="162">
        <v>75.63</v>
      </c>
      <c r="T59" s="162">
        <v>22.78</v>
      </c>
      <c r="U59" s="162">
        <v>13.23</v>
      </c>
      <c r="V59" s="162">
        <v>68.58</v>
      </c>
      <c r="W59" s="117">
        <v>153.1</v>
      </c>
      <c r="X59" s="227">
        <v>243.08877777777778</v>
      </c>
      <c r="Y59" s="227">
        <v>230.1</v>
      </c>
      <c r="Z59" s="74">
        <v>0.23599999999999999</v>
      </c>
      <c r="AA59" s="74">
        <v>117.8685</v>
      </c>
      <c r="AB59" s="74">
        <v>7.2599999999999998E-2</v>
      </c>
      <c r="AC59" s="74">
        <v>25.4375</v>
      </c>
      <c r="AD59" s="74">
        <v>2.4782999999999999</v>
      </c>
      <c r="AE59" s="74">
        <v>55.042499999999997</v>
      </c>
      <c r="AF59" s="149">
        <v>1.2</v>
      </c>
      <c r="AG59" s="84">
        <v>16.7</v>
      </c>
      <c r="AH59" s="84">
        <v>8.3800000000000008</v>
      </c>
      <c r="AI59" s="84">
        <v>1.6400000000000001E-2</v>
      </c>
      <c r="AJ59" s="84">
        <v>4.3</v>
      </c>
      <c r="AK59" s="84">
        <v>8.5999999999999993E-2</v>
      </c>
      <c r="AL59" s="84">
        <v>9.68</v>
      </c>
    </row>
    <row r="60" spans="1:38" ht="15.75" x14ac:dyDescent="0.25">
      <c r="A60" s="13">
        <v>45</v>
      </c>
      <c r="B60" s="78" t="s">
        <v>92</v>
      </c>
      <c r="D60" s="79" t="s">
        <v>92</v>
      </c>
      <c r="E60" s="76">
        <v>11649</v>
      </c>
      <c r="F60" s="12" t="s">
        <v>30</v>
      </c>
      <c r="G60" s="64" t="s">
        <v>31</v>
      </c>
      <c r="H60" s="61">
        <v>445549</v>
      </c>
      <c r="I60" s="61">
        <v>4450074</v>
      </c>
      <c r="J60" s="80">
        <v>41956</v>
      </c>
      <c r="K60" s="81">
        <v>0.28472222222222221</v>
      </c>
      <c r="L60" s="8">
        <v>13.3</v>
      </c>
      <c r="M60" s="75">
        <v>648.9</v>
      </c>
      <c r="N60" s="75">
        <v>39.9</v>
      </c>
      <c r="O60" s="82">
        <v>4.1399999999999997</v>
      </c>
      <c r="P60" s="75">
        <v>1117</v>
      </c>
      <c r="Q60" s="82">
        <v>7.71</v>
      </c>
      <c r="R60" s="75">
        <v>159.19999999999999</v>
      </c>
      <c r="S60" s="162">
        <v>41.79</v>
      </c>
      <c r="T60" s="162">
        <v>49.03</v>
      </c>
      <c r="U60" s="162">
        <v>6.7569999999999997</v>
      </c>
      <c r="V60" s="162">
        <v>150</v>
      </c>
      <c r="W60" s="148"/>
      <c r="X60" s="117">
        <v>267.89999999999998</v>
      </c>
      <c r="Y60" s="117"/>
      <c r="Z60" s="74">
        <v>0.93530000000000002</v>
      </c>
      <c r="AA60" s="74">
        <v>63.969900000000003</v>
      </c>
      <c r="AB60" s="74">
        <v>8.6099999999999996E-2</v>
      </c>
      <c r="AC60" s="74">
        <v>0.8901</v>
      </c>
      <c r="AD60" s="74"/>
      <c r="AE60" s="74">
        <v>394.52769999999998</v>
      </c>
      <c r="AF60" s="149">
        <v>-3.4</v>
      </c>
      <c r="AG60" s="84">
        <v>0.89200000000000002</v>
      </c>
      <c r="AH60" s="84">
        <v>0</v>
      </c>
      <c r="AI60" s="84">
        <v>1.5900000000000001E-2</v>
      </c>
      <c r="AJ60" s="84">
        <v>0.7</v>
      </c>
      <c r="AK60" s="84">
        <v>7.4999999999999997E-2</v>
      </c>
      <c r="AL60" s="84">
        <v>0</v>
      </c>
    </row>
    <row r="61" spans="1:38" ht="15.75" x14ac:dyDescent="0.25">
      <c r="A61" s="13">
        <v>46</v>
      </c>
      <c r="B61" s="78" t="s">
        <v>90</v>
      </c>
      <c r="D61" s="79" t="s">
        <v>90</v>
      </c>
      <c r="E61" s="76">
        <v>11650</v>
      </c>
      <c r="F61" s="12" t="s">
        <v>30</v>
      </c>
      <c r="G61" s="64" t="s">
        <v>31</v>
      </c>
      <c r="H61" s="61">
        <v>445682</v>
      </c>
      <c r="I61" s="61">
        <v>4449227</v>
      </c>
      <c r="J61" s="80">
        <v>41956</v>
      </c>
      <c r="K61" s="81">
        <v>0.28819444444444448</v>
      </c>
      <c r="L61" s="8">
        <v>8</v>
      </c>
      <c r="M61" s="75">
        <v>649</v>
      </c>
      <c r="N61" s="75">
        <v>42.5</v>
      </c>
      <c r="O61" s="82">
        <v>4.97</v>
      </c>
      <c r="P61" s="75">
        <v>815</v>
      </c>
      <c r="Q61" s="82">
        <v>7.75</v>
      </c>
      <c r="R61" s="75">
        <v>161.4</v>
      </c>
      <c r="S61" s="162">
        <v>70.59</v>
      </c>
      <c r="T61" s="162">
        <v>33.03</v>
      </c>
      <c r="U61" s="162">
        <v>11.76</v>
      </c>
      <c r="V61" s="162">
        <v>98.96</v>
      </c>
      <c r="W61" s="148"/>
      <c r="X61" s="117">
        <v>315.89999999999998</v>
      </c>
      <c r="Y61" s="117"/>
      <c r="Z61" s="74">
        <v>0.48060000000000003</v>
      </c>
      <c r="AA61" s="74">
        <v>84.365499999999997</v>
      </c>
      <c r="AB61" s="74">
        <v>9.1600000000000001E-2</v>
      </c>
      <c r="AC61" s="74">
        <v>7.2160000000000002</v>
      </c>
      <c r="AD61" s="74">
        <v>1.1950000000000001</v>
      </c>
      <c r="AE61" s="74">
        <v>165.0478</v>
      </c>
      <c r="AF61" s="149">
        <v>-0.6</v>
      </c>
      <c r="AG61" s="84">
        <v>6.35</v>
      </c>
      <c r="AH61" s="84">
        <v>3.53</v>
      </c>
      <c r="AI61" s="84">
        <v>4.1200000000000001E-2</v>
      </c>
      <c r="AJ61" s="84">
        <v>1.7</v>
      </c>
      <c r="AK61" s="84">
        <v>0.105</v>
      </c>
      <c r="AL61" s="84">
        <v>3.48</v>
      </c>
    </row>
    <row r="62" spans="1:38" ht="15.75" x14ac:dyDescent="0.25">
      <c r="A62" s="13">
        <v>47</v>
      </c>
      <c r="B62" s="78" t="s">
        <v>91</v>
      </c>
      <c r="D62" s="79" t="s">
        <v>91</v>
      </c>
      <c r="E62" s="76">
        <v>11651</v>
      </c>
      <c r="F62" s="12" t="s">
        <v>30</v>
      </c>
      <c r="G62" s="64" t="s">
        <v>31</v>
      </c>
      <c r="H62" s="61">
        <v>445163</v>
      </c>
      <c r="I62" s="61">
        <v>4448788</v>
      </c>
      <c r="J62" s="80">
        <v>41956</v>
      </c>
      <c r="K62" s="81">
        <v>0.2951388888888889</v>
      </c>
      <c r="L62" s="8">
        <v>2.9</v>
      </c>
      <c r="M62" s="75">
        <v>649.20000000000005</v>
      </c>
      <c r="N62" s="75">
        <v>40.6</v>
      </c>
      <c r="O62" s="82">
        <v>5.43</v>
      </c>
      <c r="P62" s="75">
        <v>666</v>
      </c>
      <c r="Q62" s="82">
        <v>7.89</v>
      </c>
      <c r="R62" s="75">
        <v>159.4</v>
      </c>
      <c r="S62" s="162">
        <v>35.78</v>
      </c>
      <c r="T62" s="162">
        <v>42.08</v>
      </c>
      <c r="U62" s="162">
        <v>4.6870000000000003</v>
      </c>
      <c r="V62" s="162">
        <v>112.2</v>
      </c>
      <c r="W62" s="148"/>
      <c r="X62" s="156">
        <v>297</v>
      </c>
      <c r="Y62" s="156"/>
      <c r="Z62" s="74">
        <v>0.4864</v>
      </c>
      <c r="AA62" s="74">
        <v>50.256</v>
      </c>
      <c r="AB62" s="74">
        <v>1.3899999999999999E-2</v>
      </c>
      <c r="AC62" s="74">
        <v>0.56530000000000002</v>
      </c>
      <c r="AD62" s="74"/>
      <c r="AE62" s="74">
        <v>219.35890000000001</v>
      </c>
      <c r="AF62" s="149">
        <v>-0.7</v>
      </c>
      <c r="AG62" s="84">
        <v>0.88500000000000001</v>
      </c>
      <c r="AH62" s="84">
        <v>0</v>
      </c>
      <c r="AI62" s="84">
        <v>1.3299999999999999E-2</v>
      </c>
      <c r="AJ62" s="84">
        <v>0.6</v>
      </c>
      <c r="AK62" s="84">
        <v>5.0999999999999997E-2</v>
      </c>
      <c r="AL62" s="84">
        <v>0</v>
      </c>
    </row>
    <row r="63" spans="1:38" ht="15.75" x14ac:dyDescent="0.25">
      <c r="A63" s="13">
        <v>48</v>
      </c>
      <c r="B63" s="78" t="s">
        <v>62</v>
      </c>
      <c r="D63" s="79" t="s">
        <v>47</v>
      </c>
      <c r="E63" s="76">
        <v>11652</v>
      </c>
      <c r="F63" s="12" t="s">
        <v>30</v>
      </c>
      <c r="G63" s="64" t="s">
        <v>31</v>
      </c>
      <c r="H63" s="65">
        <v>444123</v>
      </c>
      <c r="I63" s="65">
        <v>4450505</v>
      </c>
      <c r="J63" s="80">
        <v>41956</v>
      </c>
      <c r="K63" s="81">
        <v>0.30555555555555552</v>
      </c>
      <c r="L63" s="8">
        <v>8.3000000000000007</v>
      </c>
      <c r="M63" s="75">
        <v>649</v>
      </c>
      <c r="N63" s="75">
        <v>42.4</v>
      </c>
      <c r="O63" s="82">
        <v>4.97</v>
      </c>
      <c r="P63" s="75">
        <v>793</v>
      </c>
      <c r="Q63" s="82">
        <v>8.3699999999999992</v>
      </c>
      <c r="R63" s="75">
        <v>130.30000000000001</v>
      </c>
      <c r="S63" s="162">
        <v>65.91</v>
      </c>
      <c r="T63" s="162">
        <v>30.74</v>
      </c>
      <c r="U63" s="162">
        <v>11.9</v>
      </c>
      <c r="V63" s="162">
        <v>90.04</v>
      </c>
      <c r="W63" s="117">
        <v>183.1</v>
      </c>
      <c r="X63" s="154">
        <v>243.40487096774194</v>
      </c>
      <c r="Y63" s="154">
        <v>194.7</v>
      </c>
      <c r="Z63" s="74">
        <v>0.43070000000000003</v>
      </c>
      <c r="AA63" s="74">
        <v>101.24169999999999</v>
      </c>
      <c r="AB63" s="74">
        <v>8.0199999999999994E-2</v>
      </c>
      <c r="AC63" s="74">
        <v>16.263200000000001</v>
      </c>
      <c r="AD63" s="74">
        <v>1.4867999999999999</v>
      </c>
      <c r="AE63" s="74">
        <v>145.9836</v>
      </c>
      <c r="AF63" s="149">
        <v>0</v>
      </c>
      <c r="AG63" s="84">
        <v>15.3</v>
      </c>
      <c r="AH63" s="84">
        <v>4.1900000000000004</v>
      </c>
      <c r="AI63" s="84">
        <v>5.4699999999999999E-2</v>
      </c>
      <c r="AJ63" s="84">
        <v>2.9</v>
      </c>
      <c r="AK63" s="84">
        <v>7.8E-2</v>
      </c>
      <c r="AL63" s="84">
        <v>4.4000000000000004</v>
      </c>
    </row>
    <row r="64" spans="1:38" x14ac:dyDescent="0.25">
      <c r="A64" s="13">
        <v>49</v>
      </c>
      <c r="B64" s="78" t="s">
        <v>63</v>
      </c>
      <c r="D64" s="79" t="s">
        <v>48</v>
      </c>
      <c r="E64" s="76">
        <v>11653</v>
      </c>
      <c r="F64" s="12" t="s">
        <v>30</v>
      </c>
      <c r="G64" s="64" t="s">
        <v>31</v>
      </c>
      <c r="H64" s="65">
        <v>444246</v>
      </c>
      <c r="I64" s="65">
        <v>4450358</v>
      </c>
      <c r="J64" s="80">
        <v>41956</v>
      </c>
      <c r="K64" s="81">
        <v>0.30902777777777779</v>
      </c>
      <c r="L64" s="8">
        <v>8.8000000000000007</v>
      </c>
      <c r="M64" s="75">
        <v>649</v>
      </c>
      <c r="N64" s="75">
        <v>13.14</v>
      </c>
      <c r="O64" s="82">
        <v>14.08</v>
      </c>
      <c r="P64" s="75">
        <v>569</v>
      </c>
      <c r="Q64" s="82">
        <v>7.96</v>
      </c>
      <c r="R64" s="75">
        <v>30.4</v>
      </c>
      <c r="S64" s="109"/>
      <c r="T64" s="109"/>
      <c r="U64" s="109"/>
      <c r="V64" s="109"/>
      <c r="W64" s="117"/>
      <c r="X64" s="89"/>
      <c r="Y64" s="89"/>
      <c r="Z64" s="89"/>
      <c r="AA64" s="89"/>
      <c r="AB64" s="89"/>
      <c r="AC64" s="47"/>
      <c r="AD64" s="47"/>
      <c r="AE64" s="89"/>
      <c r="AF64" s="90"/>
      <c r="AG64" s="84">
        <v>10.7</v>
      </c>
      <c r="AH64" s="84">
        <v>3.57</v>
      </c>
      <c r="AI64" s="84">
        <v>3.9399999999999998E-2</v>
      </c>
      <c r="AJ64" s="84">
        <v>2.4</v>
      </c>
      <c r="AK64" s="84">
        <v>0.17</v>
      </c>
      <c r="AL64" s="84">
        <v>3.28</v>
      </c>
    </row>
    <row r="65" spans="1:39" ht="15.75" x14ac:dyDescent="0.25">
      <c r="A65" s="13">
        <v>50</v>
      </c>
      <c r="B65" s="78" t="s">
        <v>86</v>
      </c>
      <c r="D65" s="79" t="s">
        <v>86</v>
      </c>
      <c r="E65" s="76">
        <v>11654</v>
      </c>
      <c r="F65" s="12" t="s">
        <v>30</v>
      </c>
      <c r="G65" s="64" t="s">
        <v>31</v>
      </c>
      <c r="H65" s="61">
        <v>444188</v>
      </c>
      <c r="I65" s="61">
        <v>4450932</v>
      </c>
      <c r="J65" s="80">
        <v>41956</v>
      </c>
      <c r="K65" s="81">
        <v>0.3263888888888889</v>
      </c>
      <c r="L65" s="8">
        <v>6.9</v>
      </c>
      <c r="M65" s="75">
        <v>648.6</v>
      </c>
      <c r="N65" s="75">
        <v>42.3</v>
      </c>
      <c r="O65" s="82">
        <v>5.16</v>
      </c>
      <c r="P65" s="75">
        <v>680</v>
      </c>
      <c r="Q65" s="82">
        <v>7.83</v>
      </c>
      <c r="R65" s="75">
        <v>137.1</v>
      </c>
      <c r="S65" s="162">
        <v>72.87</v>
      </c>
      <c r="T65" s="162">
        <v>21.21</v>
      </c>
      <c r="U65" s="162">
        <v>13.96</v>
      </c>
      <c r="V65" s="162">
        <v>65.7</v>
      </c>
      <c r="W65" s="117">
        <v>145.5</v>
      </c>
      <c r="X65" s="227">
        <v>233.06356079404469</v>
      </c>
      <c r="Y65" s="227">
        <v>230.6</v>
      </c>
      <c r="Z65" s="74">
        <v>0.23480000000000001</v>
      </c>
      <c r="AA65" s="74">
        <v>109.5093</v>
      </c>
      <c r="AB65" s="74">
        <v>4.1000000000000002E-2</v>
      </c>
      <c r="AC65" s="74">
        <v>25.573</v>
      </c>
      <c r="AD65" s="74">
        <v>2.4693000000000001</v>
      </c>
      <c r="AE65" s="74">
        <v>56.1569</v>
      </c>
      <c r="AF65" s="149">
        <v>0.2</v>
      </c>
      <c r="AG65" s="84">
        <v>22.3</v>
      </c>
      <c r="AH65" s="84">
        <v>0</v>
      </c>
      <c r="AI65" s="84">
        <v>2.92E-2</v>
      </c>
      <c r="AJ65" s="84">
        <v>4.4000000000000004</v>
      </c>
      <c r="AK65" s="84">
        <v>0.04</v>
      </c>
      <c r="AL65" s="84">
        <v>6.44</v>
      </c>
    </row>
    <row r="66" spans="1:39" ht="15.75" x14ac:dyDescent="0.25">
      <c r="A66" s="13">
        <v>51</v>
      </c>
      <c r="B66" s="78" t="s">
        <v>89</v>
      </c>
      <c r="D66" s="79" t="s">
        <v>89</v>
      </c>
      <c r="E66" s="76">
        <v>11655</v>
      </c>
      <c r="F66" s="12" t="s">
        <v>30</v>
      </c>
      <c r="G66" s="64" t="s">
        <v>31</v>
      </c>
      <c r="H66" s="61">
        <v>444932</v>
      </c>
      <c r="I66" s="61">
        <v>4450342</v>
      </c>
      <c r="J66" s="80">
        <v>41956</v>
      </c>
      <c r="K66" s="81">
        <v>0.33680555555555558</v>
      </c>
      <c r="L66" s="8">
        <v>8.9</v>
      </c>
      <c r="M66" s="75">
        <v>648.6</v>
      </c>
      <c r="N66" s="75">
        <v>40.4</v>
      </c>
      <c r="O66" s="82">
        <v>4.63</v>
      </c>
      <c r="P66" s="75">
        <v>709</v>
      </c>
      <c r="Q66" s="82">
        <v>7.77</v>
      </c>
      <c r="R66" s="75">
        <v>160</v>
      </c>
      <c r="S66" s="162">
        <v>71.84</v>
      </c>
      <c r="T66" s="162">
        <v>22.1</v>
      </c>
      <c r="U66" s="162">
        <v>13.43</v>
      </c>
      <c r="V66" s="162">
        <v>66.25</v>
      </c>
      <c r="W66" s="117">
        <v>181.2</v>
      </c>
      <c r="X66" s="154">
        <v>236.5339138755981</v>
      </c>
      <c r="Y66" s="154">
        <v>162.30000000000001</v>
      </c>
      <c r="Z66" s="74">
        <v>0.24540000000000001</v>
      </c>
      <c r="AA66" s="74">
        <v>108.955</v>
      </c>
      <c r="AB66" s="74">
        <v>7.1999999999999995E-2</v>
      </c>
      <c r="AC66" s="74">
        <v>23.463000000000001</v>
      </c>
      <c r="AD66" s="74">
        <v>2.3847999999999998</v>
      </c>
      <c r="AE66" s="74">
        <v>57.654800000000002</v>
      </c>
      <c r="AF66" s="149">
        <v>0</v>
      </c>
      <c r="AG66" s="84">
        <v>21.1</v>
      </c>
      <c r="AH66" s="84">
        <v>5.69</v>
      </c>
      <c r="AI66" s="84">
        <v>3.7199999999999997E-2</v>
      </c>
      <c r="AJ66" s="84">
        <v>3.8</v>
      </c>
      <c r="AK66" s="84">
        <v>8.3000000000000004E-2</v>
      </c>
      <c r="AL66" s="84">
        <v>6.61</v>
      </c>
    </row>
    <row r="67" spans="1:39" ht="15.75" x14ac:dyDescent="0.25">
      <c r="A67" s="13">
        <v>52</v>
      </c>
      <c r="B67" s="78" t="s">
        <v>88</v>
      </c>
      <c r="D67" s="79" t="s">
        <v>88</v>
      </c>
      <c r="E67" s="76">
        <v>11656</v>
      </c>
      <c r="F67" s="12" t="s">
        <v>30</v>
      </c>
      <c r="G67" s="64" t="s">
        <v>31</v>
      </c>
      <c r="H67" s="61">
        <v>444775</v>
      </c>
      <c r="I67" s="61">
        <v>4451055</v>
      </c>
      <c r="J67" s="80">
        <v>41956</v>
      </c>
      <c r="K67" s="81">
        <v>0.34722222222222227</v>
      </c>
      <c r="L67" s="8">
        <v>13.9</v>
      </c>
      <c r="M67" s="75">
        <v>648.6</v>
      </c>
      <c r="N67" s="75">
        <v>24.7</v>
      </c>
      <c r="O67" s="82">
        <v>2.5299999999999998</v>
      </c>
      <c r="P67" s="75">
        <v>833</v>
      </c>
      <c r="Q67" s="82">
        <v>7.18</v>
      </c>
      <c r="R67" s="75">
        <v>166.5</v>
      </c>
      <c r="S67" s="162">
        <v>75.05</v>
      </c>
      <c r="T67" s="162">
        <v>21.44</v>
      </c>
      <c r="U67" s="162">
        <v>13.78</v>
      </c>
      <c r="V67" s="162">
        <v>66.28</v>
      </c>
      <c r="W67" s="117">
        <v>135.19999999999999</v>
      </c>
      <c r="X67" s="227">
        <v>234.53223529411764</v>
      </c>
      <c r="Y67" s="227">
        <v>210.7</v>
      </c>
      <c r="Z67" s="74">
        <v>0.2414</v>
      </c>
      <c r="AA67" s="74">
        <v>114.0556</v>
      </c>
      <c r="AB67" s="74"/>
      <c r="AC67" s="74">
        <v>26.24</v>
      </c>
      <c r="AD67" s="74">
        <v>2.5790999999999999</v>
      </c>
      <c r="AE67" s="74">
        <v>54.518099999999997</v>
      </c>
      <c r="AF67" s="149">
        <v>2.2999999999999998</v>
      </c>
      <c r="AG67" s="84">
        <v>21.1</v>
      </c>
      <c r="AH67" s="84">
        <v>7</v>
      </c>
      <c r="AI67" s="84">
        <v>1.41E-2</v>
      </c>
      <c r="AJ67" s="84">
        <v>4.2</v>
      </c>
      <c r="AK67" s="84">
        <v>7.5999999999999998E-2</v>
      </c>
      <c r="AL67" s="84">
        <v>6.15</v>
      </c>
    </row>
    <row r="68" spans="1:39" ht="15.75" x14ac:dyDescent="0.25">
      <c r="A68" s="13">
        <v>53</v>
      </c>
      <c r="B68" s="78" t="s">
        <v>87</v>
      </c>
      <c r="D68" s="79" t="s">
        <v>87</v>
      </c>
      <c r="E68" s="76">
        <v>11657</v>
      </c>
      <c r="F68" s="12" t="s">
        <v>30</v>
      </c>
      <c r="G68" s="64" t="s">
        <v>31</v>
      </c>
      <c r="H68" s="61">
        <v>444555</v>
      </c>
      <c r="I68" s="61">
        <v>4450959</v>
      </c>
      <c r="J68" s="80">
        <v>41956</v>
      </c>
      <c r="K68" s="81">
        <v>0.35416666666666669</v>
      </c>
      <c r="L68" s="8">
        <v>14.3</v>
      </c>
      <c r="M68" s="75">
        <v>648.6</v>
      </c>
      <c r="N68" s="75">
        <v>36.299999999999997</v>
      </c>
      <c r="O68" s="82">
        <v>3.73</v>
      </c>
      <c r="P68" s="75">
        <v>844</v>
      </c>
      <c r="Q68" s="82">
        <v>7.08</v>
      </c>
      <c r="R68" s="75">
        <v>164.1</v>
      </c>
      <c r="S68" s="162">
        <v>72.900000000000006</v>
      </c>
      <c r="T68" s="162">
        <v>21.96</v>
      </c>
      <c r="U68" s="162">
        <v>13.6</v>
      </c>
      <c r="V68" s="162">
        <v>66.52</v>
      </c>
      <c r="W68" s="117">
        <v>154.9</v>
      </c>
      <c r="X68" s="227">
        <v>224.43288888888895</v>
      </c>
      <c r="Y68" s="227">
        <v>210.2</v>
      </c>
      <c r="Z68" s="74">
        <v>0.24529999999999999</v>
      </c>
      <c r="AA68" s="74">
        <v>118.1585</v>
      </c>
      <c r="AB68" s="74"/>
      <c r="AC68" s="74">
        <v>26.686800000000002</v>
      </c>
      <c r="AD68" s="74">
        <v>2.5533999999999999</v>
      </c>
      <c r="AE68" s="74">
        <v>54.8782</v>
      </c>
      <c r="AF68" s="149">
        <v>1.3</v>
      </c>
      <c r="AG68" s="84">
        <v>19.100000000000001</v>
      </c>
      <c r="AH68" s="84">
        <v>6.85</v>
      </c>
      <c r="AI68" s="84">
        <v>1.34E-2</v>
      </c>
      <c r="AJ68" s="84">
        <v>3.7</v>
      </c>
      <c r="AK68" s="84">
        <v>7.4999999999999997E-2</v>
      </c>
      <c r="AL68" s="84">
        <v>8.44</v>
      </c>
    </row>
    <row r="69" spans="1:39" ht="15.75" x14ac:dyDescent="0.25">
      <c r="A69" s="13">
        <v>54</v>
      </c>
      <c r="B69" s="78" t="s">
        <v>59</v>
      </c>
      <c r="D69" s="235" t="s">
        <v>52</v>
      </c>
      <c r="E69" s="86">
        <v>11847</v>
      </c>
      <c r="F69" s="12" t="s">
        <v>30</v>
      </c>
      <c r="G69" s="4" t="s">
        <v>31</v>
      </c>
      <c r="H69" s="15">
        <v>444273</v>
      </c>
      <c r="I69" s="15">
        <v>4452001</v>
      </c>
      <c r="J69" s="80">
        <v>42087</v>
      </c>
      <c r="K69" s="81">
        <v>0.47916666666666669</v>
      </c>
      <c r="L69" s="91">
        <v>13.2</v>
      </c>
      <c r="M69" s="8">
        <v>649.6</v>
      </c>
      <c r="N69" s="86">
        <v>74.400000000000006</v>
      </c>
      <c r="O69" s="92">
        <v>18.170000000000002</v>
      </c>
      <c r="P69" s="91">
        <v>866</v>
      </c>
      <c r="Q69" s="91">
        <v>8.23</v>
      </c>
      <c r="R69" s="8">
        <v>136</v>
      </c>
      <c r="S69" s="162">
        <v>53.07</v>
      </c>
      <c r="T69" s="162">
        <v>32.58</v>
      </c>
      <c r="U69" s="162">
        <v>6.649</v>
      </c>
      <c r="V69" s="162">
        <v>97.06</v>
      </c>
      <c r="W69" s="159"/>
      <c r="X69" s="162">
        <v>296.10000000000002</v>
      </c>
      <c r="Y69" s="162"/>
      <c r="Z69" s="74">
        <v>0.30580000000000002</v>
      </c>
      <c r="AA69" s="74">
        <v>132.4682</v>
      </c>
      <c r="AB69" s="74"/>
      <c r="AC69" s="74">
        <v>2.5546000000000002</v>
      </c>
      <c r="AD69" s="74"/>
      <c r="AE69" s="74">
        <v>63.526200000000003</v>
      </c>
      <c r="AF69" s="149">
        <v>0.2</v>
      </c>
      <c r="AG69" s="3">
        <v>2.5499999999999998</v>
      </c>
      <c r="AH69" s="3">
        <v>0</v>
      </c>
      <c r="AI69" s="3">
        <v>0</v>
      </c>
      <c r="AJ69" s="3">
        <v>4</v>
      </c>
      <c r="AK69" s="3">
        <v>6.0000000000000001E-3</v>
      </c>
      <c r="AL69" s="3">
        <v>0.27100000000000002</v>
      </c>
      <c r="AM69" s="13"/>
    </row>
    <row r="70" spans="1:39" ht="15.75" x14ac:dyDescent="0.25">
      <c r="A70" s="13">
        <v>55</v>
      </c>
      <c r="B70" s="78" t="s">
        <v>61</v>
      </c>
      <c r="D70" s="78" t="s">
        <v>46</v>
      </c>
      <c r="E70" s="86">
        <v>11848</v>
      </c>
      <c r="F70" s="12" t="s">
        <v>30</v>
      </c>
      <c r="G70" s="4" t="s">
        <v>31</v>
      </c>
      <c r="H70" s="16">
        <v>444490</v>
      </c>
      <c r="I70" s="16">
        <v>4451173</v>
      </c>
      <c r="J70" s="80">
        <v>42087</v>
      </c>
      <c r="K70" s="81">
        <v>0.56597222222222221</v>
      </c>
      <c r="L70" s="91">
        <v>16</v>
      </c>
      <c r="M70" s="8">
        <v>648.79999999999995</v>
      </c>
      <c r="N70" s="86">
        <v>68.2</v>
      </c>
      <c r="O70" s="92">
        <v>6.82</v>
      </c>
      <c r="P70" s="91">
        <v>874</v>
      </c>
      <c r="Q70" s="91">
        <v>7.33</v>
      </c>
      <c r="R70" s="8">
        <v>137.4</v>
      </c>
      <c r="S70" s="113"/>
      <c r="T70" s="113"/>
      <c r="U70" s="113"/>
      <c r="V70" s="113"/>
      <c r="W70" s="159"/>
      <c r="X70" s="112"/>
      <c r="Y70" s="112"/>
      <c r="Z70" s="110"/>
      <c r="AA70" s="110"/>
      <c r="AB70" s="110"/>
      <c r="AC70" s="110"/>
      <c r="AD70" s="110"/>
      <c r="AE70" s="110"/>
      <c r="AF70" s="232"/>
      <c r="AG70" s="3">
        <v>27.8</v>
      </c>
      <c r="AH70" s="3">
        <v>3.05</v>
      </c>
      <c r="AI70" s="3">
        <v>0</v>
      </c>
      <c r="AJ70" s="3">
        <v>18</v>
      </c>
      <c r="AK70" s="3">
        <v>6.0999999999999999E-2</v>
      </c>
      <c r="AL70" s="3">
        <v>1.9450000000000001</v>
      </c>
      <c r="AM70" s="13"/>
    </row>
    <row r="71" spans="1:39" ht="15.75" x14ac:dyDescent="0.25">
      <c r="A71" s="13">
        <v>56</v>
      </c>
      <c r="B71" s="78" t="s">
        <v>92</v>
      </c>
      <c r="D71" s="78" t="s">
        <v>92</v>
      </c>
      <c r="E71" s="86">
        <v>11849</v>
      </c>
      <c r="F71" s="12" t="s">
        <v>30</v>
      </c>
      <c r="G71" s="87" t="s">
        <v>31</v>
      </c>
      <c r="H71" s="61">
        <v>445549</v>
      </c>
      <c r="I71" s="61">
        <v>4450074</v>
      </c>
      <c r="J71" s="80">
        <v>42087</v>
      </c>
      <c r="K71" s="81">
        <v>0.54166666666666663</v>
      </c>
      <c r="L71" s="91">
        <v>16</v>
      </c>
      <c r="M71" s="8">
        <v>649.1</v>
      </c>
      <c r="N71" s="86">
        <v>90.9</v>
      </c>
      <c r="O71" s="92">
        <v>8.7100000000000009</v>
      </c>
      <c r="P71" s="91">
        <v>1109</v>
      </c>
      <c r="Q71" s="91">
        <v>7.74</v>
      </c>
      <c r="R71" s="8">
        <v>75</v>
      </c>
      <c r="S71" s="113"/>
      <c r="T71" s="113"/>
      <c r="U71" s="113"/>
      <c r="V71" s="113"/>
      <c r="W71" s="159"/>
      <c r="X71" s="112"/>
      <c r="Y71" s="112"/>
      <c r="Z71" s="110"/>
      <c r="AA71" s="110"/>
      <c r="AB71" s="110"/>
      <c r="AC71" s="110"/>
      <c r="AD71" s="110"/>
      <c r="AE71" s="110"/>
      <c r="AF71" s="232"/>
      <c r="AG71" s="3">
        <v>1.21</v>
      </c>
      <c r="AH71" s="3">
        <v>0</v>
      </c>
      <c r="AI71" s="3">
        <v>5.0000000000000001E-3</v>
      </c>
      <c r="AJ71" s="3">
        <v>3</v>
      </c>
      <c r="AK71" s="3">
        <v>5.8000000000000003E-2</v>
      </c>
      <c r="AL71" s="3">
        <v>9.0999999999999998E-2</v>
      </c>
      <c r="AM71" s="13"/>
    </row>
    <row r="72" spans="1:39" ht="15.75" x14ac:dyDescent="0.25">
      <c r="A72" s="13">
        <v>57</v>
      </c>
      <c r="B72" s="78" t="s">
        <v>90</v>
      </c>
      <c r="D72" s="235" t="s">
        <v>90</v>
      </c>
      <c r="E72" s="86">
        <v>11850</v>
      </c>
      <c r="F72" s="12" t="s">
        <v>30</v>
      </c>
      <c r="G72" s="87" t="s">
        <v>31</v>
      </c>
      <c r="H72" s="61">
        <v>445682</v>
      </c>
      <c r="I72" s="61">
        <v>4449227</v>
      </c>
      <c r="J72" s="80">
        <v>42087</v>
      </c>
      <c r="K72" s="81">
        <v>0.53819444444444442</v>
      </c>
      <c r="L72" s="91">
        <v>13.7</v>
      </c>
      <c r="M72" s="8">
        <v>649.1</v>
      </c>
      <c r="N72" s="86">
        <v>66.5</v>
      </c>
      <c r="O72" s="92">
        <v>6.88</v>
      </c>
      <c r="P72" s="91">
        <v>884</v>
      </c>
      <c r="Q72" s="91">
        <v>7.35</v>
      </c>
      <c r="R72" s="8">
        <v>65.3</v>
      </c>
      <c r="S72" s="162">
        <v>45.12</v>
      </c>
      <c r="T72" s="162">
        <v>38.49</v>
      </c>
      <c r="U72" s="162">
        <v>4.1769999999999996</v>
      </c>
      <c r="V72" s="162">
        <v>89.54</v>
      </c>
      <c r="W72" s="162"/>
      <c r="X72" s="162">
        <v>245.3</v>
      </c>
      <c r="Y72" s="162"/>
      <c r="Z72" s="162">
        <v>0.432</v>
      </c>
      <c r="AA72" s="162">
        <v>70.492400000000004</v>
      </c>
      <c r="AB72" s="162"/>
      <c r="AC72" s="162">
        <v>0.498</v>
      </c>
      <c r="AD72" s="162"/>
      <c r="AE72" s="162">
        <v>148.54990000000001</v>
      </c>
      <c r="AF72" s="149">
        <v>3</v>
      </c>
      <c r="AG72" s="3">
        <v>12.1</v>
      </c>
      <c r="AH72" s="3">
        <v>1.44</v>
      </c>
      <c r="AI72" s="3">
        <v>0.376</v>
      </c>
      <c r="AJ72" s="3">
        <v>11</v>
      </c>
      <c r="AK72" s="3">
        <v>1.1399999999999999</v>
      </c>
      <c r="AL72" s="3">
        <v>2.0329999999999999</v>
      </c>
      <c r="AM72" s="13"/>
    </row>
    <row r="73" spans="1:39" ht="15.75" x14ac:dyDescent="0.25">
      <c r="A73" s="13">
        <v>58</v>
      </c>
      <c r="B73" s="78" t="s">
        <v>91</v>
      </c>
      <c r="D73" s="78" t="s">
        <v>91</v>
      </c>
      <c r="E73" s="86">
        <v>11851</v>
      </c>
      <c r="F73" s="12" t="s">
        <v>30</v>
      </c>
      <c r="G73" s="87" t="s">
        <v>31</v>
      </c>
      <c r="H73" s="61">
        <v>445163</v>
      </c>
      <c r="I73" s="61">
        <v>4448788</v>
      </c>
      <c r="J73" s="80">
        <v>42087</v>
      </c>
      <c r="K73" s="81">
        <v>0.52777777777777779</v>
      </c>
      <c r="L73" s="91">
        <v>11.6</v>
      </c>
      <c r="M73" s="8">
        <v>649.20000000000005</v>
      </c>
      <c r="N73" s="86">
        <v>85.8</v>
      </c>
      <c r="O73" s="92">
        <v>9.4</v>
      </c>
      <c r="P73" s="91">
        <v>775</v>
      </c>
      <c r="Q73" s="91">
        <v>8.02</v>
      </c>
      <c r="R73" s="8">
        <v>-10.3</v>
      </c>
      <c r="S73" s="113"/>
      <c r="T73" s="113"/>
      <c r="U73" s="113"/>
      <c r="V73" s="113"/>
      <c r="W73" s="159"/>
      <c r="X73" s="112"/>
      <c r="Y73" s="112"/>
      <c r="Z73" s="110"/>
      <c r="AA73" s="110"/>
      <c r="AB73" s="110"/>
      <c r="AC73" s="110"/>
      <c r="AD73" s="110"/>
      <c r="AE73" s="110"/>
      <c r="AF73" s="232"/>
      <c r="AG73" s="3">
        <v>1.49</v>
      </c>
      <c r="AH73" s="3">
        <v>0</v>
      </c>
      <c r="AI73" s="3">
        <v>1.2699999999999999E-2</v>
      </c>
      <c r="AJ73" s="3">
        <v>4</v>
      </c>
      <c r="AK73" s="3">
        <v>9.6000000000000002E-2</v>
      </c>
      <c r="AL73" s="3">
        <v>0.51600000000000001</v>
      </c>
      <c r="AM73" s="13"/>
    </row>
    <row r="74" spans="1:39" ht="15.75" x14ac:dyDescent="0.25">
      <c r="A74" s="13">
        <v>59</v>
      </c>
      <c r="B74" s="78" t="s">
        <v>62</v>
      </c>
      <c r="D74" s="78" t="s">
        <v>47</v>
      </c>
      <c r="E74" s="86">
        <v>11852</v>
      </c>
      <c r="F74" s="12" t="s">
        <v>30</v>
      </c>
      <c r="G74" s="64" t="s">
        <v>31</v>
      </c>
      <c r="H74" s="65">
        <v>444123</v>
      </c>
      <c r="I74" s="65">
        <v>4450505</v>
      </c>
      <c r="J74" s="80">
        <v>42087</v>
      </c>
      <c r="K74" s="81">
        <v>0.49652777777777773</v>
      </c>
      <c r="L74" s="91">
        <v>13.2</v>
      </c>
      <c r="M74" s="8">
        <v>649.5</v>
      </c>
      <c r="N74" s="86">
        <v>64.099999999999994</v>
      </c>
      <c r="O74" s="92">
        <v>6.74</v>
      </c>
      <c r="P74" s="91">
        <v>902</v>
      </c>
      <c r="Q74" s="91">
        <v>8.1300000000000008</v>
      </c>
      <c r="R74" s="8">
        <v>92</v>
      </c>
      <c r="S74" s="162">
        <v>73.05</v>
      </c>
      <c r="T74" s="162">
        <v>31.76</v>
      </c>
      <c r="U74" s="162">
        <v>3.1019999999999999</v>
      </c>
      <c r="V74" s="162">
        <v>89.36</v>
      </c>
      <c r="W74" s="162"/>
      <c r="X74" s="162">
        <v>218.9</v>
      </c>
      <c r="Y74" s="162"/>
      <c r="Z74" s="162">
        <v>0.49380000000000002</v>
      </c>
      <c r="AA74" s="162">
        <v>106.09990000000001</v>
      </c>
      <c r="AB74" s="162"/>
      <c r="AC74" s="162">
        <v>14.812900000000001</v>
      </c>
      <c r="AD74" s="162">
        <v>1.5017</v>
      </c>
      <c r="AE74" s="162">
        <v>172.26830000000001</v>
      </c>
      <c r="AF74" s="149">
        <v>0.6</v>
      </c>
      <c r="AG74" s="3">
        <v>14.7</v>
      </c>
      <c r="AH74" s="3">
        <v>1.54</v>
      </c>
      <c r="AI74" s="3">
        <v>5.8900000000000001E-2</v>
      </c>
      <c r="AJ74" s="3">
        <v>13</v>
      </c>
      <c r="AK74" s="3">
        <v>0.10100000000000001</v>
      </c>
      <c r="AL74" s="3">
        <v>1.5960000000000001</v>
      </c>
      <c r="AM74" s="13"/>
    </row>
    <row r="75" spans="1:39" ht="15.75" x14ac:dyDescent="0.25">
      <c r="A75" s="13">
        <v>60</v>
      </c>
      <c r="B75" s="78" t="s">
        <v>63</v>
      </c>
      <c r="D75" s="78" t="s">
        <v>48</v>
      </c>
      <c r="E75" s="86">
        <v>11853</v>
      </c>
      <c r="F75" s="12" t="s">
        <v>30</v>
      </c>
      <c r="G75" s="64" t="s">
        <v>31</v>
      </c>
      <c r="H75" s="65">
        <v>444246</v>
      </c>
      <c r="I75" s="65">
        <v>4450358</v>
      </c>
      <c r="J75" s="80">
        <v>42087</v>
      </c>
      <c r="K75" s="81">
        <v>0.51388888888888895</v>
      </c>
      <c r="L75" s="91">
        <v>14.9</v>
      </c>
      <c r="M75" s="8">
        <v>649.5</v>
      </c>
      <c r="N75" s="86">
        <v>94.1</v>
      </c>
      <c r="O75" s="92">
        <v>9.6199999999999992</v>
      </c>
      <c r="P75" s="91">
        <v>1007</v>
      </c>
      <c r="Q75" s="91">
        <v>8.15</v>
      </c>
      <c r="R75" s="8">
        <v>34</v>
      </c>
      <c r="S75" s="162">
        <v>76.64</v>
      </c>
      <c r="T75" s="162">
        <v>35.86</v>
      </c>
      <c r="U75" s="162">
        <v>13.11</v>
      </c>
      <c r="V75" s="162">
        <v>102.6</v>
      </c>
      <c r="W75" s="162"/>
      <c r="X75" s="162">
        <v>247.1</v>
      </c>
      <c r="Y75" s="162"/>
      <c r="Z75" s="162">
        <v>0.72260000000000002</v>
      </c>
      <c r="AA75" s="162">
        <v>105.8181</v>
      </c>
      <c r="AB75" s="162"/>
      <c r="AC75" s="162">
        <v>9.4977999999999998</v>
      </c>
      <c r="AD75" s="162">
        <v>1.0269999999999999</v>
      </c>
      <c r="AE75" s="162">
        <v>235.3108</v>
      </c>
      <c r="AF75" s="149">
        <v>1.7</v>
      </c>
      <c r="AG75" s="3">
        <v>9.66</v>
      </c>
      <c r="AH75" s="3">
        <v>1.0900000000000001</v>
      </c>
      <c r="AI75" s="3">
        <v>5.3100000000000001E-2</v>
      </c>
      <c r="AJ75" s="3">
        <v>8</v>
      </c>
      <c r="AK75" s="3">
        <v>0.114</v>
      </c>
      <c r="AL75" s="3">
        <v>0.89400000000000002</v>
      </c>
      <c r="AM75" s="13"/>
    </row>
    <row r="76" spans="1:39" ht="15.75" x14ac:dyDescent="0.25">
      <c r="A76" s="13">
        <v>61</v>
      </c>
      <c r="B76" s="78" t="s">
        <v>86</v>
      </c>
      <c r="D76" s="78" t="s">
        <v>86</v>
      </c>
      <c r="E76" s="86">
        <v>11854</v>
      </c>
      <c r="F76" s="12" t="s">
        <v>30</v>
      </c>
      <c r="G76" s="87" t="s">
        <v>31</v>
      </c>
      <c r="H76" s="61">
        <v>444188</v>
      </c>
      <c r="I76" s="61">
        <v>4450932</v>
      </c>
      <c r="J76" s="80">
        <v>42087</v>
      </c>
      <c r="K76" s="81">
        <v>0.5625</v>
      </c>
      <c r="L76" s="91">
        <v>13.3</v>
      </c>
      <c r="M76" s="8">
        <v>648.9</v>
      </c>
      <c r="N76" s="86">
        <v>69</v>
      </c>
      <c r="O76" s="92">
        <v>7.31</v>
      </c>
      <c r="P76" s="91">
        <v>794</v>
      </c>
      <c r="Q76" s="91">
        <v>9.2100000000000009</v>
      </c>
      <c r="R76" s="8">
        <v>103.5</v>
      </c>
      <c r="S76" s="162">
        <v>91.58</v>
      </c>
      <c r="T76" s="162">
        <v>21.13</v>
      </c>
      <c r="U76" s="162">
        <v>13.55</v>
      </c>
      <c r="V76" s="162">
        <v>56.69</v>
      </c>
      <c r="W76" s="162"/>
      <c r="X76" s="162">
        <v>185.8</v>
      </c>
      <c r="Y76" s="162"/>
      <c r="Z76" s="162">
        <v>0.26</v>
      </c>
      <c r="AA76" s="162">
        <v>135.71119999999999</v>
      </c>
      <c r="AB76" s="162"/>
      <c r="AC76" s="162">
        <v>20.094100000000001</v>
      </c>
      <c r="AD76" s="162">
        <v>1.1611</v>
      </c>
      <c r="AE76" s="162">
        <v>61.620800000000003</v>
      </c>
      <c r="AF76" s="149">
        <v>2.2000000000000002</v>
      </c>
      <c r="AG76" s="3">
        <v>0</v>
      </c>
      <c r="AH76" s="3">
        <v>1.31</v>
      </c>
      <c r="AI76" s="3">
        <v>0.2271</v>
      </c>
      <c r="AJ76" s="3">
        <v>15</v>
      </c>
      <c r="AK76" s="3">
        <v>1.4E-2</v>
      </c>
      <c r="AL76" s="3">
        <v>1.3640000000000001</v>
      </c>
      <c r="AM76" s="13"/>
    </row>
    <row r="77" spans="1:39" ht="15.75" x14ac:dyDescent="0.25">
      <c r="A77" s="13">
        <v>62</v>
      </c>
      <c r="B77" s="78" t="s">
        <v>89</v>
      </c>
      <c r="D77" s="78" t="s">
        <v>89</v>
      </c>
      <c r="E77" s="86">
        <v>11855</v>
      </c>
      <c r="F77" s="12" t="s">
        <v>30</v>
      </c>
      <c r="G77" s="87" t="s">
        <v>31</v>
      </c>
      <c r="H77" s="61">
        <v>444932</v>
      </c>
      <c r="I77" s="61">
        <v>4450342</v>
      </c>
      <c r="J77" s="80">
        <v>42087</v>
      </c>
      <c r="K77" s="81">
        <v>0.55555555555555558</v>
      </c>
      <c r="L77" s="91">
        <v>14.3</v>
      </c>
      <c r="M77" s="8">
        <v>648.9</v>
      </c>
      <c r="N77" s="86">
        <v>76.599999999999994</v>
      </c>
      <c r="O77" s="92">
        <v>7.93</v>
      </c>
      <c r="P77" s="91">
        <v>819</v>
      </c>
      <c r="Q77" s="91">
        <v>7.92</v>
      </c>
      <c r="R77" s="8">
        <v>110</v>
      </c>
      <c r="S77" s="113"/>
      <c r="T77" s="113"/>
      <c r="U77" s="113"/>
      <c r="V77" s="113"/>
      <c r="W77" s="159"/>
      <c r="X77" s="112"/>
      <c r="Y77" s="112"/>
      <c r="Z77" s="110"/>
      <c r="AA77" s="110"/>
      <c r="AB77" s="110"/>
      <c r="AC77" s="110"/>
      <c r="AD77" s="110"/>
      <c r="AE77" s="110"/>
      <c r="AF77" s="232"/>
      <c r="AG77" s="3">
        <v>27.9</v>
      </c>
      <c r="AH77" s="3">
        <v>2.72</v>
      </c>
      <c r="AI77" s="3">
        <v>4.3099999999999999E-2</v>
      </c>
      <c r="AJ77" s="3">
        <v>16</v>
      </c>
      <c r="AK77" s="3">
        <v>4.2000000000000003E-2</v>
      </c>
      <c r="AL77" s="3">
        <v>1.8979999999999999</v>
      </c>
      <c r="AM77" s="13"/>
    </row>
    <row r="78" spans="1:39" ht="15.75" x14ac:dyDescent="0.25">
      <c r="A78" s="13">
        <v>63</v>
      </c>
      <c r="B78" s="78" t="s">
        <v>88</v>
      </c>
      <c r="D78" s="78" t="s">
        <v>88</v>
      </c>
      <c r="E78" s="86">
        <v>11856</v>
      </c>
      <c r="F78" s="12" t="s">
        <v>30</v>
      </c>
      <c r="G78" s="87" t="s">
        <v>31</v>
      </c>
      <c r="H78" s="61">
        <v>444775</v>
      </c>
      <c r="I78" s="61">
        <v>4451055</v>
      </c>
      <c r="J78" s="80">
        <v>42087</v>
      </c>
      <c r="K78" s="81">
        <v>0.55208333333333337</v>
      </c>
      <c r="L78" s="91">
        <v>15.9</v>
      </c>
      <c r="M78" s="8">
        <v>649</v>
      </c>
      <c r="N78" s="86">
        <v>57.6</v>
      </c>
      <c r="O78" s="92">
        <v>5.18</v>
      </c>
      <c r="P78" s="91">
        <v>917</v>
      </c>
      <c r="Q78" s="91">
        <v>7.47</v>
      </c>
      <c r="R78" s="8">
        <v>113.4</v>
      </c>
      <c r="S78" s="113"/>
      <c r="T78" s="113"/>
      <c r="U78" s="113"/>
      <c r="V78" s="113"/>
      <c r="W78" s="159"/>
      <c r="X78" s="112"/>
      <c r="Y78" s="112"/>
      <c r="Z78" s="110"/>
      <c r="AA78" s="110"/>
      <c r="AB78" s="110"/>
      <c r="AC78" s="110"/>
      <c r="AD78" s="110"/>
      <c r="AE78" s="110"/>
      <c r="AF78" s="232"/>
      <c r="AG78" s="3">
        <v>26.5</v>
      </c>
      <c r="AH78" s="3">
        <v>3.05</v>
      </c>
      <c r="AI78" s="3">
        <v>1.8E-3</v>
      </c>
      <c r="AJ78" s="3">
        <v>22</v>
      </c>
      <c r="AK78" s="3">
        <v>7.2999999999999995E-2</v>
      </c>
      <c r="AL78" s="3">
        <v>2.4169999999999998</v>
      </c>
      <c r="AM78" s="13"/>
    </row>
    <row r="79" spans="1:39" ht="15.75" x14ac:dyDescent="0.25">
      <c r="A79" s="13">
        <v>64</v>
      </c>
      <c r="B79" s="78" t="s">
        <v>87</v>
      </c>
      <c r="D79" s="78" t="s">
        <v>87</v>
      </c>
      <c r="E79" s="86">
        <v>11857</v>
      </c>
      <c r="F79" s="12" t="s">
        <v>30</v>
      </c>
      <c r="G79" s="87" t="s">
        <v>31</v>
      </c>
      <c r="H79" s="61">
        <v>444555</v>
      </c>
      <c r="I79" s="61">
        <v>4450959</v>
      </c>
      <c r="J79" s="80">
        <v>42087</v>
      </c>
      <c r="K79" s="81">
        <v>0.56597222222222221</v>
      </c>
      <c r="L79" s="91">
        <v>16.5</v>
      </c>
      <c r="M79" s="8">
        <v>648.79999999999995</v>
      </c>
      <c r="N79" s="86">
        <v>77.5</v>
      </c>
      <c r="O79" s="92">
        <v>7.44</v>
      </c>
      <c r="P79" s="91">
        <v>893</v>
      </c>
      <c r="Q79" s="91">
        <v>7.71</v>
      </c>
      <c r="R79" s="8">
        <v>131.19999999999999</v>
      </c>
      <c r="S79" s="113"/>
      <c r="T79" s="113"/>
      <c r="U79" s="113"/>
      <c r="V79" s="113"/>
      <c r="W79" s="159"/>
      <c r="X79" s="112"/>
      <c r="Y79" s="112"/>
      <c r="Z79" s="110"/>
      <c r="AA79" s="110"/>
      <c r="AB79" s="110"/>
      <c r="AC79" s="110"/>
      <c r="AD79" s="110"/>
      <c r="AE79" s="110"/>
      <c r="AF79" s="232"/>
      <c r="AG79" s="3">
        <v>27.4</v>
      </c>
      <c r="AH79" s="3">
        <v>3.81</v>
      </c>
      <c r="AI79" s="3">
        <v>6.1999999999999998E-3</v>
      </c>
      <c r="AJ79" s="3">
        <v>17</v>
      </c>
      <c r="AK79" s="3">
        <v>6.8000000000000005E-2</v>
      </c>
      <c r="AL79" s="3">
        <v>2.78</v>
      </c>
      <c r="AM79" s="13"/>
    </row>
    <row r="80" spans="1:39" ht="15.75" x14ac:dyDescent="0.25">
      <c r="A80" s="13">
        <v>65</v>
      </c>
      <c r="B80" s="78" t="s">
        <v>59</v>
      </c>
      <c r="D80" s="78" t="s">
        <v>52</v>
      </c>
      <c r="E80" s="119">
        <v>11932</v>
      </c>
      <c r="F80" s="78" t="s">
        <v>30</v>
      </c>
      <c r="G80" s="119" t="s">
        <v>31</v>
      </c>
      <c r="H80" s="119">
        <v>444273</v>
      </c>
      <c r="I80" s="119">
        <v>4452001</v>
      </c>
      <c r="J80" s="80">
        <v>42123</v>
      </c>
      <c r="K80" s="42">
        <v>0.43055555555555558</v>
      </c>
      <c r="L80" s="5">
        <v>14.4</v>
      </c>
      <c r="M80" s="5">
        <v>649.29999999999995</v>
      </c>
      <c r="N80" s="5">
        <v>101.3</v>
      </c>
      <c r="O80" s="5">
        <v>10.26</v>
      </c>
      <c r="P80" s="5">
        <v>723</v>
      </c>
      <c r="Q80" s="5">
        <v>7.84</v>
      </c>
      <c r="R80" s="5">
        <v>141</v>
      </c>
      <c r="S80" s="162">
        <v>45.04</v>
      </c>
      <c r="T80" s="162">
        <v>28.87</v>
      </c>
      <c r="U80" s="162">
        <v>5.649</v>
      </c>
      <c r="V80" s="162">
        <v>92.3</v>
      </c>
      <c r="W80" s="4"/>
      <c r="X80" s="162">
        <v>339.9</v>
      </c>
      <c r="Y80" s="162"/>
      <c r="Z80" s="162">
        <v>0.32240000000000002</v>
      </c>
      <c r="AA80" s="162">
        <v>86.9</v>
      </c>
      <c r="AB80" s="162"/>
      <c r="AC80" s="162">
        <v>1.9563999999999999</v>
      </c>
      <c r="AD80" s="162"/>
      <c r="AE80" s="162">
        <v>53.592399999999998</v>
      </c>
      <c r="AF80" s="149">
        <v>0.6</v>
      </c>
      <c r="AG80" s="4" t="s">
        <v>85</v>
      </c>
      <c r="AH80" s="4" t="s">
        <v>85</v>
      </c>
      <c r="AI80" s="4" t="s">
        <v>85</v>
      </c>
      <c r="AJ80" s="4" t="s">
        <v>85</v>
      </c>
      <c r="AK80" s="4" t="s">
        <v>85</v>
      </c>
      <c r="AL80" s="4" t="s">
        <v>85</v>
      </c>
    </row>
    <row r="81" spans="1:38" ht="15.75" x14ac:dyDescent="0.25">
      <c r="A81" s="13">
        <v>66</v>
      </c>
      <c r="B81" s="78" t="s">
        <v>61</v>
      </c>
      <c r="D81" s="78" t="s">
        <v>46</v>
      </c>
      <c r="E81" s="119">
        <v>11933</v>
      </c>
      <c r="F81" s="78" t="s">
        <v>30</v>
      </c>
      <c r="G81" s="119" t="s">
        <v>31</v>
      </c>
      <c r="H81" s="119">
        <v>444490</v>
      </c>
      <c r="I81" s="119">
        <v>4451173</v>
      </c>
      <c r="J81" s="80">
        <v>42123</v>
      </c>
      <c r="K81" s="42">
        <v>0.53472222222222221</v>
      </c>
      <c r="L81" s="5">
        <v>18.399999999999999</v>
      </c>
      <c r="M81" s="5">
        <v>648.29999999999995</v>
      </c>
      <c r="N81" s="5">
        <v>95.6</v>
      </c>
      <c r="O81" s="5">
        <v>8.84</v>
      </c>
      <c r="P81" s="5">
        <v>901</v>
      </c>
      <c r="Q81" s="5">
        <v>7.14</v>
      </c>
      <c r="R81" s="5">
        <v>80.7</v>
      </c>
      <c r="S81" s="162">
        <v>63.93</v>
      </c>
      <c r="T81" s="162">
        <v>23.34</v>
      </c>
      <c r="U81" s="162">
        <v>12.5</v>
      </c>
      <c r="V81" s="162">
        <v>72.180000000000007</v>
      </c>
      <c r="W81" s="4"/>
      <c r="X81" s="162">
        <v>163.9</v>
      </c>
      <c r="Y81" s="162"/>
      <c r="Z81" s="162">
        <v>0.29149999999999998</v>
      </c>
      <c r="AA81" s="162">
        <v>119.9971</v>
      </c>
      <c r="AB81" s="162"/>
      <c r="AC81" s="162">
        <v>25.146000000000001</v>
      </c>
      <c r="AD81" s="162">
        <v>2.7772999999999999</v>
      </c>
      <c r="AE81" s="162">
        <v>63.423499999999997</v>
      </c>
      <c r="AF81" s="149">
        <v>4.5999999999999996</v>
      </c>
      <c r="AG81" s="4" t="s">
        <v>85</v>
      </c>
      <c r="AH81" s="4" t="s">
        <v>85</v>
      </c>
      <c r="AI81" s="4" t="s">
        <v>85</v>
      </c>
      <c r="AJ81" s="4" t="s">
        <v>85</v>
      </c>
      <c r="AK81" s="4" t="s">
        <v>85</v>
      </c>
      <c r="AL81" s="4" t="s">
        <v>85</v>
      </c>
    </row>
    <row r="82" spans="1:38" ht="15.75" x14ac:dyDescent="0.25">
      <c r="A82" s="13">
        <v>67</v>
      </c>
      <c r="B82" s="78" t="s">
        <v>92</v>
      </c>
      <c r="D82" s="78" t="s">
        <v>92</v>
      </c>
      <c r="E82" s="119">
        <v>11934</v>
      </c>
      <c r="F82" s="78" t="s">
        <v>30</v>
      </c>
      <c r="G82" s="119" t="s">
        <v>31</v>
      </c>
      <c r="H82" s="119">
        <v>445549</v>
      </c>
      <c r="I82" s="119">
        <v>4450074</v>
      </c>
      <c r="J82" s="80">
        <v>42123</v>
      </c>
      <c r="K82" s="42">
        <v>0.5</v>
      </c>
      <c r="L82" s="5">
        <v>17.5</v>
      </c>
      <c r="M82" s="5">
        <v>648.79999999999995</v>
      </c>
      <c r="N82" s="5">
        <v>74.8</v>
      </c>
      <c r="O82" s="5">
        <v>7.15</v>
      </c>
      <c r="P82" s="5">
        <v>1183</v>
      </c>
      <c r="Q82" s="5">
        <v>7.5</v>
      </c>
      <c r="R82" s="5">
        <v>-55.2</v>
      </c>
      <c r="S82" s="162">
        <v>54.95</v>
      </c>
      <c r="T82" s="162">
        <v>51.88</v>
      </c>
      <c r="U82" s="162">
        <v>7.3710000000000004</v>
      </c>
      <c r="V82" s="162">
        <v>154.19999999999999</v>
      </c>
      <c r="W82" s="4"/>
      <c r="X82" s="162">
        <v>327.39999999999998</v>
      </c>
      <c r="Y82" s="162"/>
      <c r="Z82" s="162">
        <v>0.95909999999999995</v>
      </c>
      <c r="AA82" s="162">
        <v>70.308300000000003</v>
      </c>
      <c r="AB82" s="162"/>
      <c r="AC82" s="162">
        <v>0.72099999999999997</v>
      </c>
      <c r="AD82" s="162"/>
      <c r="AE82" s="162">
        <v>400.41660000000002</v>
      </c>
      <c r="AF82" s="149">
        <v>4</v>
      </c>
      <c r="AG82" s="4" t="s">
        <v>85</v>
      </c>
      <c r="AH82" s="4" t="s">
        <v>85</v>
      </c>
      <c r="AI82" s="4" t="s">
        <v>85</v>
      </c>
      <c r="AJ82" s="4" t="s">
        <v>85</v>
      </c>
      <c r="AK82" s="4" t="s">
        <v>85</v>
      </c>
      <c r="AL82" s="4" t="s">
        <v>85</v>
      </c>
    </row>
    <row r="83" spans="1:38" ht="15.75" x14ac:dyDescent="0.25">
      <c r="A83" s="13">
        <v>68</v>
      </c>
      <c r="B83" s="78" t="s">
        <v>90</v>
      </c>
      <c r="D83" s="78" t="s">
        <v>90</v>
      </c>
      <c r="E83" s="119">
        <v>11935</v>
      </c>
      <c r="F83" s="78" t="s">
        <v>30</v>
      </c>
      <c r="G83" s="119" t="s">
        <v>31</v>
      </c>
      <c r="H83" s="119">
        <v>445682</v>
      </c>
      <c r="I83" s="119">
        <v>4449227</v>
      </c>
      <c r="J83" s="80">
        <v>42123</v>
      </c>
      <c r="K83" s="42">
        <v>0.49305555555555558</v>
      </c>
      <c r="L83" s="5">
        <v>16.2</v>
      </c>
      <c r="M83" s="5">
        <v>648.79999999999995</v>
      </c>
      <c r="N83" s="5">
        <v>100.2</v>
      </c>
      <c r="O83" s="5">
        <v>9.81</v>
      </c>
      <c r="P83" s="5">
        <v>920</v>
      </c>
      <c r="Q83" s="5">
        <v>7.73</v>
      </c>
      <c r="R83" s="5">
        <v>24</v>
      </c>
      <c r="S83" s="162">
        <v>52</v>
      </c>
      <c r="T83" s="162">
        <v>35.049999999999997</v>
      </c>
      <c r="U83" s="162">
        <f>4.449*2.078</f>
        <v>9.2450219999999987</v>
      </c>
      <c r="V83" s="162">
        <v>102.7</v>
      </c>
      <c r="W83" s="4"/>
      <c r="X83" s="162">
        <v>288.7</v>
      </c>
      <c r="Y83" s="162"/>
      <c r="Z83" s="162">
        <v>0.46739999999999998</v>
      </c>
      <c r="AA83" s="162">
        <v>83.876599999999996</v>
      </c>
      <c r="AB83" s="162"/>
      <c r="AC83" s="162">
        <v>7.7404999999999999</v>
      </c>
      <c r="AD83" s="162">
        <v>1.3098000000000001</v>
      </c>
      <c r="AE83" s="162">
        <v>167.45670000000001</v>
      </c>
      <c r="AF83" s="149">
        <v>1.2</v>
      </c>
      <c r="AG83" s="4" t="s">
        <v>85</v>
      </c>
      <c r="AH83" s="4" t="s">
        <v>85</v>
      </c>
      <c r="AI83" s="4" t="s">
        <v>85</v>
      </c>
      <c r="AJ83" s="4" t="s">
        <v>85</v>
      </c>
      <c r="AK83" s="4" t="s">
        <v>85</v>
      </c>
      <c r="AL83" s="4" t="s">
        <v>85</v>
      </c>
    </row>
    <row r="84" spans="1:38" ht="15.75" x14ac:dyDescent="0.25">
      <c r="A84" s="13">
        <v>69</v>
      </c>
      <c r="B84" s="78" t="s">
        <v>91</v>
      </c>
      <c r="D84" s="78" t="s">
        <v>91</v>
      </c>
      <c r="E84" s="119">
        <v>11936</v>
      </c>
      <c r="F84" s="78" t="s">
        <v>30</v>
      </c>
      <c r="G84" s="119" t="s">
        <v>31</v>
      </c>
      <c r="H84" s="119">
        <v>445163</v>
      </c>
      <c r="I84" s="119">
        <v>4448788</v>
      </c>
      <c r="J84" s="80">
        <v>42123</v>
      </c>
      <c r="K84" s="42">
        <v>0.4861111111111111</v>
      </c>
      <c r="L84" s="5">
        <v>15.6</v>
      </c>
      <c r="M84" s="5">
        <v>648.9</v>
      </c>
      <c r="N84" s="5">
        <v>94.5</v>
      </c>
      <c r="O84" s="5">
        <v>9.41</v>
      </c>
      <c r="P84" s="5">
        <v>924</v>
      </c>
      <c r="Q84" s="5">
        <v>7.55</v>
      </c>
      <c r="R84" s="5">
        <v>-59.6</v>
      </c>
      <c r="S84" s="112"/>
      <c r="T84" s="112"/>
      <c r="U84" s="112"/>
      <c r="V84" s="112"/>
      <c r="W84" s="4"/>
      <c r="X84" s="112"/>
      <c r="Y84" s="112"/>
      <c r="Z84" s="112"/>
      <c r="AA84" s="112"/>
      <c r="AB84" s="112"/>
      <c r="AC84" s="112"/>
      <c r="AD84" s="112"/>
      <c r="AE84" s="112"/>
      <c r="AF84" s="232"/>
      <c r="AG84" s="4" t="s">
        <v>85</v>
      </c>
      <c r="AH84" s="4" t="s">
        <v>85</v>
      </c>
      <c r="AI84" s="4" t="s">
        <v>85</v>
      </c>
      <c r="AJ84" s="4" t="s">
        <v>85</v>
      </c>
      <c r="AK84" s="4" t="s">
        <v>85</v>
      </c>
      <c r="AL84" s="4" t="s">
        <v>85</v>
      </c>
    </row>
    <row r="85" spans="1:38" ht="15.75" x14ac:dyDescent="0.25">
      <c r="A85" s="13">
        <v>70</v>
      </c>
      <c r="B85" s="78" t="s">
        <v>62</v>
      </c>
      <c r="D85" s="78" t="s">
        <v>47</v>
      </c>
      <c r="E85" s="119">
        <v>11937</v>
      </c>
      <c r="F85" s="78" t="s">
        <v>30</v>
      </c>
      <c r="G85" s="119" t="s">
        <v>31</v>
      </c>
      <c r="H85" s="119">
        <v>444123</v>
      </c>
      <c r="I85" s="119">
        <v>4450505</v>
      </c>
      <c r="J85" s="80">
        <v>42123</v>
      </c>
      <c r="K85" s="42">
        <v>0.44444444444444442</v>
      </c>
      <c r="L85" s="5">
        <v>16.899999999999999</v>
      </c>
      <c r="M85" s="5">
        <v>649.29999999999995</v>
      </c>
      <c r="N85" s="5">
        <v>134.1</v>
      </c>
      <c r="O85" s="5">
        <v>12.94</v>
      </c>
      <c r="P85" s="5">
        <v>930</v>
      </c>
      <c r="Q85" s="5">
        <v>8.27</v>
      </c>
      <c r="R85" s="5">
        <v>60.5</v>
      </c>
      <c r="S85" s="162">
        <v>56.47</v>
      </c>
      <c r="T85" s="162">
        <v>33.630000000000003</v>
      </c>
      <c r="U85" s="162">
        <v>10.37</v>
      </c>
      <c r="V85" s="162">
        <v>94.45</v>
      </c>
      <c r="W85" s="4"/>
      <c r="X85" s="162">
        <v>201.9</v>
      </c>
      <c r="Y85" s="162"/>
      <c r="Z85" s="162">
        <v>0.51970000000000005</v>
      </c>
      <c r="AA85" s="162">
        <v>97.449100000000001</v>
      </c>
      <c r="AB85" s="162"/>
      <c r="AC85" s="162">
        <v>11.214499999999999</v>
      </c>
      <c r="AD85" s="162">
        <v>0.96379999999999999</v>
      </c>
      <c r="AE85" s="162">
        <v>173.86670000000001</v>
      </c>
      <c r="AF85" s="149">
        <v>1.5</v>
      </c>
      <c r="AG85" s="4" t="s">
        <v>85</v>
      </c>
      <c r="AH85" s="4" t="s">
        <v>85</v>
      </c>
      <c r="AI85" s="4" t="s">
        <v>85</v>
      </c>
      <c r="AJ85" s="4" t="s">
        <v>85</v>
      </c>
      <c r="AK85" s="4" t="s">
        <v>85</v>
      </c>
      <c r="AL85" s="4" t="s">
        <v>85</v>
      </c>
    </row>
    <row r="86" spans="1:38" ht="15.75" x14ac:dyDescent="0.25">
      <c r="A86" s="13">
        <v>71</v>
      </c>
      <c r="B86" s="78" t="s">
        <v>63</v>
      </c>
      <c r="D86" s="78" t="s">
        <v>48</v>
      </c>
      <c r="E86" s="119">
        <v>11938</v>
      </c>
      <c r="F86" s="78" t="s">
        <v>30</v>
      </c>
      <c r="G86" s="119" t="s">
        <v>31</v>
      </c>
      <c r="H86" s="119">
        <v>444246</v>
      </c>
      <c r="I86" s="119">
        <v>4450358</v>
      </c>
      <c r="J86" s="80">
        <v>42123</v>
      </c>
      <c r="K86" s="42">
        <v>0.45833333333333331</v>
      </c>
      <c r="L86" s="5">
        <v>18.600000000000001</v>
      </c>
      <c r="M86" s="5">
        <v>649</v>
      </c>
      <c r="N86" s="5">
        <v>173.6</v>
      </c>
      <c r="O86" s="5">
        <v>16.16</v>
      </c>
      <c r="P86" s="5">
        <v>1001</v>
      </c>
      <c r="Q86" s="5">
        <v>8.2799999999999994</v>
      </c>
      <c r="R86" s="5">
        <v>93</v>
      </c>
      <c r="S86" s="162">
        <v>55.22</v>
      </c>
      <c r="T86" s="162">
        <v>35.450000000000003</v>
      </c>
      <c r="U86" s="162">
        <v>10.23</v>
      </c>
      <c r="V86" s="162">
        <v>102.9</v>
      </c>
      <c r="W86" s="4"/>
      <c r="X86" s="162">
        <v>201.9</v>
      </c>
      <c r="Y86" s="162"/>
      <c r="Z86" s="162">
        <v>0.51970000000000005</v>
      </c>
      <c r="AA86" s="162">
        <v>97.449100000000001</v>
      </c>
      <c r="AB86" s="162"/>
      <c r="AC86" s="162">
        <v>11.214499999999999</v>
      </c>
      <c r="AD86" s="162">
        <v>0.96379999999999999</v>
      </c>
      <c r="AE86" s="162">
        <v>173.86670000000001</v>
      </c>
      <c r="AF86" s="149">
        <v>3.9</v>
      </c>
      <c r="AG86" s="4" t="s">
        <v>85</v>
      </c>
      <c r="AH86" s="4" t="s">
        <v>85</v>
      </c>
      <c r="AI86" s="4" t="s">
        <v>85</v>
      </c>
      <c r="AJ86" s="4" t="s">
        <v>85</v>
      </c>
      <c r="AK86" s="4" t="s">
        <v>85</v>
      </c>
      <c r="AL86" s="4" t="s">
        <v>85</v>
      </c>
    </row>
    <row r="87" spans="1:38" ht="15.75" x14ac:dyDescent="0.25">
      <c r="A87" s="13">
        <v>72</v>
      </c>
      <c r="B87" s="78" t="s">
        <v>86</v>
      </c>
      <c r="D87" s="235" t="s">
        <v>86</v>
      </c>
      <c r="E87" s="119">
        <v>11939</v>
      </c>
      <c r="F87" s="78" t="s">
        <v>30</v>
      </c>
      <c r="G87" s="119" t="s">
        <v>31</v>
      </c>
      <c r="H87" s="119">
        <v>444188</v>
      </c>
      <c r="I87" s="119">
        <v>4450932</v>
      </c>
      <c r="J87" s="80">
        <v>42123</v>
      </c>
      <c r="K87" s="42">
        <v>0.52083333333333337</v>
      </c>
      <c r="L87" s="5">
        <v>18.5</v>
      </c>
      <c r="M87" s="5">
        <v>648.4</v>
      </c>
      <c r="N87" s="5">
        <v>222.6</v>
      </c>
      <c r="O87" s="5">
        <v>20.8</v>
      </c>
      <c r="P87" s="5">
        <v>785</v>
      </c>
      <c r="Q87" s="5">
        <v>9.25</v>
      </c>
      <c r="R87" s="5">
        <v>30.4</v>
      </c>
      <c r="S87" s="162">
        <v>67.55</v>
      </c>
      <c r="T87" s="162">
        <v>23.82</v>
      </c>
      <c r="U87" s="162">
        <v>12.16</v>
      </c>
      <c r="V87" s="162">
        <v>73.72</v>
      </c>
      <c r="W87" s="162"/>
      <c r="X87" s="162">
        <v>176.1</v>
      </c>
      <c r="Y87" s="162"/>
      <c r="Z87" s="162">
        <v>0.27439999999999998</v>
      </c>
      <c r="AA87" s="162">
        <v>121.3064</v>
      </c>
      <c r="AB87" s="162"/>
      <c r="AC87" s="162">
        <v>24.912400000000002</v>
      </c>
      <c r="AD87" s="162">
        <v>2.7568000000000001</v>
      </c>
      <c r="AE87" s="162">
        <v>63.639000000000003</v>
      </c>
      <c r="AF87" s="149">
        <v>4.5999999999999996</v>
      </c>
      <c r="AG87" s="4" t="s">
        <v>85</v>
      </c>
      <c r="AH87" s="4" t="s">
        <v>85</v>
      </c>
      <c r="AI87" s="4" t="s">
        <v>85</v>
      </c>
      <c r="AJ87" s="4" t="s">
        <v>85</v>
      </c>
      <c r="AK87" s="4" t="s">
        <v>85</v>
      </c>
      <c r="AL87" s="4" t="s">
        <v>85</v>
      </c>
    </row>
    <row r="88" spans="1:38" ht="15.75" x14ac:dyDescent="0.25">
      <c r="A88" s="13">
        <v>73</v>
      </c>
      <c r="B88" s="78" t="s">
        <v>89</v>
      </c>
      <c r="D88" s="78" t="s">
        <v>89</v>
      </c>
      <c r="E88" s="119">
        <v>11940</v>
      </c>
      <c r="F88" s="78" t="s">
        <v>30</v>
      </c>
      <c r="G88" s="119" t="s">
        <v>31</v>
      </c>
      <c r="H88" s="119">
        <v>444932</v>
      </c>
      <c r="I88" s="119">
        <v>4450342</v>
      </c>
      <c r="J88" s="80">
        <v>42123</v>
      </c>
      <c r="K88" s="42">
        <v>0.51388888888888895</v>
      </c>
      <c r="L88" s="5">
        <v>18.8</v>
      </c>
      <c r="M88" s="5">
        <v>648.5</v>
      </c>
      <c r="N88" s="5">
        <v>160.69999999999999</v>
      </c>
      <c r="O88" s="5">
        <v>14.7</v>
      </c>
      <c r="P88" s="5">
        <v>843</v>
      </c>
      <c r="Q88" s="5">
        <v>8.0299999999999994</v>
      </c>
      <c r="R88" s="5">
        <v>51</v>
      </c>
      <c r="S88" s="162">
        <v>61.38</v>
      </c>
      <c r="T88" s="162">
        <v>23.27</v>
      </c>
      <c r="U88" s="162">
        <v>11.14</v>
      </c>
      <c r="V88" s="162">
        <v>70.63</v>
      </c>
      <c r="W88" s="4"/>
      <c r="X88" s="162">
        <v>219.3</v>
      </c>
      <c r="Y88" s="162"/>
      <c r="Z88" s="162">
        <v>0.27410000000000001</v>
      </c>
      <c r="AA88" s="162">
        <v>107.40300000000001</v>
      </c>
      <c r="AB88" s="162"/>
      <c r="AC88" s="162">
        <v>19.824100000000001</v>
      </c>
      <c r="AD88" s="162">
        <v>2.1747000000000001</v>
      </c>
      <c r="AE88" s="162">
        <v>61.057200000000002</v>
      </c>
      <c r="AF88" s="149">
        <v>0.7</v>
      </c>
      <c r="AG88" s="4" t="s">
        <v>85</v>
      </c>
      <c r="AH88" s="4" t="s">
        <v>85</v>
      </c>
      <c r="AI88" s="4" t="s">
        <v>85</v>
      </c>
      <c r="AJ88" s="4" t="s">
        <v>85</v>
      </c>
      <c r="AK88" s="4" t="s">
        <v>85</v>
      </c>
      <c r="AL88" s="4" t="s">
        <v>85</v>
      </c>
    </row>
    <row r="89" spans="1:38" ht="15.75" x14ac:dyDescent="0.25">
      <c r="A89" s="13">
        <v>74</v>
      </c>
      <c r="B89" s="78" t="s">
        <v>88</v>
      </c>
      <c r="D89" s="78" t="s">
        <v>88</v>
      </c>
      <c r="E89" s="119">
        <v>11941</v>
      </c>
      <c r="F89" s="78" t="s">
        <v>30</v>
      </c>
      <c r="G89" s="119" t="s">
        <v>31</v>
      </c>
      <c r="H89" s="119">
        <v>444775</v>
      </c>
      <c r="I89" s="119">
        <v>4451055</v>
      </c>
      <c r="J89" s="80">
        <v>42123</v>
      </c>
      <c r="K89" s="42">
        <v>0.51041666666666663</v>
      </c>
      <c r="L89" s="5">
        <v>18.5</v>
      </c>
      <c r="M89" s="5">
        <v>648.5</v>
      </c>
      <c r="N89" s="5">
        <v>103.2</v>
      </c>
      <c r="O89" s="5">
        <v>9.6199999999999992</v>
      </c>
      <c r="P89" s="5">
        <v>916</v>
      </c>
      <c r="Q89" s="5">
        <v>7.23</v>
      </c>
      <c r="R89" s="5">
        <v>61</v>
      </c>
      <c r="S89" s="162">
        <v>68.05</v>
      </c>
      <c r="T89" s="162">
        <v>23.59</v>
      </c>
      <c r="U89" s="162">
        <v>12.26</v>
      </c>
      <c r="V89" s="162">
        <v>73.78</v>
      </c>
      <c r="X89" s="162">
        <v>195.8</v>
      </c>
      <c r="Y89" s="162"/>
      <c r="Z89" s="162">
        <v>0.28770000000000001</v>
      </c>
      <c r="AA89" s="162">
        <v>123.0934</v>
      </c>
      <c r="AB89" s="162"/>
      <c r="AC89" s="162">
        <v>24.4359</v>
      </c>
      <c r="AD89" s="162">
        <v>2.6818</v>
      </c>
      <c r="AE89" s="162">
        <v>63.980200000000004</v>
      </c>
      <c r="AF89" s="149">
        <v>2.4</v>
      </c>
      <c r="AG89" s="4" t="s">
        <v>85</v>
      </c>
      <c r="AH89" s="4" t="s">
        <v>85</v>
      </c>
      <c r="AI89" s="4" t="s">
        <v>85</v>
      </c>
      <c r="AJ89" s="4" t="s">
        <v>85</v>
      </c>
      <c r="AK89" s="4" t="s">
        <v>85</v>
      </c>
      <c r="AL89" s="4" t="s">
        <v>85</v>
      </c>
    </row>
    <row r="90" spans="1:38" ht="15.75" x14ac:dyDescent="0.25">
      <c r="A90" s="13">
        <v>75</v>
      </c>
      <c r="B90" s="78" t="s">
        <v>87</v>
      </c>
      <c r="D90" s="78" t="s">
        <v>87</v>
      </c>
      <c r="E90" s="119">
        <v>11942</v>
      </c>
      <c r="F90" s="78" t="s">
        <v>30</v>
      </c>
      <c r="G90" s="119" t="s">
        <v>31</v>
      </c>
      <c r="H90" s="119">
        <v>444555</v>
      </c>
      <c r="I90" s="119">
        <v>4450959</v>
      </c>
      <c r="J90" s="80">
        <v>42123</v>
      </c>
      <c r="K90" s="42">
        <v>0.52777777777777779</v>
      </c>
      <c r="L90" s="5">
        <v>18.600000000000001</v>
      </c>
      <c r="M90" s="5">
        <v>648.4</v>
      </c>
      <c r="N90" s="5">
        <v>97.7</v>
      </c>
      <c r="O90" s="5">
        <v>9.1199999999999992</v>
      </c>
      <c r="P90" s="5">
        <v>916</v>
      </c>
      <c r="Q90" s="5">
        <v>7.31</v>
      </c>
      <c r="R90" s="5">
        <v>72.599999999999994</v>
      </c>
      <c r="S90" s="162">
        <v>61.11</v>
      </c>
      <c r="T90" s="162">
        <v>22.36</v>
      </c>
      <c r="U90" s="162">
        <v>12.27</v>
      </c>
      <c r="V90" s="162">
        <v>62.99</v>
      </c>
      <c r="X90" s="162">
        <v>204</v>
      </c>
      <c r="Y90" s="162"/>
      <c r="Z90" s="162">
        <v>0.248</v>
      </c>
      <c r="AA90" s="162">
        <v>112.19840000000001</v>
      </c>
      <c r="AB90" s="162"/>
      <c r="AC90" s="213">
        <v>18.127800000000001</v>
      </c>
      <c r="AD90" s="213">
        <v>0.5383</v>
      </c>
      <c r="AE90" s="162">
        <v>59.377000000000002</v>
      </c>
      <c r="AF90" s="149">
        <v>0.7</v>
      </c>
      <c r="AG90" s="4" t="s">
        <v>85</v>
      </c>
      <c r="AH90" s="4" t="s">
        <v>85</v>
      </c>
      <c r="AI90" s="4" t="s">
        <v>85</v>
      </c>
      <c r="AJ90" s="4" t="s">
        <v>85</v>
      </c>
      <c r="AK90" s="4" t="s">
        <v>85</v>
      </c>
      <c r="AL90" s="4" t="s">
        <v>85</v>
      </c>
    </row>
  </sheetData>
  <mergeCells count="4">
    <mergeCell ref="B1:K1"/>
    <mergeCell ref="L1:R1"/>
    <mergeCell ref="AG1:AL1"/>
    <mergeCell ref="AM1:AQ1"/>
  </mergeCells>
  <conditionalFormatting sqref="AF33">
    <cfRule type="cellIs" dxfId="25" priority="25" operator="greaterThan">
      <formula>5</formula>
    </cfRule>
    <cfRule type="cellIs" dxfId="24" priority="26" operator="lessThan">
      <formula>-5</formula>
    </cfRule>
  </conditionalFormatting>
  <conditionalFormatting sqref="AF65:AF68">
    <cfRule type="cellIs" dxfId="23" priority="9" operator="greaterThan">
      <formula>5</formula>
    </cfRule>
    <cfRule type="cellIs" dxfId="22" priority="10" operator="lessThan">
      <formula>-5</formula>
    </cfRule>
  </conditionalFormatting>
  <conditionalFormatting sqref="AF41 AF43">
    <cfRule type="cellIs" dxfId="21" priority="23" operator="greaterThan">
      <formula>5</formula>
    </cfRule>
    <cfRule type="cellIs" dxfId="20" priority="24" operator="lessThan">
      <formula>-5</formula>
    </cfRule>
  </conditionalFormatting>
  <conditionalFormatting sqref="AF39">
    <cfRule type="cellIs" dxfId="19" priority="21" operator="greaterThan">
      <formula>5</formula>
    </cfRule>
    <cfRule type="cellIs" dxfId="18" priority="22" operator="lessThan">
      <formula>-5</formula>
    </cfRule>
  </conditionalFormatting>
  <conditionalFormatting sqref="AF52 AF49 AF54:AF56">
    <cfRule type="cellIs" dxfId="17" priority="19" operator="greaterThan">
      <formula>5</formula>
    </cfRule>
    <cfRule type="cellIs" dxfId="16" priority="20" operator="lessThan">
      <formula>-5</formula>
    </cfRule>
  </conditionalFormatting>
  <conditionalFormatting sqref="AF47">
    <cfRule type="cellIs" dxfId="15" priority="17" operator="greaterThan">
      <formula>5</formula>
    </cfRule>
    <cfRule type="cellIs" dxfId="14" priority="18" operator="lessThan">
      <formula>-5</formula>
    </cfRule>
  </conditionalFormatting>
  <conditionalFormatting sqref="AF50">
    <cfRule type="cellIs" dxfId="13" priority="15" operator="greaterThan">
      <formula>5</formula>
    </cfRule>
    <cfRule type="cellIs" dxfId="12" priority="16" operator="lessThan">
      <formula>-5</formula>
    </cfRule>
  </conditionalFormatting>
  <conditionalFormatting sqref="AF58:AF59 AF63">
    <cfRule type="cellIs" dxfId="11" priority="13" operator="greaterThan">
      <formula>5</formula>
    </cfRule>
    <cfRule type="cellIs" dxfId="10" priority="14" operator="lessThan">
      <formula>-5</formula>
    </cfRule>
  </conditionalFormatting>
  <conditionalFormatting sqref="AF60:AF62">
    <cfRule type="cellIs" dxfId="9" priority="11" operator="greaterThan">
      <formula>5</formula>
    </cfRule>
    <cfRule type="cellIs" dxfId="8" priority="12" operator="lessThan">
      <formula>-5</formula>
    </cfRule>
  </conditionalFormatting>
  <conditionalFormatting sqref="AF70:AF71 AF73:AF86 AF88:AF90">
    <cfRule type="cellIs" dxfId="7" priority="7" operator="greaterThan">
      <formula>5</formula>
    </cfRule>
    <cfRule type="cellIs" dxfId="6" priority="8" operator="lessThan">
      <formula>-5</formula>
    </cfRule>
  </conditionalFormatting>
  <conditionalFormatting sqref="AF69">
    <cfRule type="cellIs" dxfId="5" priority="5" operator="greaterThan">
      <formula>5</formula>
    </cfRule>
    <cfRule type="cellIs" dxfId="4" priority="6" operator="lessThan">
      <formula>-5</formula>
    </cfRule>
  </conditionalFormatting>
  <conditionalFormatting sqref="AF72">
    <cfRule type="cellIs" dxfId="3" priority="3" operator="greaterThan">
      <formula>5</formula>
    </cfRule>
    <cfRule type="cellIs" dxfId="2" priority="4" operator="lessThan">
      <formula>-5</formula>
    </cfRule>
  </conditionalFormatting>
  <conditionalFormatting sqref="AF87">
    <cfRule type="cellIs" dxfId="1" priority="1" operator="greaterThan">
      <formula>5</formula>
    </cfRule>
    <cfRule type="cellIs" dxfId="0" priority="2" operator="lessThan">
      <formula>-5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8"/>
  <sheetViews>
    <sheetView workbookViewId="0">
      <selection activeCell="B2" sqref="B2:C48"/>
    </sheetView>
  </sheetViews>
  <sheetFormatPr defaultRowHeight="15" x14ac:dyDescent="0.25"/>
  <sheetData>
    <row r="1" spans="2:3" ht="15.75" thickBot="1" x14ac:dyDescent="0.3"/>
    <row r="2" spans="2:3" ht="15.75" thickBot="1" x14ac:dyDescent="0.3">
      <c r="B2" s="124" t="s">
        <v>8</v>
      </c>
      <c r="C2" s="125" t="s">
        <v>107</v>
      </c>
    </row>
    <row r="3" spans="2:3" x14ac:dyDescent="0.25">
      <c r="B3" s="215">
        <v>2.8883999999999999</v>
      </c>
      <c r="C3" s="129">
        <v>3</v>
      </c>
    </row>
    <row r="4" spans="2:3" x14ac:dyDescent="0.25">
      <c r="B4" s="215">
        <v>16.509</v>
      </c>
      <c r="C4" s="128">
        <v>16</v>
      </c>
    </row>
    <row r="5" spans="2:3" x14ac:dyDescent="0.25">
      <c r="B5" s="215">
        <v>20.65</v>
      </c>
      <c r="C5" s="129">
        <v>17</v>
      </c>
    </row>
    <row r="6" spans="2:3" x14ac:dyDescent="0.25">
      <c r="B6" s="215">
        <v>8.8892000000000007</v>
      </c>
      <c r="C6" s="129">
        <v>5</v>
      </c>
    </row>
    <row r="7" spans="2:3" x14ac:dyDescent="0.25">
      <c r="B7" s="215">
        <v>7.8556999999999997</v>
      </c>
      <c r="C7" s="129">
        <v>6</v>
      </c>
    </row>
    <row r="8" spans="2:3" x14ac:dyDescent="0.25">
      <c r="B8" s="215">
        <v>22.466200000000001</v>
      </c>
      <c r="C8" s="129" t="e">
        <v>#N/A</v>
      </c>
    </row>
    <row r="9" spans="2:3" x14ac:dyDescent="0.25">
      <c r="B9" s="215">
        <v>12.497999999999999</v>
      </c>
      <c r="C9" s="129">
        <v>9</v>
      </c>
    </row>
    <row r="10" spans="2:3" x14ac:dyDescent="0.25">
      <c r="B10" s="215">
        <v>23.139099999999999</v>
      </c>
      <c r="C10" s="129">
        <v>14</v>
      </c>
    </row>
    <row r="11" spans="2:3" x14ac:dyDescent="0.25">
      <c r="B11" s="215">
        <v>20.043700000000001</v>
      </c>
      <c r="C11" s="129">
        <v>10</v>
      </c>
    </row>
    <row r="12" spans="2:3" x14ac:dyDescent="0.25">
      <c r="B12" s="215">
        <v>15.7334</v>
      </c>
      <c r="C12" s="129">
        <v>11</v>
      </c>
    </row>
    <row r="13" spans="2:3" x14ac:dyDescent="0.25">
      <c r="B13" s="215">
        <v>6.8781999999999996</v>
      </c>
      <c r="C13" s="129">
        <v>3</v>
      </c>
    </row>
    <row r="14" spans="2:3" x14ac:dyDescent="0.25">
      <c r="B14" s="215">
        <v>0</v>
      </c>
      <c r="C14" s="129">
        <v>2</v>
      </c>
    </row>
    <row r="15" spans="2:3" x14ac:dyDescent="0.25">
      <c r="B15" s="215">
        <v>0.75900000000000001</v>
      </c>
      <c r="C15" s="129">
        <v>2</v>
      </c>
    </row>
    <row r="16" spans="2:3" x14ac:dyDescent="0.25">
      <c r="B16" s="217">
        <v>11.405099999999999</v>
      </c>
      <c r="C16" s="132">
        <f>4*2</f>
        <v>8</v>
      </c>
    </row>
    <row r="17" spans="2:3" x14ac:dyDescent="0.25">
      <c r="B17" s="214">
        <v>8.6662999999999997</v>
      </c>
      <c r="C17" s="129">
        <v>2</v>
      </c>
    </row>
    <row r="18" spans="2:3" x14ac:dyDescent="0.25">
      <c r="B18" s="233">
        <v>0.35980000000000001</v>
      </c>
      <c r="C18" s="129">
        <v>0</v>
      </c>
    </row>
    <row r="19" spans="2:3" x14ac:dyDescent="0.25">
      <c r="B19" s="214">
        <v>6.8409000000000004</v>
      </c>
      <c r="C19" s="129">
        <v>2</v>
      </c>
    </row>
    <row r="20" spans="2:3" x14ac:dyDescent="0.25">
      <c r="B20" s="214">
        <v>0.69030000000000002</v>
      </c>
      <c r="C20" s="129">
        <v>0</v>
      </c>
    </row>
    <row r="21" spans="2:3" x14ac:dyDescent="0.25">
      <c r="B21" s="214">
        <v>23.5442</v>
      </c>
      <c r="C21" s="129">
        <v>22</v>
      </c>
    </row>
    <row r="22" spans="2:3" x14ac:dyDescent="0.25">
      <c r="B22" s="214">
        <v>18.506499999999999</v>
      </c>
      <c r="C22" s="129">
        <v>6</v>
      </c>
    </row>
    <row r="23" spans="2:3" x14ac:dyDescent="0.25">
      <c r="B23" s="233">
        <v>19.1724</v>
      </c>
      <c r="C23" s="129">
        <v>18</v>
      </c>
    </row>
    <row r="24" spans="2:3" x14ac:dyDescent="0.25">
      <c r="B24" s="214">
        <v>22.8886</v>
      </c>
      <c r="C24" s="129">
        <v>22</v>
      </c>
    </row>
    <row r="25" spans="2:3" x14ac:dyDescent="0.25">
      <c r="B25" s="233">
        <v>23.864899999999999</v>
      </c>
      <c r="C25" s="129">
        <v>12</v>
      </c>
    </row>
    <row r="26" spans="2:3" x14ac:dyDescent="0.25">
      <c r="B26" s="216">
        <v>3.1526999999999998</v>
      </c>
      <c r="C26" s="133">
        <v>0</v>
      </c>
    </row>
    <row r="27" spans="2:3" x14ac:dyDescent="0.25">
      <c r="B27" s="214">
        <v>3.3759999999999999</v>
      </c>
      <c r="C27" s="130">
        <f>1*5</f>
        <v>5</v>
      </c>
    </row>
    <row r="28" spans="2:3" x14ac:dyDescent="0.25">
      <c r="B28" s="214">
        <v>25.4375</v>
      </c>
      <c r="C28" s="130">
        <f>4.3*5</f>
        <v>21.5</v>
      </c>
    </row>
    <row r="29" spans="2:3" x14ac:dyDescent="0.25">
      <c r="B29" s="214">
        <v>0.8901</v>
      </c>
      <c r="C29" s="130">
        <f>0.7*5</f>
        <v>3.5</v>
      </c>
    </row>
    <row r="30" spans="2:3" x14ac:dyDescent="0.25">
      <c r="B30" s="214">
        <v>7.2160000000000002</v>
      </c>
      <c r="C30" s="130">
        <f>1.7*5</f>
        <v>8.5</v>
      </c>
    </row>
    <row r="31" spans="2:3" x14ac:dyDescent="0.25">
      <c r="B31" s="214">
        <v>0.56530000000000002</v>
      </c>
      <c r="C31" s="130">
        <f>0.6*5</f>
        <v>3</v>
      </c>
    </row>
    <row r="32" spans="2:3" x14ac:dyDescent="0.25">
      <c r="B32" s="233">
        <v>16.263200000000001</v>
      </c>
      <c r="C32" s="130">
        <f>2.9*5</f>
        <v>14.5</v>
      </c>
    </row>
    <row r="33" spans="2:3" x14ac:dyDescent="0.25">
      <c r="B33" s="47">
        <v>11.921900000000001</v>
      </c>
      <c r="C33" s="130">
        <f>2.4*5</f>
        <v>12</v>
      </c>
    </row>
    <row r="34" spans="2:3" x14ac:dyDescent="0.25">
      <c r="B34" s="214">
        <v>25.573</v>
      </c>
      <c r="C34" s="130">
        <f>4.4*5</f>
        <v>22</v>
      </c>
    </row>
    <row r="35" spans="2:3" x14ac:dyDescent="0.25">
      <c r="B35" s="233">
        <v>23.463000000000001</v>
      </c>
      <c r="C35" s="130">
        <f>3.8*5</f>
        <v>19</v>
      </c>
    </row>
    <row r="36" spans="2:3" x14ac:dyDescent="0.25">
      <c r="B36" s="214">
        <v>26.24</v>
      </c>
      <c r="C36" s="130">
        <f>4.2*5</f>
        <v>21</v>
      </c>
    </row>
    <row r="37" spans="2:3" x14ac:dyDescent="0.25">
      <c r="B37" s="214">
        <v>26.686800000000002</v>
      </c>
      <c r="C37" s="130">
        <f>3.7*5</f>
        <v>18.5</v>
      </c>
    </row>
    <row r="38" spans="2:3" x14ac:dyDescent="0.25">
      <c r="B38" s="234">
        <v>2.5546000000000002</v>
      </c>
      <c r="C38" s="126">
        <v>4</v>
      </c>
    </row>
    <row r="39" spans="2:3" x14ac:dyDescent="0.25">
      <c r="B39" s="111"/>
      <c r="C39" s="127">
        <v>18</v>
      </c>
    </row>
    <row r="40" spans="2:3" x14ac:dyDescent="0.25">
      <c r="B40" s="111"/>
      <c r="C40" s="127">
        <v>3</v>
      </c>
    </row>
    <row r="41" spans="2:3" x14ac:dyDescent="0.25">
      <c r="B41" s="214">
        <v>0.498</v>
      </c>
      <c r="C41" s="127">
        <v>11</v>
      </c>
    </row>
    <row r="42" spans="2:3" x14ac:dyDescent="0.25">
      <c r="B42" s="111"/>
      <c r="C42" s="127">
        <v>4</v>
      </c>
    </row>
    <row r="43" spans="2:3" x14ac:dyDescent="0.25">
      <c r="B43" s="214">
        <v>14.812900000000001</v>
      </c>
      <c r="C43" s="127">
        <v>13</v>
      </c>
    </row>
    <row r="44" spans="2:3" x14ac:dyDescent="0.25">
      <c r="B44" s="214">
        <v>9.4977999999999998</v>
      </c>
      <c r="C44" s="127">
        <v>8</v>
      </c>
    </row>
    <row r="45" spans="2:3" x14ac:dyDescent="0.25">
      <c r="B45" s="214">
        <v>20.094100000000001</v>
      </c>
      <c r="C45" s="127">
        <v>15</v>
      </c>
    </row>
    <row r="46" spans="2:3" x14ac:dyDescent="0.25">
      <c r="B46" s="111"/>
      <c r="C46" s="127">
        <v>16</v>
      </c>
    </row>
    <row r="47" spans="2:3" x14ac:dyDescent="0.25">
      <c r="B47" s="111"/>
      <c r="C47" s="127">
        <v>22</v>
      </c>
    </row>
    <row r="48" spans="2:3" x14ac:dyDescent="0.25">
      <c r="B48" s="225"/>
      <c r="C48" s="226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73"/>
  <sheetViews>
    <sheetView topLeftCell="D64" zoomScaleNormal="100" workbookViewId="0">
      <selection activeCell="R42" sqref="R42"/>
    </sheetView>
  </sheetViews>
  <sheetFormatPr defaultColWidth="9.140625" defaultRowHeight="15" x14ac:dyDescent="0.25"/>
  <cols>
    <col min="1" max="2" width="9.140625" style="9"/>
    <col min="3" max="3" width="10.42578125" style="9" bestFit="1" customWidth="1"/>
    <col min="4" max="4" width="17.85546875" style="9" bestFit="1" customWidth="1"/>
    <col min="5" max="5" width="11.42578125" style="9" customWidth="1"/>
    <col min="6" max="6" width="12.28515625" style="9" customWidth="1"/>
    <col min="7" max="7" width="11" style="9" customWidth="1"/>
    <col min="8" max="8" width="10.28515625" style="9" customWidth="1"/>
    <col min="9" max="12" width="11.85546875" style="9" customWidth="1"/>
    <col min="13" max="14" width="12.140625" style="9" bestFit="1" customWidth="1"/>
    <col min="15" max="15" width="12.140625" style="9" customWidth="1"/>
    <col min="16" max="16" width="13" style="9" customWidth="1"/>
    <col min="17" max="16384" width="9.140625" style="9"/>
  </cols>
  <sheetData>
    <row r="2" spans="1:17" ht="15.75" thickBot="1" x14ac:dyDescent="0.3">
      <c r="M2" s="33"/>
    </row>
    <row r="3" spans="1:17" ht="48" customHeight="1" thickBot="1" x14ac:dyDescent="0.3">
      <c r="B3" s="32" t="s">
        <v>73</v>
      </c>
      <c r="C3" s="32" t="s">
        <v>83</v>
      </c>
      <c r="D3" s="32" t="s">
        <v>82</v>
      </c>
      <c r="E3" s="32" t="s">
        <v>81</v>
      </c>
      <c r="F3" s="32" t="s">
        <v>80</v>
      </c>
      <c r="G3" s="32" t="s">
        <v>79</v>
      </c>
      <c r="H3" s="32" t="s">
        <v>113</v>
      </c>
      <c r="I3" s="32" t="s">
        <v>114</v>
      </c>
      <c r="J3" s="32" t="s">
        <v>117</v>
      </c>
      <c r="K3" s="32" t="s">
        <v>128</v>
      </c>
      <c r="L3" s="32" t="s">
        <v>133</v>
      </c>
      <c r="M3" s="166"/>
      <c r="N3" s="166"/>
      <c r="O3" s="166"/>
      <c r="P3" s="166"/>
      <c r="Q3" s="13"/>
    </row>
    <row r="4" spans="1:17" x14ac:dyDescent="0.25">
      <c r="A4" s="31"/>
      <c r="B4" s="38" t="s">
        <v>49</v>
      </c>
      <c r="C4" s="102"/>
      <c r="D4" s="102"/>
      <c r="E4" s="102"/>
      <c r="F4" s="100">
        <v>0</v>
      </c>
      <c r="G4" s="100">
        <v>0</v>
      </c>
      <c r="H4" s="4"/>
      <c r="I4" s="102"/>
      <c r="J4" s="36"/>
      <c r="K4" s="36"/>
      <c r="L4" s="102"/>
      <c r="M4" s="5"/>
      <c r="N4" s="5"/>
      <c r="O4" s="5"/>
      <c r="P4" s="5"/>
      <c r="Q4" s="13"/>
    </row>
    <row r="5" spans="1:17" x14ac:dyDescent="0.25">
      <c r="B5" s="38" t="s">
        <v>50</v>
      </c>
      <c r="C5" s="102"/>
      <c r="D5" s="102"/>
      <c r="E5" s="102"/>
      <c r="F5" s="100">
        <v>0</v>
      </c>
      <c r="G5" s="100">
        <v>0</v>
      </c>
      <c r="H5" s="4"/>
      <c r="I5" s="102"/>
      <c r="J5" s="36"/>
      <c r="K5" s="36"/>
      <c r="L5" s="102"/>
      <c r="M5" s="5"/>
      <c r="N5" s="5"/>
      <c r="O5" s="5"/>
      <c r="P5" s="5"/>
      <c r="Q5" s="13"/>
    </row>
    <row r="6" spans="1:17" x14ac:dyDescent="0.25">
      <c r="B6" s="38" t="s">
        <v>51</v>
      </c>
      <c r="C6" s="102"/>
      <c r="D6" s="102"/>
      <c r="E6" s="102"/>
      <c r="F6" s="100">
        <v>0</v>
      </c>
      <c r="G6" s="100">
        <v>0</v>
      </c>
      <c r="H6" s="4"/>
      <c r="I6" s="102"/>
      <c r="J6" s="36"/>
      <c r="K6" s="36"/>
      <c r="L6" s="102"/>
      <c r="M6" s="6"/>
      <c r="N6" s="6"/>
      <c r="O6" s="6"/>
      <c r="P6" s="6"/>
      <c r="Q6" s="13"/>
    </row>
    <row r="7" spans="1:17" x14ac:dyDescent="0.25">
      <c r="B7" s="38" t="s">
        <v>52</v>
      </c>
      <c r="C7" s="102"/>
      <c r="D7" s="102"/>
      <c r="E7" s="102"/>
      <c r="F7" s="100">
        <v>0</v>
      </c>
      <c r="G7" s="100">
        <v>0</v>
      </c>
      <c r="H7" s="4">
        <v>0</v>
      </c>
      <c r="I7" s="88">
        <v>0</v>
      </c>
      <c r="J7" s="103">
        <v>0</v>
      </c>
      <c r="K7" s="167">
        <v>0</v>
      </c>
      <c r="L7" s="88">
        <v>0</v>
      </c>
      <c r="M7" s="6"/>
      <c r="N7" s="6"/>
      <c r="O7" s="6"/>
      <c r="P7" s="6"/>
      <c r="Q7" s="13"/>
    </row>
    <row r="8" spans="1:17" x14ac:dyDescent="0.25">
      <c r="B8" s="38" t="s">
        <v>53</v>
      </c>
      <c r="C8" s="102"/>
      <c r="D8" s="102"/>
      <c r="E8" s="102"/>
      <c r="F8" s="100">
        <v>0</v>
      </c>
      <c r="G8" s="100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5"/>
      <c r="N8" s="5"/>
      <c r="O8" s="5"/>
      <c r="P8" s="5"/>
      <c r="Q8" s="13"/>
    </row>
    <row r="9" spans="1:17" x14ac:dyDescent="0.25">
      <c r="B9" s="38" t="s">
        <v>46</v>
      </c>
      <c r="C9" s="168">
        <v>2.7370999999999999</v>
      </c>
      <c r="D9" s="168">
        <v>2.6863000000000001</v>
      </c>
      <c r="E9" s="117">
        <v>0</v>
      </c>
      <c r="F9" s="100">
        <v>2.6646000000000001</v>
      </c>
      <c r="G9" s="100">
        <v>2.2725</v>
      </c>
      <c r="H9" s="117">
        <v>2.1377999999999999</v>
      </c>
      <c r="I9" s="169">
        <v>2.7936999999999999</v>
      </c>
      <c r="J9" s="74">
        <v>2.4782999999999999</v>
      </c>
      <c r="K9" s="143">
        <v>3.1414</v>
      </c>
      <c r="L9" s="104">
        <v>2.7772999999999999</v>
      </c>
      <c r="M9" s="5"/>
      <c r="N9" s="5"/>
      <c r="O9" s="5"/>
      <c r="P9" s="5"/>
      <c r="Q9" s="13"/>
    </row>
    <row r="10" spans="1:17" x14ac:dyDescent="0.25">
      <c r="B10" s="38" t="s">
        <v>47</v>
      </c>
      <c r="C10" s="102"/>
      <c r="D10" s="168">
        <v>1.3597999999999999</v>
      </c>
      <c r="E10" s="117">
        <v>0</v>
      </c>
      <c r="F10" s="100">
        <v>2.2349999999999999</v>
      </c>
      <c r="G10" s="100">
        <v>1.1102000000000001</v>
      </c>
      <c r="H10" s="117">
        <v>0.99929999999999997</v>
      </c>
      <c r="I10" s="169">
        <v>1.052</v>
      </c>
      <c r="J10" s="74">
        <v>1.4867999999999999</v>
      </c>
      <c r="K10" s="100">
        <v>1.5017</v>
      </c>
      <c r="L10" s="104">
        <v>0.96379999999999999</v>
      </c>
      <c r="M10" s="5"/>
      <c r="N10" s="5"/>
      <c r="O10" s="5"/>
      <c r="P10" s="5"/>
      <c r="Q10" s="13"/>
    </row>
    <row r="11" spans="1:17" x14ac:dyDescent="0.25">
      <c r="B11" s="35" t="s">
        <v>48</v>
      </c>
      <c r="C11" s="105"/>
      <c r="D11" s="105"/>
      <c r="E11" s="105"/>
      <c r="F11" s="101">
        <v>0</v>
      </c>
      <c r="G11" s="101">
        <v>1.0333000000000001</v>
      </c>
      <c r="H11" s="117">
        <v>0.89139999999999997</v>
      </c>
      <c r="I11" s="170">
        <v>0.92269999999999996</v>
      </c>
      <c r="J11" s="171">
        <v>1.1516999999999999</v>
      </c>
      <c r="K11" s="101">
        <v>1.0269999999999999</v>
      </c>
      <c r="L11" s="106">
        <v>0.96379999999999999</v>
      </c>
      <c r="M11" s="5"/>
      <c r="N11" s="5"/>
      <c r="O11" s="5"/>
      <c r="P11" s="5"/>
      <c r="Q11" s="13"/>
    </row>
    <row r="12" spans="1:17" ht="15.75" thickBot="1" x14ac:dyDescent="0.3">
      <c r="M12" s="172"/>
      <c r="N12" s="13"/>
      <c r="O12" s="173"/>
      <c r="P12" s="13"/>
      <c r="Q12" s="13"/>
    </row>
    <row r="13" spans="1:17" ht="46.5" customHeight="1" thickBot="1" x14ac:dyDescent="0.3">
      <c r="B13" s="32" t="s">
        <v>73</v>
      </c>
      <c r="C13" s="32" t="s">
        <v>78</v>
      </c>
      <c r="D13" s="32" t="s">
        <v>77</v>
      </c>
      <c r="E13" s="32" t="s">
        <v>76</v>
      </c>
      <c r="F13" s="32" t="s">
        <v>75</v>
      </c>
      <c r="G13" s="32" t="s">
        <v>74</v>
      </c>
      <c r="H13" s="32" t="s">
        <v>115</v>
      </c>
      <c r="I13" s="32" t="s">
        <v>116</v>
      </c>
      <c r="J13" s="32" t="s">
        <v>118</v>
      </c>
      <c r="K13" s="32" t="s">
        <v>129</v>
      </c>
      <c r="L13" s="32" t="s">
        <v>134</v>
      </c>
      <c r="M13" s="166"/>
      <c r="N13" s="13"/>
      <c r="O13" s="13"/>
      <c r="P13" s="13"/>
      <c r="Q13" s="13"/>
    </row>
    <row r="14" spans="1:17" x14ac:dyDescent="0.25">
      <c r="A14" s="31"/>
      <c r="B14" s="29" t="s">
        <v>49</v>
      </c>
      <c r="C14" s="102"/>
      <c r="D14" s="3"/>
      <c r="E14" s="30"/>
      <c r="F14" s="174">
        <v>4.6401000000000003</v>
      </c>
      <c r="G14" s="174">
        <v>4.3049999999999997</v>
      </c>
      <c r="H14" s="102"/>
      <c r="I14" s="36"/>
      <c r="J14" s="36"/>
      <c r="K14" s="36"/>
      <c r="L14" s="36"/>
      <c r="M14" s="49"/>
      <c r="N14" s="13"/>
      <c r="O14" s="13"/>
      <c r="P14" s="13"/>
      <c r="Q14" s="13"/>
    </row>
    <row r="15" spans="1:17" x14ac:dyDescent="0.25">
      <c r="B15" s="29" t="s">
        <v>50</v>
      </c>
      <c r="C15" s="102"/>
      <c r="D15" s="3"/>
      <c r="E15" s="30"/>
      <c r="F15" s="174">
        <v>3.1267</v>
      </c>
      <c r="G15" s="174">
        <v>2.2393999999999998</v>
      </c>
      <c r="H15" s="102"/>
      <c r="I15" s="36"/>
      <c r="J15" s="36"/>
      <c r="K15" s="36"/>
      <c r="L15" s="36"/>
      <c r="M15" s="49"/>
      <c r="N15" s="13"/>
      <c r="O15" s="13"/>
      <c r="P15" s="13"/>
      <c r="Q15" s="13"/>
    </row>
    <row r="16" spans="1:17" x14ac:dyDescent="0.25">
      <c r="B16" s="29" t="s">
        <v>51</v>
      </c>
      <c r="C16" s="102"/>
      <c r="D16" s="3"/>
      <c r="E16" s="30"/>
      <c r="F16" s="174">
        <v>2.3609</v>
      </c>
      <c r="G16" s="174">
        <v>2.2559</v>
      </c>
      <c r="H16" s="102"/>
      <c r="I16" s="36"/>
      <c r="J16" s="36"/>
      <c r="K16" s="36"/>
      <c r="L16" s="36"/>
      <c r="M16" s="6"/>
      <c r="N16" s="13"/>
      <c r="O16" s="13"/>
      <c r="P16" s="13"/>
      <c r="Q16" s="13"/>
    </row>
    <row r="17" spans="2:17" x14ac:dyDescent="0.25">
      <c r="B17" s="29" t="s">
        <v>52</v>
      </c>
      <c r="C17" s="102"/>
      <c r="D17" s="3"/>
      <c r="E17" s="30"/>
      <c r="F17" s="174">
        <v>2.2616000000000001</v>
      </c>
      <c r="G17" s="174">
        <v>2.2532000000000001</v>
      </c>
      <c r="H17" s="100">
        <v>2.8883999999999999</v>
      </c>
      <c r="I17" s="175">
        <v>3.1526999999999998</v>
      </c>
      <c r="J17" s="74">
        <v>3.3759999999999999</v>
      </c>
      <c r="K17" s="143">
        <v>2.5546000000000002</v>
      </c>
      <c r="L17" s="176">
        <v>1.9563999999999999</v>
      </c>
      <c r="M17" s="6"/>
      <c r="N17" s="13"/>
      <c r="O17" s="13"/>
      <c r="P17" s="13"/>
      <c r="Q17" s="13"/>
    </row>
    <row r="18" spans="2:17" x14ac:dyDescent="0.25">
      <c r="B18" s="29" t="s">
        <v>53</v>
      </c>
      <c r="C18" s="102"/>
      <c r="D18" s="3"/>
      <c r="E18" s="30"/>
      <c r="F18" s="174">
        <v>2.1349</v>
      </c>
      <c r="G18" s="174">
        <v>1.7427999999999999</v>
      </c>
      <c r="H18" s="100">
        <v>2.8883999999999999</v>
      </c>
      <c r="I18" s="175">
        <v>3.1526999999999998</v>
      </c>
      <c r="J18" s="74">
        <v>3.3759999999999999</v>
      </c>
      <c r="K18" s="143">
        <v>2.5546000000000002</v>
      </c>
      <c r="L18" s="176">
        <v>1.9563999999999999</v>
      </c>
      <c r="M18" s="49"/>
      <c r="N18" s="13"/>
      <c r="O18" s="13"/>
      <c r="P18" s="13"/>
      <c r="Q18" s="13"/>
    </row>
    <row r="19" spans="2:17" x14ac:dyDescent="0.25">
      <c r="B19" s="29" t="s">
        <v>46</v>
      </c>
      <c r="C19" s="102">
        <v>24.87</v>
      </c>
      <c r="D19" s="177">
        <v>22.640499999999999</v>
      </c>
      <c r="F19" s="174">
        <v>26.099599999999999</v>
      </c>
      <c r="G19" s="174">
        <v>22.212700000000002</v>
      </c>
      <c r="H19" s="100">
        <v>20.65</v>
      </c>
      <c r="I19" s="175">
        <v>23.864899999999999</v>
      </c>
      <c r="J19" s="74">
        <v>25.4375</v>
      </c>
      <c r="K19" s="143">
        <v>28.981000000000002</v>
      </c>
      <c r="L19" s="176">
        <v>25.146000000000001</v>
      </c>
      <c r="M19" s="49"/>
      <c r="N19" s="13"/>
      <c r="O19" s="13"/>
      <c r="P19" s="13"/>
      <c r="Q19" s="13"/>
    </row>
    <row r="20" spans="2:17" x14ac:dyDescent="0.25">
      <c r="B20" s="29" t="s">
        <v>47</v>
      </c>
      <c r="C20" s="102"/>
      <c r="D20" s="3">
        <v>10.680300000000001</v>
      </c>
      <c r="E20" s="100">
        <v>13.21</v>
      </c>
      <c r="F20" s="174">
        <v>16.9833</v>
      </c>
      <c r="G20" s="174">
        <v>11.919600000000001</v>
      </c>
      <c r="H20" s="100">
        <v>8.8892000000000007</v>
      </c>
      <c r="I20" s="178">
        <v>11.405099999999999</v>
      </c>
      <c r="J20" s="74">
        <v>16.263200000000001</v>
      </c>
      <c r="K20" s="230">
        <v>14.812900000000001</v>
      </c>
      <c r="L20" s="176">
        <v>11.214499999999999</v>
      </c>
      <c r="M20" s="49"/>
      <c r="N20" s="13"/>
      <c r="O20" s="13"/>
      <c r="P20" s="13"/>
      <c r="Q20" s="13"/>
    </row>
    <row r="21" spans="2:17" ht="15.75" thickBot="1" x14ac:dyDescent="0.3">
      <c r="B21" s="28" t="s">
        <v>48</v>
      </c>
      <c r="C21" s="105"/>
      <c r="D21" s="3"/>
      <c r="E21" s="100">
        <v>8.92</v>
      </c>
      <c r="F21" s="179">
        <v>10.3759</v>
      </c>
      <c r="G21" s="179">
        <v>10.254300000000001</v>
      </c>
      <c r="H21" s="101">
        <v>7.8556999999999997</v>
      </c>
      <c r="I21" s="180">
        <v>8.6662999999999997</v>
      </c>
      <c r="J21" s="229">
        <v>11.921900000000001</v>
      </c>
      <c r="K21" s="170">
        <v>9.4977999999999998</v>
      </c>
      <c r="L21" s="181">
        <v>11.214499999999999</v>
      </c>
      <c r="M21" s="49"/>
      <c r="N21" s="13"/>
      <c r="O21" s="13"/>
      <c r="P21" s="13"/>
      <c r="Q21" s="13"/>
    </row>
    <row r="22" spans="2:17" ht="19.5" thickBot="1" x14ac:dyDescent="0.35">
      <c r="C22" s="27" t="s">
        <v>73</v>
      </c>
      <c r="D22" s="26" t="s">
        <v>72</v>
      </c>
    </row>
    <row r="23" spans="2:17" ht="18.75" x14ac:dyDescent="0.3">
      <c r="C23" s="25" t="s">
        <v>49</v>
      </c>
      <c r="D23" s="18">
        <v>4.6401000000000003</v>
      </c>
    </row>
    <row r="24" spans="2:17" ht="18.75" x14ac:dyDescent="0.3">
      <c r="C24" s="23" t="s">
        <v>50</v>
      </c>
      <c r="D24" s="18">
        <v>3.1267</v>
      </c>
    </row>
    <row r="25" spans="2:17" ht="18.75" x14ac:dyDescent="0.3">
      <c r="C25" s="23" t="s">
        <v>51</v>
      </c>
      <c r="D25" s="18">
        <v>2.3609</v>
      </c>
    </row>
    <row r="26" spans="2:17" ht="18.75" x14ac:dyDescent="0.3">
      <c r="C26" s="24" t="s">
        <v>52</v>
      </c>
      <c r="D26" s="18">
        <v>2.2616000000000001</v>
      </c>
    </row>
    <row r="27" spans="2:17" ht="18.75" x14ac:dyDescent="0.3">
      <c r="C27" s="23" t="s">
        <v>53</v>
      </c>
      <c r="D27" s="18">
        <v>2.1349</v>
      </c>
    </row>
    <row r="28" spans="2:17" ht="18.75" x14ac:dyDescent="0.3">
      <c r="C28" s="24" t="s">
        <v>46</v>
      </c>
      <c r="D28" s="18">
        <v>26.099599999999999</v>
      </c>
    </row>
    <row r="29" spans="2:17" ht="18.75" x14ac:dyDescent="0.3">
      <c r="C29" s="23" t="s">
        <v>47</v>
      </c>
      <c r="D29" s="18">
        <v>16.9833</v>
      </c>
    </row>
    <row r="30" spans="2:17" ht="19.5" thickBot="1" x14ac:dyDescent="0.35">
      <c r="C30" s="22" t="s">
        <v>48</v>
      </c>
      <c r="D30" s="18">
        <v>10.3759</v>
      </c>
    </row>
    <row r="31" spans="2:17" ht="15.75" thickBot="1" x14ac:dyDescent="0.3"/>
    <row r="32" spans="2:17" ht="18.75" x14ac:dyDescent="0.3">
      <c r="C32" s="21" t="s">
        <v>73</v>
      </c>
      <c r="D32" s="20" t="s">
        <v>72</v>
      </c>
    </row>
    <row r="33" spans="3:4" ht="18.75" x14ac:dyDescent="0.3">
      <c r="C33" s="19" t="s">
        <v>49</v>
      </c>
      <c r="D33" s="18">
        <v>4.3049999999999997</v>
      </c>
    </row>
    <row r="34" spans="3:4" ht="18.75" x14ac:dyDescent="0.3">
      <c r="C34" s="19" t="s">
        <v>50</v>
      </c>
      <c r="D34" s="18">
        <v>2.2393999999999998</v>
      </c>
    </row>
    <row r="35" spans="3:4" ht="18.75" x14ac:dyDescent="0.3">
      <c r="C35" s="19" t="s">
        <v>51</v>
      </c>
      <c r="D35" s="18">
        <v>2.2559</v>
      </c>
    </row>
    <row r="36" spans="3:4" ht="18.75" x14ac:dyDescent="0.3">
      <c r="C36" s="19" t="s">
        <v>52</v>
      </c>
      <c r="D36" s="18">
        <v>2.2532000000000001</v>
      </c>
    </row>
    <row r="37" spans="3:4" ht="18.75" x14ac:dyDescent="0.3">
      <c r="C37" s="19" t="s">
        <v>53</v>
      </c>
      <c r="D37" s="18">
        <v>1.7427999999999999</v>
      </c>
    </row>
    <row r="38" spans="3:4" ht="18.75" x14ac:dyDescent="0.3">
      <c r="C38" s="19" t="s">
        <v>46</v>
      </c>
      <c r="D38" s="18">
        <v>22.212700000000002</v>
      </c>
    </row>
    <row r="39" spans="3:4" ht="18.75" x14ac:dyDescent="0.3">
      <c r="C39" s="19" t="s">
        <v>47</v>
      </c>
      <c r="D39" s="18">
        <v>11.919600000000001</v>
      </c>
    </row>
    <row r="40" spans="3:4" ht="19.5" thickBot="1" x14ac:dyDescent="0.35">
      <c r="C40" s="17" t="s">
        <v>48</v>
      </c>
      <c r="D40" s="18">
        <v>10.254300000000001</v>
      </c>
    </row>
    <row r="64" ht="15.75" thickBot="1" x14ac:dyDescent="0.3"/>
    <row r="65" spans="2:12" ht="30.75" thickBot="1" x14ac:dyDescent="0.3">
      <c r="B65" s="32" t="s">
        <v>73</v>
      </c>
      <c r="C65" s="32" t="s">
        <v>139</v>
      </c>
      <c r="D65" s="32" t="s">
        <v>140</v>
      </c>
      <c r="E65" s="32" t="s">
        <v>141</v>
      </c>
      <c r="F65" s="32" t="s">
        <v>142</v>
      </c>
      <c r="G65" s="32" t="s">
        <v>143</v>
      </c>
      <c r="H65" s="32" t="s">
        <v>144</v>
      </c>
      <c r="I65" s="32" t="s">
        <v>145</v>
      </c>
      <c r="J65" s="32" t="s">
        <v>146</v>
      </c>
      <c r="K65" s="32" t="s">
        <v>147</v>
      </c>
      <c r="L65" s="32" t="s">
        <v>148</v>
      </c>
    </row>
    <row r="66" spans="2:12" x14ac:dyDescent="0.25">
      <c r="B66" s="29" t="s">
        <v>49</v>
      </c>
      <c r="C66" s="102"/>
      <c r="D66" s="3"/>
      <c r="E66" s="30"/>
      <c r="F66" s="152">
        <v>93.025400000000005</v>
      </c>
      <c r="G66" s="117">
        <v>75.706299999999999</v>
      </c>
      <c r="H66" s="102"/>
      <c r="I66" s="36"/>
      <c r="J66" s="36"/>
      <c r="K66" s="36"/>
      <c r="L66" s="36"/>
    </row>
    <row r="67" spans="2:12" x14ac:dyDescent="0.25">
      <c r="B67" s="29" t="s">
        <v>50</v>
      </c>
      <c r="C67" s="102"/>
      <c r="D67" s="3"/>
      <c r="E67" s="30"/>
      <c r="F67" s="152">
        <v>116.06570000000001</v>
      </c>
      <c r="G67" s="117">
        <v>87.165800000000004</v>
      </c>
      <c r="H67" s="102"/>
      <c r="I67" s="36"/>
      <c r="J67" s="36"/>
      <c r="K67" s="36"/>
      <c r="L67" s="36"/>
    </row>
    <row r="68" spans="2:12" x14ac:dyDescent="0.25">
      <c r="B68" s="29" t="s">
        <v>51</v>
      </c>
      <c r="C68" s="102"/>
      <c r="D68" s="3"/>
      <c r="E68" s="30"/>
      <c r="F68" s="152">
        <v>107.5408</v>
      </c>
      <c r="G68" s="117">
        <v>88.477900000000005</v>
      </c>
      <c r="H68" s="102"/>
      <c r="I68" s="36"/>
      <c r="J68" s="36"/>
      <c r="K68" s="36"/>
      <c r="L68" s="36"/>
    </row>
    <row r="69" spans="2:12" x14ac:dyDescent="0.25">
      <c r="B69" s="29" t="s">
        <v>52</v>
      </c>
      <c r="C69" s="102"/>
      <c r="D69" s="3"/>
      <c r="E69" s="30"/>
      <c r="F69" s="152">
        <v>105.7332</v>
      </c>
      <c r="G69" s="117">
        <v>84.206000000000003</v>
      </c>
      <c r="H69" s="117">
        <v>104.3104</v>
      </c>
      <c r="I69" s="74">
        <v>106.19119999999999</v>
      </c>
      <c r="J69" s="74">
        <v>127.42</v>
      </c>
      <c r="K69" s="74">
        <v>132.4682</v>
      </c>
      <c r="L69" s="162">
        <v>86.9</v>
      </c>
    </row>
    <row r="70" spans="2:12" x14ac:dyDescent="0.25">
      <c r="B70" s="29" t="s">
        <v>53</v>
      </c>
      <c r="C70" s="102"/>
      <c r="D70" s="3"/>
      <c r="E70" s="30"/>
      <c r="F70" s="152">
        <v>112.0728</v>
      </c>
      <c r="G70" s="117">
        <v>71.949299999999994</v>
      </c>
      <c r="H70" s="100"/>
      <c r="I70" s="175"/>
      <c r="K70" s="143"/>
    </row>
    <row r="71" spans="2:12" ht="15.75" x14ac:dyDescent="0.25">
      <c r="B71" s="29" t="s">
        <v>46</v>
      </c>
      <c r="C71" s="147">
        <v>119.7563</v>
      </c>
      <c r="D71" s="145">
        <v>115.8794</v>
      </c>
      <c r="E71" s="100"/>
      <c r="F71" s="155">
        <v>111.1966</v>
      </c>
      <c r="G71" s="117">
        <v>98.802499999999995</v>
      </c>
      <c r="H71" s="117">
        <v>103.508</v>
      </c>
      <c r="I71" s="74">
        <v>112.6354</v>
      </c>
      <c r="J71" s="74">
        <v>117.8685</v>
      </c>
      <c r="K71" s="143"/>
      <c r="L71" s="162">
        <v>119.9971</v>
      </c>
    </row>
    <row r="72" spans="2:12" x14ac:dyDescent="0.25">
      <c r="B72" s="29" t="s">
        <v>47</v>
      </c>
      <c r="C72" s="102"/>
      <c r="D72" s="145">
        <v>100.8694</v>
      </c>
      <c r="E72" s="117">
        <v>91.27</v>
      </c>
      <c r="F72" s="152">
        <v>105.9845</v>
      </c>
      <c r="G72" s="117">
        <v>106.9563</v>
      </c>
      <c r="H72" s="117">
        <v>95.247900000000001</v>
      </c>
      <c r="I72" s="74">
        <v>99.586399999999998</v>
      </c>
      <c r="J72" s="74">
        <v>101.24169999999999</v>
      </c>
      <c r="K72" s="162">
        <v>106.09990000000001</v>
      </c>
      <c r="L72" s="162">
        <v>97.449100000000001</v>
      </c>
    </row>
    <row r="73" spans="2:12" x14ac:dyDescent="0.25">
      <c r="B73" s="28" t="s">
        <v>48</v>
      </c>
      <c r="C73" s="105"/>
      <c r="D73" s="3"/>
      <c r="E73" s="117">
        <v>84.92</v>
      </c>
      <c r="F73" s="155">
        <v>95.576599999999999</v>
      </c>
      <c r="G73" s="117">
        <v>85.034599999999998</v>
      </c>
      <c r="H73" s="117">
        <v>84.173699999999997</v>
      </c>
      <c r="I73" s="74">
        <v>81.211299999999994</v>
      </c>
      <c r="J73" s="89"/>
      <c r="K73" s="162">
        <v>105.8181</v>
      </c>
      <c r="L73" s="162">
        <v>97.449100000000001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5"/>
  <sheetViews>
    <sheetView zoomScale="90" zoomScaleNormal="90" workbookViewId="0">
      <selection activeCell="H19" sqref="H19"/>
    </sheetView>
  </sheetViews>
  <sheetFormatPr defaultRowHeight="15" x14ac:dyDescent="0.25"/>
  <cols>
    <col min="2" max="2" width="12.140625" bestFit="1" customWidth="1"/>
    <col min="4" max="4" width="13.7109375" style="9" customWidth="1"/>
    <col min="5" max="5" width="12.42578125" bestFit="1" customWidth="1"/>
    <col min="6" max="6" width="12.140625" bestFit="1" customWidth="1"/>
    <col min="7" max="7" width="12.140625" style="9" customWidth="1"/>
    <col min="8" max="8" width="10.28515625" bestFit="1" customWidth="1"/>
    <col min="9" max="11" width="10.28515625" style="9" customWidth="1"/>
    <col min="12" max="12" width="10.7109375" style="9" customWidth="1"/>
    <col min="13" max="13" width="13" style="9" customWidth="1"/>
    <col min="14" max="14" width="10.42578125" bestFit="1" customWidth="1"/>
    <col min="15" max="15" width="13.140625" bestFit="1" customWidth="1"/>
    <col min="17" max="17" width="12.42578125" bestFit="1" customWidth="1"/>
    <col min="18" max="18" width="10.42578125" bestFit="1" customWidth="1"/>
    <col min="19" max="19" width="11.42578125" customWidth="1"/>
    <col min="20" max="20" width="10.28515625" customWidth="1"/>
    <col min="21" max="21" width="10.85546875" customWidth="1"/>
    <col min="22" max="22" width="10.42578125" bestFit="1" customWidth="1"/>
    <col min="23" max="23" width="11" customWidth="1"/>
  </cols>
  <sheetData>
    <row r="2" spans="2:23" ht="15.75" thickBot="1" x14ac:dyDescent="0.3">
      <c r="C2" s="11"/>
    </row>
    <row r="3" spans="2:23" x14ac:dyDescent="0.25">
      <c r="B3" t="s">
        <v>111</v>
      </c>
      <c r="C3" s="355" t="s">
        <v>121</v>
      </c>
      <c r="D3" s="356"/>
      <c r="E3" s="357" t="s">
        <v>120</v>
      </c>
      <c r="F3" s="356"/>
      <c r="G3" s="357" t="s">
        <v>125</v>
      </c>
      <c r="H3" s="356"/>
      <c r="I3" s="357" t="s">
        <v>126</v>
      </c>
      <c r="J3" s="356"/>
      <c r="K3" s="357" t="s">
        <v>132</v>
      </c>
      <c r="L3" s="358"/>
      <c r="N3" s="355" t="s">
        <v>120</v>
      </c>
      <c r="O3" s="356"/>
      <c r="P3" s="357" t="s">
        <v>121</v>
      </c>
      <c r="Q3" s="356"/>
      <c r="R3" s="357" t="s">
        <v>125</v>
      </c>
      <c r="S3" s="356"/>
      <c r="T3" s="357" t="s">
        <v>126</v>
      </c>
      <c r="U3" s="358"/>
      <c r="V3" s="357" t="s">
        <v>132</v>
      </c>
      <c r="W3" s="358"/>
    </row>
    <row r="4" spans="2:23" ht="30" customHeight="1" thickBot="1" x14ac:dyDescent="0.3">
      <c r="B4" s="9"/>
      <c r="C4" s="194" t="s">
        <v>112</v>
      </c>
      <c r="D4" s="195" t="s">
        <v>122</v>
      </c>
      <c r="E4" s="196" t="s">
        <v>111</v>
      </c>
      <c r="F4" s="195" t="s">
        <v>123</v>
      </c>
      <c r="G4" s="197" t="s">
        <v>111</v>
      </c>
      <c r="H4" s="195" t="s">
        <v>119</v>
      </c>
      <c r="I4" s="197" t="s">
        <v>111</v>
      </c>
      <c r="J4" s="195" t="s">
        <v>127</v>
      </c>
      <c r="K4" s="197" t="s">
        <v>111</v>
      </c>
      <c r="L4" s="198" t="s">
        <v>135</v>
      </c>
      <c r="N4" s="194"/>
      <c r="O4" s="195" t="s">
        <v>123</v>
      </c>
      <c r="P4" s="199" t="s">
        <v>112</v>
      </c>
      <c r="Q4" s="195" t="s">
        <v>122</v>
      </c>
      <c r="R4" s="200" t="s">
        <v>124</v>
      </c>
      <c r="S4" s="195" t="s">
        <v>119</v>
      </c>
      <c r="T4" s="200" t="s">
        <v>124</v>
      </c>
      <c r="U4" s="198" t="s">
        <v>127</v>
      </c>
      <c r="V4" s="200" t="s">
        <v>124</v>
      </c>
      <c r="W4" s="198" t="s">
        <v>135</v>
      </c>
    </row>
    <row r="5" spans="2:23" x14ac:dyDescent="0.25">
      <c r="B5" s="62" t="s">
        <v>52</v>
      </c>
      <c r="C5" s="201">
        <v>2.8883999999999999</v>
      </c>
      <c r="D5" s="182"/>
      <c r="E5" s="74">
        <v>3.1526999999999998</v>
      </c>
      <c r="F5" s="185"/>
      <c r="G5" s="74">
        <v>3.3759999999999999</v>
      </c>
      <c r="H5" s="187"/>
      <c r="I5" s="204">
        <v>2.5546000000000002</v>
      </c>
      <c r="J5" s="187"/>
      <c r="K5" s="162">
        <v>1.9563999999999999</v>
      </c>
      <c r="L5" s="187"/>
      <c r="M5" s="62" t="s">
        <v>52</v>
      </c>
      <c r="N5" s="210">
        <v>0</v>
      </c>
      <c r="O5" s="187"/>
      <c r="P5" s="210">
        <v>0</v>
      </c>
      <c r="Q5" s="187"/>
      <c r="R5" s="139">
        <v>1.9699999999999999E-2</v>
      </c>
      <c r="S5" s="36"/>
      <c r="T5" s="208">
        <v>0</v>
      </c>
      <c r="U5" s="188"/>
      <c r="V5" s="191">
        <v>0</v>
      </c>
      <c r="W5" s="188"/>
    </row>
    <row r="6" spans="2:23" x14ac:dyDescent="0.25">
      <c r="B6" s="62" t="s">
        <v>46</v>
      </c>
      <c r="C6" s="174">
        <v>20.65</v>
      </c>
      <c r="D6" s="182"/>
      <c r="E6" s="74">
        <v>23.864899999999999</v>
      </c>
      <c r="F6" s="185"/>
      <c r="G6" s="74">
        <v>25.4375</v>
      </c>
      <c r="H6" s="187"/>
      <c r="I6" s="204">
        <v>28.981000000000002</v>
      </c>
      <c r="J6" s="187"/>
      <c r="K6" s="162">
        <v>25.146000000000001</v>
      </c>
      <c r="L6" s="187"/>
      <c r="M6" s="62" t="s">
        <v>46</v>
      </c>
      <c r="N6" s="211">
        <v>2.7936999999999999</v>
      </c>
      <c r="O6" s="187"/>
      <c r="P6" s="174">
        <v>2.1377999999999999</v>
      </c>
      <c r="Q6" s="187"/>
      <c r="R6" s="74">
        <v>2.4782999999999999</v>
      </c>
      <c r="S6" s="36"/>
      <c r="T6" s="208">
        <v>3.1414</v>
      </c>
      <c r="U6" s="188"/>
      <c r="V6" s="162">
        <v>2.7772999999999999</v>
      </c>
      <c r="W6" s="188"/>
    </row>
    <row r="7" spans="2:23" x14ac:dyDescent="0.25">
      <c r="B7" s="62" t="s">
        <v>87</v>
      </c>
      <c r="C7" s="174">
        <v>23.139099999999999</v>
      </c>
      <c r="D7" s="182"/>
      <c r="E7" s="74">
        <v>22.8886</v>
      </c>
      <c r="F7" s="185"/>
      <c r="G7" s="74">
        <v>26.686800000000002</v>
      </c>
      <c r="H7" s="187"/>
      <c r="I7" s="204">
        <v>30.357199999999999</v>
      </c>
      <c r="J7" s="187"/>
      <c r="K7" s="213">
        <v>18.127800000000001</v>
      </c>
      <c r="L7" s="187"/>
      <c r="M7" s="62" t="s">
        <v>87</v>
      </c>
      <c r="N7" s="211">
        <v>2.4784999999999999</v>
      </c>
      <c r="O7" s="187"/>
      <c r="P7" s="174">
        <v>2.1608000000000001</v>
      </c>
      <c r="Q7" s="187"/>
      <c r="R7" s="74">
        <v>2.5533999999999999</v>
      </c>
      <c r="S7" s="36"/>
      <c r="T7" s="208">
        <v>3.2080000000000002</v>
      </c>
      <c r="U7" s="188"/>
      <c r="V7" s="213">
        <v>0.5383</v>
      </c>
      <c r="W7" s="188"/>
    </row>
    <row r="8" spans="2:23" x14ac:dyDescent="0.25">
      <c r="B8" s="62" t="s">
        <v>86</v>
      </c>
      <c r="C8" s="174">
        <v>12.497999999999999</v>
      </c>
      <c r="D8" s="182"/>
      <c r="E8" s="74">
        <v>19.1724</v>
      </c>
      <c r="F8" s="185"/>
      <c r="G8" s="74">
        <v>25.573</v>
      </c>
      <c r="H8" s="187"/>
      <c r="I8" s="74">
        <v>20.094100000000001</v>
      </c>
      <c r="J8" s="187"/>
      <c r="K8" s="112">
        <v>25</v>
      </c>
      <c r="L8" s="187"/>
      <c r="M8" s="62" t="s">
        <v>86</v>
      </c>
      <c r="N8" s="211">
        <v>2.0592999999999999</v>
      </c>
      <c r="O8" s="187"/>
      <c r="P8" s="174">
        <v>1.583</v>
      </c>
      <c r="Q8" s="187"/>
      <c r="R8" s="74">
        <v>2.4693000000000001</v>
      </c>
      <c r="S8" s="36"/>
      <c r="T8" s="191">
        <v>1.1611</v>
      </c>
      <c r="U8" s="188"/>
      <c r="V8" s="208">
        <v>2</v>
      </c>
      <c r="W8" s="188"/>
    </row>
    <row r="9" spans="2:23" x14ac:dyDescent="0.25">
      <c r="B9" s="62" t="s">
        <v>88</v>
      </c>
      <c r="C9" s="174">
        <v>20.043700000000001</v>
      </c>
      <c r="D9" s="182"/>
      <c r="E9" s="74">
        <v>23.5442</v>
      </c>
      <c r="F9" s="185"/>
      <c r="G9" s="74">
        <v>26.24</v>
      </c>
      <c r="H9" s="187"/>
      <c r="I9" s="204">
        <v>28.959199999999999</v>
      </c>
      <c r="J9" s="187"/>
      <c r="K9" s="162">
        <v>24.4359</v>
      </c>
      <c r="L9" s="187"/>
      <c r="M9" s="62" t="s">
        <v>88</v>
      </c>
      <c r="N9" s="211">
        <v>2.4990999999999999</v>
      </c>
      <c r="O9" s="187"/>
      <c r="P9" s="174">
        <v>2.0442</v>
      </c>
      <c r="Q9" s="187"/>
      <c r="R9" s="74">
        <v>2.5790999999999999</v>
      </c>
      <c r="S9" s="36"/>
      <c r="T9" s="208">
        <v>3.0569999999999999</v>
      </c>
      <c r="U9" s="188"/>
      <c r="V9" s="162">
        <v>2.6818</v>
      </c>
      <c r="W9" s="188"/>
    </row>
    <row r="10" spans="2:23" x14ac:dyDescent="0.25">
      <c r="B10" s="62" t="s">
        <v>89</v>
      </c>
      <c r="C10" s="174">
        <v>15.7334</v>
      </c>
      <c r="D10" s="182"/>
      <c r="E10" s="74">
        <v>18.506499999999999</v>
      </c>
      <c r="F10" s="185"/>
      <c r="G10" s="74">
        <v>23.463000000000001</v>
      </c>
      <c r="H10" s="187"/>
      <c r="I10" s="204">
        <v>25.212900000000001</v>
      </c>
      <c r="J10" s="187"/>
      <c r="K10" s="162">
        <v>19.824100000000001</v>
      </c>
      <c r="L10" s="187"/>
      <c r="M10" s="62" t="s">
        <v>89</v>
      </c>
      <c r="N10" s="212">
        <v>2.0670999999999999</v>
      </c>
      <c r="O10" s="187"/>
      <c r="P10" s="174">
        <v>1.8888</v>
      </c>
      <c r="Q10" s="187"/>
      <c r="R10" s="74">
        <v>2.3847999999999998</v>
      </c>
      <c r="S10" s="36"/>
      <c r="T10" s="208">
        <v>2.7115999999999998</v>
      </c>
      <c r="U10" s="188"/>
      <c r="V10" s="162">
        <v>2.1747000000000001</v>
      </c>
      <c r="W10" s="188"/>
    </row>
    <row r="11" spans="2:23" s="9" customFormat="1" x14ac:dyDescent="0.25">
      <c r="B11" s="62" t="s">
        <v>92</v>
      </c>
      <c r="C11" s="183" t="e">
        <v>#N/A</v>
      </c>
      <c r="D11" s="117">
        <v>0.75900000000000001</v>
      </c>
      <c r="E11" s="183" t="e">
        <v>#N/A</v>
      </c>
      <c r="F11" s="74">
        <v>0.69030000000000002</v>
      </c>
      <c r="G11" s="183" t="e">
        <v>#N/A</v>
      </c>
      <c r="H11" s="74">
        <v>0.8901</v>
      </c>
      <c r="I11" s="206" t="e">
        <v>#N/A</v>
      </c>
      <c r="J11" s="205">
        <v>0.82979999999999998</v>
      </c>
      <c r="K11" s="183" t="e">
        <v>#N/A</v>
      </c>
      <c r="L11" s="176">
        <v>0.72099999999999997</v>
      </c>
      <c r="M11" s="62" t="s">
        <v>92</v>
      </c>
      <c r="N11" s="183" t="e">
        <v>#N/A</v>
      </c>
      <c r="O11" s="185">
        <v>0</v>
      </c>
      <c r="P11" s="183" t="e">
        <v>#N/A</v>
      </c>
      <c r="Q11" s="185">
        <v>0</v>
      </c>
      <c r="R11" s="190" t="e">
        <v>#N/A</v>
      </c>
      <c r="S11" s="142">
        <v>0</v>
      </c>
      <c r="T11" s="192" t="e">
        <v>#N/A</v>
      </c>
      <c r="U11" s="209">
        <v>0</v>
      </c>
      <c r="V11" s="192" t="e">
        <v>#N/A</v>
      </c>
      <c r="W11" s="193">
        <v>0</v>
      </c>
    </row>
    <row r="12" spans="2:23" s="9" customFormat="1" x14ac:dyDescent="0.25">
      <c r="B12" s="13" t="s">
        <v>47</v>
      </c>
      <c r="C12" s="174">
        <v>8.8892000000000007</v>
      </c>
      <c r="D12" s="182"/>
      <c r="E12" s="158">
        <v>11.405099999999999</v>
      </c>
      <c r="F12" s="185"/>
      <c r="G12" s="74">
        <v>16.263200000000001</v>
      </c>
      <c r="H12" s="187"/>
      <c r="I12" s="174">
        <v>14.812900000000001</v>
      </c>
      <c r="J12" s="187"/>
      <c r="K12" s="162">
        <v>11.214499999999999</v>
      </c>
      <c r="L12" s="187"/>
      <c r="M12" s="13" t="s">
        <v>47</v>
      </c>
      <c r="N12" s="211">
        <v>1.052</v>
      </c>
      <c r="O12" s="187"/>
      <c r="P12" s="174">
        <v>0.99929999999999997</v>
      </c>
      <c r="Q12" s="187"/>
      <c r="R12" s="74">
        <v>1.4867999999999999</v>
      </c>
      <c r="S12" s="36"/>
      <c r="T12" s="191">
        <v>1.5017</v>
      </c>
      <c r="U12" s="187"/>
      <c r="V12" s="162">
        <v>0.96379999999999999</v>
      </c>
      <c r="W12" s="187"/>
    </row>
    <row r="13" spans="2:23" s="9" customFormat="1" x14ac:dyDescent="0.25">
      <c r="B13" s="13" t="s">
        <v>48</v>
      </c>
      <c r="C13" s="179">
        <v>7.8556999999999997</v>
      </c>
      <c r="D13" s="184"/>
      <c r="E13" s="202">
        <v>8.6662999999999997</v>
      </c>
      <c r="F13" s="186"/>
      <c r="G13" s="203">
        <v>11.921900000000001</v>
      </c>
      <c r="H13" s="189"/>
      <c r="I13" s="179">
        <v>9.4977999999999998</v>
      </c>
      <c r="J13" s="189"/>
      <c r="K13" s="207">
        <v>11.214499999999999</v>
      </c>
      <c r="L13" s="189"/>
      <c r="M13" s="13" t="s">
        <v>48</v>
      </c>
      <c r="N13" s="202">
        <v>0.92269999999999996</v>
      </c>
      <c r="O13" s="189"/>
      <c r="P13" s="179">
        <v>0.89139999999999997</v>
      </c>
      <c r="Q13" s="189"/>
      <c r="R13" s="203">
        <v>1.1516999999999999</v>
      </c>
      <c r="S13" s="34"/>
      <c r="T13" s="231">
        <v>1.0269999999999999</v>
      </c>
      <c r="U13" s="189"/>
      <c r="V13" s="207">
        <v>0.96379999999999999</v>
      </c>
      <c r="W13" s="189"/>
    </row>
    <row r="14" spans="2:23" x14ac:dyDescent="0.25">
      <c r="U14" s="98"/>
    </row>
    <row r="15" spans="2:23" x14ac:dyDescent="0.25">
      <c r="U15" s="98"/>
    </row>
    <row r="17" spans="2:21" x14ac:dyDescent="0.25">
      <c r="J17" s="118"/>
      <c r="K17" s="118"/>
      <c r="L17" s="118"/>
    </row>
    <row r="18" spans="2:21" x14ac:dyDescent="0.25">
      <c r="B18" s="62" t="s">
        <v>90</v>
      </c>
      <c r="C18" s="77" t="e">
        <v>#N/A</v>
      </c>
      <c r="D18" s="45">
        <v>6.88</v>
      </c>
      <c r="E18" s="77" t="e">
        <v>#N/A</v>
      </c>
      <c r="F18" s="68">
        <v>6.84</v>
      </c>
      <c r="G18" s="77" t="e">
        <v>#N/A</v>
      </c>
      <c r="H18" s="37">
        <v>7.22</v>
      </c>
      <c r="I18" s="77" t="e">
        <v>#N/A</v>
      </c>
      <c r="J18" s="97">
        <v>0.5</v>
      </c>
      <c r="K18" s="97"/>
      <c r="L18" s="97"/>
      <c r="M18" s="62" t="s">
        <v>90</v>
      </c>
      <c r="N18" s="77" t="e">
        <v>#N/A</v>
      </c>
      <c r="O18" s="68">
        <v>1.24</v>
      </c>
      <c r="P18" s="77" t="e">
        <v>#N/A</v>
      </c>
      <c r="Q18" s="45">
        <v>1.2107000000000001</v>
      </c>
      <c r="R18" s="85" t="e">
        <v>#N/A</v>
      </c>
      <c r="S18" s="8">
        <v>1.1952</v>
      </c>
      <c r="T18" s="99" t="e">
        <v>#N/A</v>
      </c>
      <c r="U18" s="96">
        <v>1.4312</v>
      </c>
    </row>
    <row r="19" spans="2:21" x14ac:dyDescent="0.25">
      <c r="B19" s="62" t="s">
        <v>91</v>
      </c>
      <c r="C19" s="77" t="e">
        <v>#N/A</v>
      </c>
      <c r="D19" s="68">
        <v>0</v>
      </c>
      <c r="E19" s="77" t="e">
        <v>#N/A</v>
      </c>
      <c r="F19" s="68">
        <v>0</v>
      </c>
      <c r="G19" s="77" t="e">
        <v>#N/A</v>
      </c>
      <c r="H19" s="37">
        <v>0.56999999999999995</v>
      </c>
      <c r="I19" s="77" t="e">
        <v>#N/A</v>
      </c>
      <c r="J19" s="97">
        <v>9.7815999999999992</v>
      </c>
      <c r="K19" s="97"/>
      <c r="L19" s="97"/>
      <c r="M19" s="62" t="s">
        <v>91</v>
      </c>
      <c r="N19" s="77" t="e">
        <v>#N/A</v>
      </c>
      <c r="O19" s="68">
        <v>0</v>
      </c>
      <c r="P19" s="77" t="e">
        <v>#N/A</v>
      </c>
      <c r="Q19" s="68">
        <v>0</v>
      </c>
      <c r="R19" s="85" t="e">
        <v>#N/A</v>
      </c>
      <c r="S19" s="8">
        <v>0</v>
      </c>
      <c r="T19" s="99" t="e">
        <v>#N/A</v>
      </c>
      <c r="U19" s="96">
        <v>0</v>
      </c>
    </row>
    <row r="20" spans="2:21" x14ac:dyDescent="0.25">
      <c r="B20" s="62"/>
      <c r="C20" s="68"/>
      <c r="D20" s="68"/>
      <c r="F20" s="62"/>
      <c r="G20" s="62"/>
      <c r="H20" s="68"/>
      <c r="I20" s="68"/>
      <c r="J20" s="68"/>
      <c r="K20" s="68"/>
      <c r="L20" s="68"/>
      <c r="M20" s="68"/>
      <c r="N20" s="68"/>
    </row>
    <row r="44" spans="2:12" ht="15.75" thickBot="1" x14ac:dyDescent="0.3"/>
    <row r="45" spans="2:12" x14ac:dyDescent="0.25">
      <c r="B45" s="9" t="s">
        <v>138</v>
      </c>
      <c r="C45" s="355" t="s">
        <v>121</v>
      </c>
      <c r="D45" s="356"/>
      <c r="E45" s="357" t="s">
        <v>120</v>
      </c>
      <c r="F45" s="356"/>
      <c r="G45" s="357" t="s">
        <v>125</v>
      </c>
      <c r="H45" s="356"/>
      <c r="I45" s="357" t="s">
        <v>126</v>
      </c>
      <c r="J45" s="356"/>
      <c r="K45" s="357" t="s">
        <v>132</v>
      </c>
      <c r="L45" s="358"/>
    </row>
    <row r="46" spans="2:12" ht="30.75" thickBot="1" x14ac:dyDescent="0.3">
      <c r="B46" s="9"/>
      <c r="C46" s="194" t="s">
        <v>112</v>
      </c>
      <c r="D46" s="195" t="s">
        <v>122</v>
      </c>
      <c r="E46" s="196" t="s">
        <v>138</v>
      </c>
      <c r="F46" s="195" t="s">
        <v>123</v>
      </c>
      <c r="G46" s="196" t="s">
        <v>138</v>
      </c>
      <c r="H46" s="195" t="s">
        <v>119</v>
      </c>
      <c r="I46" s="196" t="s">
        <v>138</v>
      </c>
      <c r="J46" s="195" t="s">
        <v>127</v>
      </c>
      <c r="K46" s="196" t="s">
        <v>138</v>
      </c>
      <c r="L46" s="198" t="s">
        <v>135</v>
      </c>
    </row>
    <row r="47" spans="2:12" x14ac:dyDescent="0.25">
      <c r="B47" s="62" t="s">
        <v>52</v>
      </c>
      <c r="C47" s="238">
        <v>104.3104</v>
      </c>
      <c r="D47" s="239"/>
      <c r="E47" s="240">
        <v>106.19119999999999</v>
      </c>
      <c r="F47" s="241"/>
      <c r="G47" s="240">
        <v>127.42</v>
      </c>
      <c r="H47" s="242"/>
      <c r="I47" s="240">
        <v>132.4682</v>
      </c>
      <c r="J47" s="242"/>
      <c r="K47" s="243">
        <v>86.9</v>
      </c>
      <c r="L47" s="244"/>
    </row>
    <row r="48" spans="2:12" x14ac:dyDescent="0.25">
      <c r="B48" s="62" t="s">
        <v>46</v>
      </c>
      <c r="C48" s="245">
        <v>103.508</v>
      </c>
      <c r="D48" s="182"/>
      <c r="E48" s="74">
        <v>112.6354</v>
      </c>
      <c r="F48" s="185"/>
      <c r="G48" s="74">
        <v>117.8685</v>
      </c>
      <c r="H48" s="187"/>
      <c r="I48" s="206" t="e">
        <v>#N/A</v>
      </c>
      <c r="J48" s="187"/>
      <c r="K48" s="3">
        <v>119.9971</v>
      </c>
      <c r="L48" s="246"/>
    </row>
    <row r="49" spans="2:12" x14ac:dyDescent="0.25">
      <c r="B49" s="62" t="s">
        <v>87</v>
      </c>
      <c r="C49" s="245">
        <v>119.6181</v>
      </c>
      <c r="D49" s="182"/>
      <c r="E49" s="74">
        <v>129.38030000000001</v>
      </c>
      <c r="F49" s="185"/>
      <c r="G49" s="74">
        <v>114.0556</v>
      </c>
      <c r="H49" s="187"/>
      <c r="I49" s="206" t="e">
        <v>#N/A</v>
      </c>
      <c r="J49" s="187"/>
      <c r="K49" s="3">
        <v>112.19840000000001</v>
      </c>
      <c r="L49" s="246"/>
    </row>
    <row r="50" spans="2:12" x14ac:dyDescent="0.25">
      <c r="B50" s="62" t="s">
        <v>86</v>
      </c>
      <c r="C50" s="245">
        <v>118.76</v>
      </c>
      <c r="D50" s="182"/>
      <c r="E50" s="74">
        <v>115.72</v>
      </c>
      <c r="F50" s="185"/>
      <c r="G50" s="74">
        <v>109.5093</v>
      </c>
      <c r="H50" s="187"/>
      <c r="I50" s="3">
        <v>135.71119999999999</v>
      </c>
      <c r="J50" s="187"/>
      <c r="K50" s="3">
        <v>121.3064</v>
      </c>
      <c r="L50" s="246"/>
    </row>
    <row r="51" spans="2:12" x14ac:dyDescent="0.25">
      <c r="B51" s="62" t="s">
        <v>88</v>
      </c>
      <c r="C51" s="245">
        <v>110.3215</v>
      </c>
      <c r="D51" s="182"/>
      <c r="E51" s="74">
        <v>125.8135</v>
      </c>
      <c r="F51" s="185"/>
      <c r="G51" s="74">
        <v>114.0556</v>
      </c>
      <c r="H51" s="187"/>
      <c r="I51" s="206" t="e">
        <v>#N/A</v>
      </c>
      <c r="J51" s="187"/>
      <c r="K51" s="3">
        <v>123.0934</v>
      </c>
      <c r="L51" s="246"/>
    </row>
    <row r="52" spans="2:12" x14ac:dyDescent="0.25">
      <c r="B52" s="62" t="s">
        <v>89</v>
      </c>
      <c r="C52" s="245">
        <v>111.0294</v>
      </c>
      <c r="D52" s="182"/>
      <c r="E52" s="74">
        <v>101.3725</v>
      </c>
      <c r="F52" s="185"/>
      <c r="G52" s="74">
        <v>108.955</v>
      </c>
      <c r="H52" s="187"/>
      <c r="I52" s="206" t="e">
        <v>#N/A</v>
      </c>
      <c r="J52" s="187"/>
      <c r="K52" s="3">
        <v>107.40300000000001</v>
      </c>
      <c r="L52" s="246"/>
    </row>
    <row r="53" spans="2:12" x14ac:dyDescent="0.25">
      <c r="B53" s="62" t="s">
        <v>92</v>
      </c>
      <c r="C53" s="247" t="e">
        <v>#N/A</v>
      </c>
      <c r="D53" s="97">
        <v>58.745699999999999</v>
      </c>
      <c r="E53" s="183" t="e">
        <v>#N/A</v>
      </c>
      <c r="F53" s="74">
        <v>69.5047</v>
      </c>
      <c r="G53" s="183" t="e">
        <v>#N/A</v>
      </c>
      <c r="H53" s="74">
        <v>63.969900000000003</v>
      </c>
      <c r="I53" s="206" t="e">
        <v>#N/A</v>
      </c>
      <c r="J53" s="206" t="e">
        <v>#N/A</v>
      </c>
      <c r="K53" s="183" t="e">
        <v>#N/A</v>
      </c>
      <c r="L53" s="248">
        <v>70.308300000000003</v>
      </c>
    </row>
    <row r="54" spans="2:12" x14ac:dyDescent="0.25">
      <c r="B54" s="13" t="s">
        <v>47</v>
      </c>
      <c r="C54" s="245">
        <v>95.247900000000001</v>
      </c>
      <c r="D54" s="182"/>
      <c r="E54" s="74">
        <v>99.586399999999998</v>
      </c>
      <c r="F54" s="185"/>
      <c r="G54" s="74">
        <v>101.24169999999999</v>
      </c>
      <c r="H54" s="187"/>
      <c r="I54" s="3">
        <v>106.09990000000001</v>
      </c>
      <c r="J54" s="187"/>
      <c r="K54" s="3">
        <v>97.449100000000001</v>
      </c>
      <c r="L54" s="246"/>
    </row>
    <row r="55" spans="2:12" ht="15.75" thickBot="1" x14ac:dyDescent="0.3">
      <c r="B55" s="13" t="s">
        <v>48</v>
      </c>
      <c r="C55" s="249">
        <v>84.173699999999997</v>
      </c>
      <c r="D55" s="250"/>
      <c r="E55" s="251">
        <v>81.211299999999994</v>
      </c>
      <c r="F55" s="252"/>
      <c r="G55" s="253" t="e">
        <v>#N/A</v>
      </c>
      <c r="H55" s="254"/>
      <c r="I55" s="255">
        <v>105.8181</v>
      </c>
      <c r="J55" s="254"/>
      <c r="K55" s="255">
        <v>97.449100000000001</v>
      </c>
      <c r="L55" s="256"/>
    </row>
  </sheetData>
  <mergeCells count="15">
    <mergeCell ref="C3:D3"/>
    <mergeCell ref="E3:F3"/>
    <mergeCell ref="G3:H3"/>
    <mergeCell ref="I3:J3"/>
    <mergeCell ref="K3:L3"/>
    <mergeCell ref="V3:W3"/>
    <mergeCell ref="N3:O3"/>
    <mergeCell ref="P3:Q3"/>
    <mergeCell ref="R3:S3"/>
    <mergeCell ref="T3:U3"/>
    <mergeCell ref="C45:D45"/>
    <mergeCell ref="E45:F45"/>
    <mergeCell ref="G45:H45"/>
    <mergeCell ref="I45:J45"/>
    <mergeCell ref="K45:L4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0"/>
  <sheetViews>
    <sheetView topLeftCell="A43" workbookViewId="0">
      <selection activeCell="A13" sqref="A13"/>
    </sheetView>
  </sheetViews>
  <sheetFormatPr defaultRowHeight="15" x14ac:dyDescent="0.25"/>
  <cols>
    <col min="1" max="1" width="43.7109375" style="9" customWidth="1"/>
    <col min="2" max="2" width="13.7109375" style="9" bestFit="1" customWidth="1"/>
    <col min="3" max="3" width="13.28515625" style="236" customWidth="1"/>
    <col min="4" max="4" width="9.140625" style="237" customWidth="1"/>
    <col min="5" max="6" width="9.140625" style="237"/>
  </cols>
  <sheetData>
    <row r="1" spans="1:6" x14ac:dyDescent="0.25">
      <c r="A1"/>
      <c r="B1"/>
      <c r="C1"/>
      <c r="D1" s="163"/>
      <c r="E1" s="163"/>
      <c r="F1" s="163"/>
    </row>
    <row r="2" spans="1:6" x14ac:dyDescent="0.25">
      <c r="A2" s="5" t="s">
        <v>16</v>
      </c>
      <c r="B2" s="5" t="s">
        <v>17</v>
      </c>
      <c r="C2" s="5" t="s">
        <v>22</v>
      </c>
      <c r="D2" s="164" t="s">
        <v>7</v>
      </c>
      <c r="E2" s="164" t="s">
        <v>8</v>
      </c>
      <c r="F2" s="164" t="s">
        <v>9</v>
      </c>
    </row>
    <row r="3" spans="1:6" x14ac:dyDescent="0.25">
      <c r="A3" s="13" t="s">
        <v>12</v>
      </c>
      <c r="B3" s="5">
        <v>10702</v>
      </c>
      <c r="C3" s="41">
        <v>41523</v>
      </c>
      <c r="D3" s="47">
        <v>40.427900000000001</v>
      </c>
      <c r="E3" s="47">
        <v>1.6117999999999999</v>
      </c>
      <c r="F3" s="47">
        <v>3.6600000000000001E-2</v>
      </c>
    </row>
    <row r="4" spans="1:6" x14ac:dyDescent="0.25">
      <c r="A4" s="13" t="s">
        <v>13</v>
      </c>
      <c r="B4" s="5">
        <v>10703</v>
      </c>
      <c r="C4" s="41">
        <v>41523</v>
      </c>
      <c r="D4" s="47">
        <v>44.907899999999998</v>
      </c>
      <c r="E4" s="47">
        <v>1.7719</v>
      </c>
      <c r="F4" s="47">
        <v>4.2099999999999999E-2</v>
      </c>
    </row>
    <row r="5" spans="1:6" ht="15.75" x14ac:dyDescent="0.25">
      <c r="A5" s="13" t="s">
        <v>32</v>
      </c>
      <c r="B5" s="5">
        <v>10704</v>
      </c>
      <c r="C5" s="41">
        <v>41523</v>
      </c>
      <c r="D5" s="147">
        <v>119.7563</v>
      </c>
      <c r="E5" s="147">
        <v>24.87</v>
      </c>
      <c r="F5" s="147">
        <v>2.7370999999999999</v>
      </c>
    </row>
    <row r="6" spans="1:6" x14ac:dyDescent="0.25">
      <c r="A6" s="13" t="s">
        <v>33</v>
      </c>
      <c r="B6" s="5">
        <v>10705</v>
      </c>
      <c r="C6" s="41">
        <v>41523</v>
      </c>
      <c r="D6" s="47">
        <v>113.5389</v>
      </c>
      <c r="E6" s="47">
        <v>22.182500000000001</v>
      </c>
      <c r="F6" s="47">
        <v>2.4384000000000001</v>
      </c>
    </row>
    <row r="7" spans="1:6" x14ac:dyDescent="0.25">
      <c r="A7" s="13" t="s">
        <v>34</v>
      </c>
      <c r="B7" s="5">
        <v>10706</v>
      </c>
      <c r="C7" s="41">
        <v>41523</v>
      </c>
      <c r="D7" s="47">
        <v>9.8800000000000008</v>
      </c>
      <c r="E7" s="47">
        <v>0.2828</v>
      </c>
      <c r="F7" s="47">
        <v>3.7400000000000003E-2</v>
      </c>
    </row>
    <row r="8" spans="1:6" x14ac:dyDescent="0.25">
      <c r="A8" s="13" t="s">
        <v>35</v>
      </c>
      <c r="B8" s="4">
        <v>10723</v>
      </c>
      <c r="C8" s="41">
        <v>41552</v>
      </c>
      <c r="D8" s="47">
        <v>60.6083</v>
      </c>
      <c r="E8" s="47">
        <v>2.6372</v>
      </c>
      <c r="F8" s="47">
        <v>0.129</v>
      </c>
    </row>
    <row r="9" spans="1:6" x14ac:dyDescent="0.25">
      <c r="A9" s="13" t="s">
        <v>36</v>
      </c>
      <c r="B9" s="4">
        <v>10724</v>
      </c>
      <c r="C9" s="41">
        <v>41552</v>
      </c>
      <c r="D9" s="47">
        <v>50.909799999999997</v>
      </c>
      <c r="E9" s="47">
        <v>3.9108000000000001</v>
      </c>
      <c r="F9" s="47"/>
    </row>
    <row r="10" spans="1:6" x14ac:dyDescent="0.25">
      <c r="A10" s="13" t="s">
        <v>37</v>
      </c>
      <c r="B10" s="4">
        <v>10725</v>
      </c>
      <c r="C10" s="41">
        <v>41552</v>
      </c>
      <c r="D10" s="47">
        <v>29.1479</v>
      </c>
      <c r="E10" s="47">
        <v>0.62649999999999995</v>
      </c>
      <c r="F10" s="47"/>
    </row>
    <row r="11" spans="1:6" x14ac:dyDescent="0.25">
      <c r="A11" s="14" t="s">
        <v>32</v>
      </c>
      <c r="B11" s="4">
        <v>10726</v>
      </c>
      <c r="C11" s="114">
        <v>41552</v>
      </c>
      <c r="D11" s="145">
        <v>115.8794</v>
      </c>
      <c r="E11" s="145">
        <v>22.640499999999999</v>
      </c>
      <c r="F11" s="145">
        <v>2.6863000000000001</v>
      </c>
    </row>
    <row r="12" spans="1:6" x14ac:dyDescent="0.25">
      <c r="A12" s="14" t="s">
        <v>38</v>
      </c>
      <c r="B12" s="4">
        <v>10727</v>
      </c>
      <c r="C12" s="114">
        <v>41552</v>
      </c>
      <c r="D12" s="145">
        <v>100.8694</v>
      </c>
      <c r="E12" s="145">
        <v>10.680300000000001</v>
      </c>
      <c r="F12" s="145">
        <v>1.3597999999999999</v>
      </c>
    </row>
    <row r="13" spans="1:6" x14ac:dyDescent="0.25">
      <c r="A13" s="13" t="s">
        <v>39</v>
      </c>
      <c r="B13" s="4">
        <v>10728</v>
      </c>
      <c r="C13" s="41">
        <v>41552</v>
      </c>
      <c r="D13" s="47">
        <v>514.34609999999998</v>
      </c>
      <c r="E13" s="47">
        <v>2.1328</v>
      </c>
      <c r="F13" s="47"/>
    </row>
    <row r="14" spans="1:6" x14ac:dyDescent="0.25">
      <c r="A14" s="14" t="s">
        <v>40</v>
      </c>
      <c r="B14" s="4">
        <v>10780</v>
      </c>
      <c r="C14" s="41">
        <v>41523</v>
      </c>
      <c r="D14" s="5" t="s">
        <v>41</v>
      </c>
      <c r="E14" s="5" t="s">
        <v>41</v>
      </c>
      <c r="F14" s="5" t="s">
        <v>41</v>
      </c>
    </row>
    <row r="15" spans="1:6" x14ac:dyDescent="0.25">
      <c r="A15" s="14" t="s">
        <v>40</v>
      </c>
      <c r="B15" s="4">
        <v>10781</v>
      </c>
      <c r="C15" s="41">
        <v>41552</v>
      </c>
      <c r="D15" s="5" t="s">
        <v>41</v>
      </c>
      <c r="E15" s="5" t="s">
        <v>41</v>
      </c>
      <c r="F15" s="5" t="s">
        <v>41</v>
      </c>
    </row>
    <row r="16" spans="1:6" ht="15.75" x14ac:dyDescent="0.25">
      <c r="A16" s="13" t="s">
        <v>38</v>
      </c>
      <c r="B16" s="4">
        <v>10782</v>
      </c>
      <c r="C16" s="41">
        <v>41583</v>
      </c>
      <c r="D16" s="117">
        <v>91.27</v>
      </c>
      <c r="E16" s="117">
        <v>13.21</v>
      </c>
      <c r="F16" s="228"/>
    </row>
    <row r="17" spans="1:6" ht="15.75" x14ac:dyDescent="0.25">
      <c r="A17" s="13" t="s">
        <v>42</v>
      </c>
      <c r="B17" s="4">
        <v>10783</v>
      </c>
      <c r="C17" s="41">
        <v>41583</v>
      </c>
      <c r="D17" s="117">
        <v>84.92</v>
      </c>
      <c r="E17" s="117">
        <v>8.92</v>
      </c>
      <c r="F17" s="228"/>
    </row>
    <row r="18" spans="1:6" x14ac:dyDescent="0.25">
      <c r="A18" s="13" t="s">
        <v>54</v>
      </c>
      <c r="B18" s="5">
        <v>10818</v>
      </c>
      <c r="C18" s="41">
        <v>41676</v>
      </c>
      <c r="D18" s="152">
        <v>93.025400000000005</v>
      </c>
      <c r="E18" s="97">
        <v>4.6401000000000003</v>
      </c>
      <c r="F18" s="97"/>
    </row>
    <row r="19" spans="1:6" x14ac:dyDescent="0.25">
      <c r="A19" s="13" t="s">
        <v>56</v>
      </c>
      <c r="B19" s="5">
        <v>10819</v>
      </c>
      <c r="C19" s="41">
        <v>41676</v>
      </c>
      <c r="D19" s="152">
        <v>116.06570000000001</v>
      </c>
      <c r="E19" s="97">
        <v>3.1267</v>
      </c>
      <c r="F19" s="97"/>
    </row>
    <row r="20" spans="1:6" x14ac:dyDescent="0.25">
      <c r="A20" s="13" t="s">
        <v>58</v>
      </c>
      <c r="B20" s="4">
        <v>10820</v>
      </c>
      <c r="C20" s="41">
        <v>41676</v>
      </c>
      <c r="D20" s="152">
        <v>107.5408</v>
      </c>
      <c r="E20" s="97">
        <v>2.3609</v>
      </c>
      <c r="F20" s="97"/>
    </row>
    <row r="21" spans="1:6" x14ac:dyDescent="0.25">
      <c r="A21" s="13" t="s">
        <v>59</v>
      </c>
      <c r="B21" s="4">
        <v>10821</v>
      </c>
      <c r="C21" s="41">
        <v>41676</v>
      </c>
      <c r="D21" s="152">
        <v>105.7332</v>
      </c>
      <c r="E21" s="97">
        <v>2.2616000000000001</v>
      </c>
      <c r="F21" s="97"/>
    </row>
    <row r="22" spans="1:6" x14ac:dyDescent="0.25">
      <c r="A22" s="13" t="s">
        <v>60</v>
      </c>
      <c r="B22" s="5">
        <v>10822</v>
      </c>
      <c r="C22" s="41">
        <v>41676</v>
      </c>
      <c r="D22" s="152">
        <v>112.0728</v>
      </c>
      <c r="E22" s="97">
        <v>2.1349</v>
      </c>
      <c r="F22" s="97"/>
    </row>
    <row r="23" spans="1:6" x14ac:dyDescent="0.25">
      <c r="A23" s="13" t="s">
        <v>61</v>
      </c>
      <c r="B23" s="5">
        <v>10823</v>
      </c>
      <c r="C23" s="41">
        <v>41676</v>
      </c>
      <c r="D23" s="155">
        <v>111.1966</v>
      </c>
      <c r="E23" s="97">
        <v>26.099599999999999</v>
      </c>
      <c r="F23" s="97">
        <v>2.6646000000000001</v>
      </c>
    </row>
    <row r="24" spans="1:6" x14ac:dyDescent="0.25">
      <c r="A24" s="13" t="s">
        <v>62</v>
      </c>
      <c r="B24" s="5">
        <v>10824</v>
      </c>
      <c r="C24" s="41">
        <v>41676</v>
      </c>
      <c r="D24" s="152">
        <v>105.9845</v>
      </c>
      <c r="E24" s="97">
        <v>16.9833</v>
      </c>
      <c r="F24" s="97">
        <v>2.2349999999999999</v>
      </c>
    </row>
    <row r="25" spans="1:6" x14ac:dyDescent="0.25">
      <c r="A25" s="13" t="s">
        <v>63</v>
      </c>
      <c r="B25" s="5">
        <v>10825</v>
      </c>
      <c r="C25" s="41">
        <v>41676</v>
      </c>
      <c r="D25" s="155">
        <v>95.576599999999999</v>
      </c>
      <c r="E25" s="97">
        <v>10.3759</v>
      </c>
      <c r="F25" s="97"/>
    </row>
    <row r="26" spans="1:6" x14ac:dyDescent="0.25">
      <c r="A26" s="12" t="s">
        <v>54</v>
      </c>
      <c r="B26" s="5">
        <v>11217</v>
      </c>
      <c r="C26" s="41">
        <v>41808</v>
      </c>
      <c r="D26" s="117">
        <v>75.706299999999999</v>
      </c>
      <c r="E26" s="117">
        <v>4.3049999999999997</v>
      </c>
      <c r="F26" s="117"/>
    </row>
    <row r="27" spans="1:6" x14ac:dyDescent="0.25">
      <c r="A27" s="12" t="s">
        <v>56</v>
      </c>
      <c r="B27" s="5">
        <v>11218</v>
      </c>
      <c r="C27" s="41">
        <v>41808</v>
      </c>
      <c r="D27" s="117">
        <v>87.165800000000004</v>
      </c>
      <c r="E27" s="117">
        <v>2.2393999999999998</v>
      </c>
      <c r="F27" s="117"/>
    </row>
    <row r="28" spans="1:6" x14ac:dyDescent="0.25">
      <c r="A28" s="12" t="s">
        <v>58</v>
      </c>
      <c r="B28" s="5">
        <v>11219</v>
      </c>
      <c r="C28" s="41">
        <v>41808</v>
      </c>
      <c r="D28" s="117">
        <v>88.477900000000005</v>
      </c>
      <c r="E28" s="117">
        <v>2.2559</v>
      </c>
      <c r="F28" s="117"/>
    </row>
    <row r="29" spans="1:6" x14ac:dyDescent="0.25">
      <c r="A29" s="12" t="s">
        <v>59</v>
      </c>
      <c r="B29" s="5">
        <v>11220</v>
      </c>
      <c r="C29" s="41">
        <v>41808</v>
      </c>
      <c r="D29" s="117">
        <v>84.206000000000003</v>
      </c>
      <c r="E29" s="117">
        <v>2.2532000000000001</v>
      </c>
      <c r="F29" s="117"/>
    </row>
    <row r="30" spans="1:6" x14ac:dyDescent="0.25">
      <c r="A30" s="12" t="s">
        <v>60</v>
      </c>
      <c r="B30" s="5">
        <v>11221</v>
      </c>
      <c r="C30" s="41">
        <v>41808</v>
      </c>
      <c r="D30" s="117">
        <v>71.949299999999994</v>
      </c>
      <c r="E30" s="117">
        <v>1.7427999999999999</v>
      </c>
      <c r="F30" s="117"/>
    </row>
    <row r="31" spans="1:6" x14ac:dyDescent="0.25">
      <c r="A31" s="12" t="s">
        <v>61</v>
      </c>
      <c r="B31" s="5">
        <v>11222</v>
      </c>
      <c r="C31" s="41">
        <v>41808</v>
      </c>
      <c r="D31" s="117">
        <v>98.802499999999995</v>
      </c>
      <c r="E31" s="117">
        <v>22.212700000000002</v>
      </c>
      <c r="F31" s="117">
        <v>2.2725</v>
      </c>
    </row>
    <row r="32" spans="1:6" x14ac:dyDescent="0.25">
      <c r="A32" s="12" t="s">
        <v>62</v>
      </c>
      <c r="B32" s="5">
        <v>11223</v>
      </c>
      <c r="C32" s="41">
        <v>41808</v>
      </c>
      <c r="D32" s="117">
        <v>106.9563</v>
      </c>
      <c r="E32" s="117">
        <v>11.919600000000001</v>
      </c>
      <c r="F32" s="117">
        <v>1.1102000000000001</v>
      </c>
    </row>
    <row r="33" spans="1:6" x14ac:dyDescent="0.25">
      <c r="A33" s="12" t="s">
        <v>63</v>
      </c>
      <c r="B33" s="5">
        <v>11224</v>
      </c>
      <c r="C33" s="41">
        <v>41808</v>
      </c>
      <c r="D33" s="117">
        <v>85.034599999999998</v>
      </c>
      <c r="E33" s="117">
        <v>10.254300000000001</v>
      </c>
      <c r="F33" s="117">
        <v>1.0333000000000001</v>
      </c>
    </row>
    <row r="34" spans="1:6" x14ac:dyDescent="0.25">
      <c r="A34" s="39" t="s">
        <v>59</v>
      </c>
      <c r="B34" s="51">
        <v>11483</v>
      </c>
      <c r="C34" s="54">
        <v>41872</v>
      </c>
      <c r="D34" s="117">
        <v>104.3104</v>
      </c>
      <c r="E34" s="117">
        <v>2.8883999999999999</v>
      </c>
      <c r="F34" s="117"/>
    </row>
    <row r="35" spans="1:6" x14ac:dyDescent="0.25">
      <c r="A35" s="39" t="s">
        <v>61</v>
      </c>
      <c r="B35" s="56">
        <v>11484</v>
      </c>
      <c r="C35" s="59">
        <v>41870</v>
      </c>
      <c r="D35" s="117">
        <v>107.4652</v>
      </c>
      <c r="E35" s="117">
        <v>16.509</v>
      </c>
      <c r="F35" s="117">
        <v>1.7674000000000001</v>
      </c>
    </row>
    <row r="36" spans="1:6" x14ac:dyDescent="0.25">
      <c r="A36" s="12" t="s">
        <v>61</v>
      </c>
      <c r="B36" s="51">
        <v>11485</v>
      </c>
      <c r="C36" s="54">
        <v>41872</v>
      </c>
      <c r="D36" s="117">
        <v>103.508</v>
      </c>
      <c r="E36" s="117">
        <v>20.65</v>
      </c>
      <c r="F36" s="117">
        <v>2.1377999999999999</v>
      </c>
    </row>
    <row r="37" spans="1:6" x14ac:dyDescent="0.25">
      <c r="A37" s="12" t="s">
        <v>62</v>
      </c>
      <c r="B37" s="51">
        <v>11486</v>
      </c>
      <c r="C37" s="54">
        <v>41872</v>
      </c>
      <c r="D37" s="117">
        <v>95.247900000000001</v>
      </c>
      <c r="E37" s="117">
        <v>8.8892000000000007</v>
      </c>
      <c r="F37" s="117">
        <v>0.99929999999999997</v>
      </c>
    </row>
    <row r="38" spans="1:6" x14ac:dyDescent="0.25">
      <c r="A38" s="12" t="s">
        <v>63</v>
      </c>
      <c r="B38" s="51">
        <v>11487</v>
      </c>
      <c r="C38" s="54">
        <v>41872</v>
      </c>
      <c r="D38" s="117">
        <v>84.173699999999997</v>
      </c>
      <c r="E38" s="117">
        <v>7.8556999999999997</v>
      </c>
      <c r="F38" s="117">
        <v>0.89139999999999997</v>
      </c>
    </row>
    <row r="39" spans="1:6" x14ac:dyDescent="0.25">
      <c r="A39" s="39" t="s">
        <v>84</v>
      </c>
      <c r="B39" s="51">
        <v>11488</v>
      </c>
      <c r="C39" s="54">
        <v>41872</v>
      </c>
      <c r="D39" s="117">
        <v>104.2521</v>
      </c>
      <c r="E39" s="117">
        <v>22.466200000000001</v>
      </c>
      <c r="F39" s="117">
        <v>2.3281999999999998</v>
      </c>
    </row>
    <row r="40" spans="1:6" x14ac:dyDescent="0.25">
      <c r="A40" s="39" t="s">
        <v>93</v>
      </c>
      <c r="B40" s="51">
        <v>11489</v>
      </c>
      <c r="C40" s="54">
        <v>41872</v>
      </c>
      <c r="D40" s="117">
        <v>118.76</v>
      </c>
      <c r="E40" s="117">
        <v>12.497999999999999</v>
      </c>
      <c r="F40" s="117">
        <v>1.583</v>
      </c>
    </row>
    <row r="41" spans="1:6" x14ac:dyDescent="0.25">
      <c r="A41" s="39" t="s">
        <v>94</v>
      </c>
      <c r="B41" s="51">
        <v>11490</v>
      </c>
      <c r="C41" s="54">
        <v>41872</v>
      </c>
      <c r="D41" s="117">
        <v>119.6181</v>
      </c>
      <c r="E41" s="117">
        <v>23.139099999999999</v>
      </c>
      <c r="F41" s="117">
        <v>2.1608000000000001</v>
      </c>
    </row>
    <row r="42" spans="1:6" x14ac:dyDescent="0.25">
      <c r="A42" s="39" t="s">
        <v>95</v>
      </c>
      <c r="B42" s="51">
        <v>11491</v>
      </c>
      <c r="C42" s="54">
        <v>41872</v>
      </c>
      <c r="D42" s="117">
        <v>110.3215</v>
      </c>
      <c r="E42" s="117">
        <v>20.043700000000001</v>
      </c>
      <c r="F42" s="117">
        <v>2.0442</v>
      </c>
    </row>
    <row r="43" spans="1:6" x14ac:dyDescent="0.25">
      <c r="A43" s="39" t="s">
        <v>96</v>
      </c>
      <c r="B43" s="51">
        <v>11492</v>
      </c>
      <c r="C43" s="54">
        <v>41872</v>
      </c>
      <c r="D43" s="117">
        <v>111.0294</v>
      </c>
      <c r="E43" s="117">
        <v>15.7334</v>
      </c>
      <c r="F43" s="117">
        <v>1.8888</v>
      </c>
    </row>
    <row r="44" spans="1:6" x14ac:dyDescent="0.25">
      <c r="A44" s="39" t="s">
        <v>97</v>
      </c>
      <c r="B44" s="51">
        <v>11493</v>
      </c>
      <c r="C44" s="54">
        <v>41872</v>
      </c>
      <c r="D44" s="117">
        <v>69.828900000000004</v>
      </c>
      <c r="E44" s="117">
        <v>6.8781999999999996</v>
      </c>
      <c r="F44" s="117">
        <v>1.2107000000000001</v>
      </c>
    </row>
    <row r="45" spans="1:6" x14ac:dyDescent="0.25">
      <c r="A45" s="39" t="s">
        <v>98</v>
      </c>
      <c r="B45" s="51">
        <v>11494</v>
      </c>
      <c r="C45" s="54">
        <v>41872</v>
      </c>
      <c r="D45" s="117">
        <v>30.221599999999999</v>
      </c>
      <c r="E45" s="117"/>
      <c r="F45" s="117"/>
    </row>
    <row r="46" spans="1:6" x14ac:dyDescent="0.25">
      <c r="A46" s="39" t="s">
        <v>99</v>
      </c>
      <c r="B46" s="51">
        <v>11495</v>
      </c>
      <c r="C46" s="54">
        <v>41872</v>
      </c>
      <c r="D46" s="117">
        <v>58.745699999999999</v>
      </c>
      <c r="E46" s="117">
        <v>0.75900000000000001</v>
      </c>
      <c r="F46" s="117"/>
    </row>
    <row r="47" spans="1:6" x14ac:dyDescent="0.25">
      <c r="A47" s="62" t="s">
        <v>62</v>
      </c>
      <c r="B47" s="64">
        <v>11501</v>
      </c>
      <c r="C47" s="66">
        <v>41900</v>
      </c>
      <c r="D47" s="74">
        <v>99.586399999999998</v>
      </c>
      <c r="E47" s="158">
        <v>11.405099999999999</v>
      </c>
      <c r="F47" s="158">
        <v>1.052</v>
      </c>
    </row>
    <row r="48" spans="1:6" x14ac:dyDescent="0.25">
      <c r="A48" s="62" t="s">
        <v>63</v>
      </c>
      <c r="B48" s="64">
        <v>11502</v>
      </c>
      <c r="C48" s="66">
        <v>41900</v>
      </c>
      <c r="D48" s="74">
        <v>81.211299999999994</v>
      </c>
      <c r="E48" s="74">
        <v>8.6662999999999997</v>
      </c>
      <c r="F48" s="74">
        <v>0.92269999999999996</v>
      </c>
    </row>
    <row r="49" spans="1:6" x14ac:dyDescent="0.25">
      <c r="A49" s="62" t="s">
        <v>91</v>
      </c>
      <c r="B49" s="64">
        <v>11503</v>
      </c>
      <c r="C49" s="66">
        <v>41900</v>
      </c>
      <c r="D49" s="74">
        <v>45.991399999999999</v>
      </c>
      <c r="E49" s="74">
        <v>0.35980000000000001</v>
      </c>
      <c r="F49" s="74"/>
    </row>
    <row r="50" spans="1:6" x14ac:dyDescent="0.25">
      <c r="A50" s="79" t="s">
        <v>90</v>
      </c>
      <c r="B50" s="87">
        <v>11504</v>
      </c>
      <c r="C50" s="93">
        <v>41900</v>
      </c>
      <c r="D50" s="74">
        <v>75.822800000000001</v>
      </c>
      <c r="E50" s="158">
        <v>6.8409000000000004</v>
      </c>
      <c r="F50" s="158">
        <v>1.2432000000000001</v>
      </c>
    </row>
    <row r="51" spans="1:6" x14ac:dyDescent="0.25">
      <c r="A51" s="79" t="s">
        <v>92</v>
      </c>
      <c r="B51" s="87">
        <v>11505</v>
      </c>
      <c r="C51" s="93">
        <v>41900</v>
      </c>
      <c r="D51" s="74">
        <v>69.5047</v>
      </c>
      <c r="E51" s="74">
        <v>0.69030000000000002</v>
      </c>
      <c r="F51" s="74"/>
    </row>
    <row r="52" spans="1:6" x14ac:dyDescent="0.25">
      <c r="A52" s="62" t="s">
        <v>88</v>
      </c>
      <c r="B52" s="64">
        <v>11506</v>
      </c>
      <c r="C52" s="66">
        <v>41900</v>
      </c>
      <c r="D52" s="74">
        <v>125.8135</v>
      </c>
      <c r="E52" s="74">
        <v>23.5442</v>
      </c>
      <c r="F52" s="158">
        <v>2.4990999999999999</v>
      </c>
    </row>
    <row r="53" spans="1:6" x14ac:dyDescent="0.25">
      <c r="A53" s="62" t="s">
        <v>89</v>
      </c>
      <c r="B53" s="64">
        <v>11507</v>
      </c>
      <c r="C53" s="66">
        <v>41900</v>
      </c>
      <c r="D53" s="74">
        <v>101.3725</v>
      </c>
      <c r="E53" s="74">
        <v>18.506499999999999</v>
      </c>
      <c r="F53" s="74">
        <v>2.0670999999999999</v>
      </c>
    </row>
    <row r="54" spans="1:6" x14ac:dyDescent="0.25">
      <c r="A54" s="62" t="s">
        <v>86</v>
      </c>
      <c r="B54" s="64">
        <v>11508</v>
      </c>
      <c r="C54" s="66">
        <v>41900</v>
      </c>
      <c r="D54" s="74">
        <v>115.72</v>
      </c>
      <c r="E54" s="74">
        <v>19.1724</v>
      </c>
      <c r="F54" s="158">
        <v>2.0592999999999999</v>
      </c>
    </row>
    <row r="55" spans="1:6" x14ac:dyDescent="0.25">
      <c r="A55" s="62" t="s">
        <v>87</v>
      </c>
      <c r="B55" s="64">
        <v>11509</v>
      </c>
      <c r="C55" s="66">
        <v>41900</v>
      </c>
      <c r="D55" s="74">
        <v>129.38030000000001</v>
      </c>
      <c r="E55" s="74">
        <v>22.8886</v>
      </c>
      <c r="F55" s="158">
        <v>2.4784999999999999</v>
      </c>
    </row>
    <row r="56" spans="1:6" x14ac:dyDescent="0.25">
      <c r="A56" s="62" t="s">
        <v>61</v>
      </c>
      <c r="B56" s="64">
        <v>11510</v>
      </c>
      <c r="C56" s="66">
        <v>41900</v>
      </c>
      <c r="D56" s="74">
        <v>112.6354</v>
      </c>
      <c r="E56" s="74">
        <v>23.864899999999999</v>
      </c>
      <c r="F56" s="158">
        <v>2.7936999999999999</v>
      </c>
    </row>
    <row r="57" spans="1:6" x14ac:dyDescent="0.25">
      <c r="A57" s="12" t="s">
        <v>59</v>
      </c>
      <c r="B57" s="64">
        <v>11511</v>
      </c>
      <c r="C57" s="66">
        <v>41900</v>
      </c>
      <c r="D57" s="74">
        <v>106.19119999999999</v>
      </c>
      <c r="E57" s="74">
        <v>3.1526999999999998</v>
      </c>
      <c r="F57" s="74"/>
    </row>
    <row r="58" spans="1:6" x14ac:dyDescent="0.25">
      <c r="A58" s="78" t="s">
        <v>59</v>
      </c>
      <c r="B58" s="236">
        <v>11647</v>
      </c>
      <c r="C58" s="80">
        <v>41956</v>
      </c>
      <c r="D58" s="74">
        <v>127.42</v>
      </c>
      <c r="E58" s="74">
        <v>3.3759999999999999</v>
      </c>
      <c r="F58" s="74"/>
    </row>
    <row r="59" spans="1:6" x14ac:dyDescent="0.25">
      <c r="A59" s="78" t="s">
        <v>61</v>
      </c>
      <c r="B59" s="236">
        <v>11648</v>
      </c>
      <c r="C59" s="80">
        <v>41956</v>
      </c>
      <c r="D59" s="74">
        <v>117.8685</v>
      </c>
      <c r="E59" s="74">
        <v>25.4375</v>
      </c>
      <c r="F59" s="74">
        <v>2.4782999999999999</v>
      </c>
    </row>
    <row r="60" spans="1:6" x14ac:dyDescent="0.25">
      <c r="A60" s="78" t="s">
        <v>92</v>
      </c>
      <c r="B60" s="236">
        <v>11649</v>
      </c>
      <c r="C60" s="80">
        <v>41956</v>
      </c>
      <c r="D60" s="74">
        <v>63.969900000000003</v>
      </c>
      <c r="E60" s="74">
        <v>0.8901</v>
      </c>
      <c r="F60" s="74"/>
    </row>
    <row r="61" spans="1:6" x14ac:dyDescent="0.25">
      <c r="A61" s="78" t="s">
        <v>90</v>
      </c>
      <c r="B61" s="236">
        <v>11650</v>
      </c>
      <c r="C61" s="80">
        <v>41956</v>
      </c>
      <c r="D61" s="74">
        <v>84.365499999999997</v>
      </c>
      <c r="E61" s="74">
        <v>7.2160000000000002</v>
      </c>
      <c r="F61" s="74">
        <v>1.1950000000000001</v>
      </c>
    </row>
    <row r="62" spans="1:6" x14ac:dyDescent="0.25">
      <c r="A62" s="78" t="s">
        <v>91</v>
      </c>
      <c r="B62" s="236">
        <v>11651</v>
      </c>
      <c r="C62" s="80">
        <v>41956</v>
      </c>
      <c r="D62" s="74">
        <v>50.256</v>
      </c>
      <c r="E62" s="74">
        <v>0.56530000000000002</v>
      </c>
      <c r="F62" s="74"/>
    </row>
    <row r="63" spans="1:6" x14ac:dyDescent="0.25">
      <c r="A63" s="78" t="s">
        <v>62</v>
      </c>
      <c r="B63" s="236">
        <v>11652</v>
      </c>
      <c r="C63" s="80">
        <v>41956</v>
      </c>
      <c r="D63" s="74">
        <v>101.24169999999999</v>
      </c>
      <c r="E63" s="74">
        <v>16.263200000000001</v>
      </c>
      <c r="F63" s="74">
        <v>1.4867999999999999</v>
      </c>
    </row>
    <row r="64" spans="1:6" x14ac:dyDescent="0.25">
      <c r="A64" s="78" t="s">
        <v>63</v>
      </c>
      <c r="B64" s="236">
        <v>11653</v>
      </c>
      <c r="C64" s="80">
        <v>41956</v>
      </c>
      <c r="D64" s="89"/>
      <c r="E64" s="47"/>
      <c r="F64" s="47"/>
    </row>
    <row r="65" spans="1:6" x14ac:dyDescent="0.25">
      <c r="A65" s="78" t="s">
        <v>86</v>
      </c>
      <c r="B65" s="236">
        <v>11654</v>
      </c>
      <c r="C65" s="80">
        <v>41956</v>
      </c>
      <c r="D65" s="74">
        <v>109.5093</v>
      </c>
      <c r="E65" s="74">
        <v>25.573</v>
      </c>
      <c r="F65" s="74">
        <v>2.4693000000000001</v>
      </c>
    </row>
    <row r="66" spans="1:6" x14ac:dyDescent="0.25">
      <c r="A66" s="78" t="s">
        <v>89</v>
      </c>
      <c r="B66" s="236">
        <v>11655</v>
      </c>
      <c r="C66" s="80">
        <v>41956</v>
      </c>
      <c r="D66" s="74">
        <v>108.955</v>
      </c>
      <c r="E66" s="74">
        <v>23.463000000000001</v>
      </c>
      <c r="F66" s="74">
        <v>2.3847999999999998</v>
      </c>
    </row>
    <row r="67" spans="1:6" x14ac:dyDescent="0.25">
      <c r="A67" s="78" t="s">
        <v>88</v>
      </c>
      <c r="B67" s="236">
        <v>11656</v>
      </c>
      <c r="C67" s="80">
        <v>41956</v>
      </c>
      <c r="D67" s="74">
        <v>114.0556</v>
      </c>
      <c r="E67" s="74">
        <v>26.24</v>
      </c>
      <c r="F67" s="74">
        <v>2.5790999999999999</v>
      </c>
    </row>
    <row r="68" spans="1:6" x14ac:dyDescent="0.25">
      <c r="A68" s="78" t="s">
        <v>87</v>
      </c>
      <c r="B68" s="236">
        <v>11657</v>
      </c>
      <c r="C68" s="80">
        <v>41956</v>
      </c>
      <c r="D68" s="74">
        <v>118.1585</v>
      </c>
      <c r="E68" s="74">
        <v>26.686800000000002</v>
      </c>
      <c r="F68" s="74">
        <v>2.5533999999999999</v>
      </c>
    </row>
    <row r="69" spans="1:6" x14ac:dyDescent="0.25">
      <c r="A69" s="78" t="s">
        <v>59</v>
      </c>
      <c r="B69" s="236">
        <v>11847</v>
      </c>
      <c r="C69" s="80">
        <v>42087</v>
      </c>
      <c r="D69" s="74">
        <v>132.4682</v>
      </c>
      <c r="E69" s="74">
        <v>2.5546000000000002</v>
      </c>
      <c r="F69" s="74"/>
    </row>
    <row r="70" spans="1:6" x14ac:dyDescent="0.25">
      <c r="A70" s="78" t="s">
        <v>61</v>
      </c>
      <c r="B70" s="236">
        <v>11848</v>
      </c>
      <c r="C70" s="80">
        <v>42087</v>
      </c>
      <c r="D70" s="110"/>
      <c r="E70" s="110"/>
      <c r="F70" s="110"/>
    </row>
    <row r="71" spans="1:6" x14ac:dyDescent="0.25">
      <c r="A71" s="78" t="s">
        <v>92</v>
      </c>
      <c r="B71" s="236">
        <v>11849</v>
      </c>
      <c r="C71" s="80">
        <v>42087</v>
      </c>
      <c r="D71" s="110"/>
      <c r="E71" s="110"/>
      <c r="F71" s="110"/>
    </row>
    <row r="72" spans="1:6" x14ac:dyDescent="0.25">
      <c r="A72" s="78" t="s">
        <v>90</v>
      </c>
      <c r="B72" s="236">
        <v>11850</v>
      </c>
      <c r="C72" s="80">
        <v>42087</v>
      </c>
      <c r="D72" s="162">
        <v>70.492400000000004</v>
      </c>
      <c r="E72" s="162">
        <v>0.498</v>
      </c>
      <c r="F72" s="162"/>
    </row>
    <row r="73" spans="1:6" x14ac:dyDescent="0.25">
      <c r="A73" s="78" t="s">
        <v>91</v>
      </c>
      <c r="B73" s="236">
        <v>11851</v>
      </c>
      <c r="C73" s="80">
        <v>42087</v>
      </c>
      <c r="D73" s="110"/>
      <c r="E73" s="110"/>
      <c r="F73" s="110"/>
    </row>
    <row r="74" spans="1:6" x14ac:dyDescent="0.25">
      <c r="A74" s="78" t="s">
        <v>62</v>
      </c>
      <c r="B74" s="236">
        <v>11852</v>
      </c>
      <c r="C74" s="80">
        <v>42087</v>
      </c>
      <c r="D74" s="162">
        <v>106.09990000000001</v>
      </c>
      <c r="E74" s="162">
        <v>14.812900000000001</v>
      </c>
      <c r="F74" s="162">
        <v>1.5017</v>
      </c>
    </row>
    <row r="75" spans="1:6" x14ac:dyDescent="0.25">
      <c r="A75" s="78" t="s">
        <v>63</v>
      </c>
      <c r="B75" s="236">
        <v>11853</v>
      </c>
      <c r="C75" s="80">
        <v>42087</v>
      </c>
      <c r="D75" s="162">
        <v>105.8181</v>
      </c>
      <c r="E75" s="162">
        <v>9.4977999999999998</v>
      </c>
      <c r="F75" s="162">
        <v>1.0269999999999999</v>
      </c>
    </row>
    <row r="76" spans="1:6" x14ac:dyDescent="0.25">
      <c r="A76" s="78" t="s">
        <v>86</v>
      </c>
      <c r="B76" s="236">
        <v>11854</v>
      </c>
      <c r="C76" s="80">
        <v>42087</v>
      </c>
      <c r="D76" s="162">
        <v>135.71119999999999</v>
      </c>
      <c r="E76" s="162">
        <v>20.094100000000001</v>
      </c>
      <c r="F76" s="162">
        <v>1.1611</v>
      </c>
    </row>
    <row r="77" spans="1:6" x14ac:dyDescent="0.25">
      <c r="A77" s="78" t="s">
        <v>89</v>
      </c>
      <c r="B77" s="236">
        <v>11855</v>
      </c>
      <c r="C77" s="80">
        <v>42087</v>
      </c>
      <c r="D77" s="110"/>
      <c r="E77" s="110"/>
      <c r="F77" s="110"/>
    </row>
    <row r="78" spans="1:6" x14ac:dyDescent="0.25">
      <c r="A78" s="78" t="s">
        <v>88</v>
      </c>
      <c r="B78" s="236">
        <v>11856</v>
      </c>
      <c r="C78" s="80">
        <v>42087</v>
      </c>
      <c r="D78" s="110"/>
      <c r="E78" s="110"/>
      <c r="F78" s="110"/>
    </row>
    <row r="79" spans="1:6" x14ac:dyDescent="0.25">
      <c r="A79" s="78" t="s">
        <v>87</v>
      </c>
      <c r="B79" s="236">
        <v>11857</v>
      </c>
      <c r="C79" s="80">
        <v>42087</v>
      </c>
      <c r="D79" s="110"/>
      <c r="E79" s="110"/>
      <c r="F79" s="110"/>
    </row>
    <row r="80" spans="1:6" x14ac:dyDescent="0.25">
      <c r="A80" s="78" t="s">
        <v>59</v>
      </c>
      <c r="B80" s="236">
        <v>11932</v>
      </c>
      <c r="C80" s="80">
        <v>42123</v>
      </c>
      <c r="D80" s="162">
        <v>86.9</v>
      </c>
      <c r="E80" s="162">
        <v>1.9563999999999999</v>
      </c>
      <c r="F80" s="162"/>
    </row>
    <row r="81" spans="1:6" x14ac:dyDescent="0.25">
      <c r="A81" s="78" t="s">
        <v>61</v>
      </c>
      <c r="B81" s="236">
        <v>11933</v>
      </c>
      <c r="C81" s="80">
        <v>42123</v>
      </c>
      <c r="D81" s="162">
        <v>119.9971</v>
      </c>
      <c r="E81" s="162">
        <v>25.146000000000001</v>
      </c>
      <c r="F81" s="162">
        <v>2.7772999999999999</v>
      </c>
    </row>
    <row r="82" spans="1:6" x14ac:dyDescent="0.25">
      <c r="A82" s="78" t="s">
        <v>92</v>
      </c>
      <c r="B82" s="236">
        <v>11934</v>
      </c>
      <c r="C82" s="80">
        <v>42123</v>
      </c>
      <c r="D82" s="162">
        <v>70.308300000000003</v>
      </c>
      <c r="E82" s="162">
        <v>0.72099999999999997</v>
      </c>
      <c r="F82" s="162"/>
    </row>
    <row r="83" spans="1:6" x14ac:dyDescent="0.25">
      <c r="A83" s="78" t="s">
        <v>90</v>
      </c>
      <c r="B83" s="236">
        <v>11935</v>
      </c>
      <c r="C83" s="80">
        <v>42123</v>
      </c>
      <c r="D83" s="162">
        <v>83.876599999999996</v>
      </c>
      <c r="E83" s="162">
        <v>7.7404999999999999</v>
      </c>
      <c r="F83" s="162">
        <v>1.3098000000000001</v>
      </c>
    </row>
    <row r="84" spans="1:6" x14ac:dyDescent="0.25">
      <c r="A84" s="78" t="s">
        <v>91</v>
      </c>
      <c r="B84" s="236">
        <v>11936</v>
      </c>
      <c r="C84" s="80">
        <v>42123</v>
      </c>
      <c r="D84" s="112"/>
      <c r="E84" s="112"/>
      <c r="F84" s="112"/>
    </row>
    <row r="85" spans="1:6" x14ac:dyDescent="0.25">
      <c r="A85" s="78" t="s">
        <v>62</v>
      </c>
      <c r="B85" s="236">
        <v>11937</v>
      </c>
      <c r="C85" s="80">
        <v>42123</v>
      </c>
      <c r="D85" s="162">
        <v>97.449100000000001</v>
      </c>
      <c r="E85" s="162">
        <v>11.214499999999999</v>
      </c>
      <c r="F85" s="162">
        <v>0.96379999999999999</v>
      </c>
    </row>
    <row r="86" spans="1:6" x14ac:dyDescent="0.25">
      <c r="A86" s="78" t="s">
        <v>63</v>
      </c>
      <c r="B86" s="236">
        <v>11938</v>
      </c>
      <c r="C86" s="80">
        <v>42123</v>
      </c>
      <c r="D86" s="162">
        <v>97.449100000000001</v>
      </c>
      <c r="E86" s="162">
        <v>11.214499999999999</v>
      </c>
      <c r="F86" s="162">
        <v>0.96379999999999999</v>
      </c>
    </row>
    <row r="87" spans="1:6" x14ac:dyDescent="0.25">
      <c r="A87" s="78" t="s">
        <v>86</v>
      </c>
      <c r="B87" s="236">
        <v>11939</v>
      </c>
      <c r="C87" s="80">
        <v>42123</v>
      </c>
      <c r="D87" s="162">
        <v>121.3064</v>
      </c>
      <c r="E87" s="162">
        <v>24.912400000000002</v>
      </c>
      <c r="F87" s="162">
        <v>2.7568000000000001</v>
      </c>
    </row>
    <row r="88" spans="1:6" x14ac:dyDescent="0.25">
      <c r="A88" s="78" t="s">
        <v>89</v>
      </c>
      <c r="B88" s="236">
        <v>11940</v>
      </c>
      <c r="C88" s="80">
        <v>42123</v>
      </c>
      <c r="D88" s="162">
        <v>107.40300000000001</v>
      </c>
      <c r="E88" s="162">
        <v>19.824100000000001</v>
      </c>
      <c r="F88" s="162">
        <v>2.1747000000000001</v>
      </c>
    </row>
    <row r="89" spans="1:6" x14ac:dyDescent="0.25">
      <c r="A89" s="78" t="s">
        <v>88</v>
      </c>
      <c r="B89" s="236">
        <v>11941</v>
      </c>
      <c r="C89" s="80">
        <v>42123</v>
      </c>
      <c r="D89" s="162">
        <v>123.0934</v>
      </c>
      <c r="E89" s="162">
        <v>24.4359</v>
      </c>
      <c r="F89" s="162">
        <v>2.6818</v>
      </c>
    </row>
    <row r="90" spans="1:6" x14ac:dyDescent="0.25">
      <c r="A90" s="78" t="s">
        <v>87</v>
      </c>
      <c r="B90" s="236">
        <v>11942</v>
      </c>
      <c r="C90" s="80">
        <v>42123</v>
      </c>
      <c r="D90" s="162">
        <v>112.19840000000001</v>
      </c>
      <c r="E90" s="213">
        <v>18.127800000000001</v>
      </c>
      <c r="F90" s="213">
        <v>0.5383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 Copy</vt:lpstr>
      <vt:lpstr>Sample Info</vt:lpstr>
      <vt:lpstr>R^2</vt:lpstr>
      <vt:lpstr>MRC Graphs</vt:lpstr>
      <vt:lpstr>GC Graphs</vt:lpstr>
      <vt:lpstr>Chloride</vt:lpstr>
    </vt:vector>
  </TitlesOfParts>
  <Company>Brigham Young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Selck</dc:creator>
  <cp:lastModifiedBy>Scott Daly</cp:lastModifiedBy>
  <dcterms:created xsi:type="dcterms:W3CDTF">2013-11-07T21:24:33Z</dcterms:created>
  <dcterms:modified xsi:type="dcterms:W3CDTF">2017-12-28T22:31:17Z</dcterms:modified>
</cp:coreProperties>
</file>