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эксель\"/>
    </mc:Choice>
  </mc:AlternateContent>
  <xr:revisionPtr revIDLastSave="0" documentId="8_{ED2AF12D-CE3E-4E2E-84DC-FCDCE0D01460}" xr6:coauthVersionLast="45" xr6:coauthVersionMax="45" xr10:uidLastSave="{00000000-0000-0000-0000-000000000000}"/>
  <bookViews>
    <workbookView xWindow="-108" yWindow="-108" windowWidth="23256" windowHeight="12576" tabRatio="279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91029"/>
</workbook>
</file>

<file path=xl/calcChain.xml><?xml version="1.0" encoding="utf-8"?>
<calcChain xmlns="http://schemas.openxmlformats.org/spreadsheetml/2006/main">
  <c r="D140" i="3" l="1"/>
  <c r="D141" i="3"/>
  <c r="D139" i="3"/>
  <c r="D135" i="3"/>
  <c r="D138" i="3"/>
  <c r="D137" i="3"/>
  <c r="D136" i="3"/>
  <c r="D117" i="3"/>
  <c r="D116" i="3"/>
  <c r="C105" i="3"/>
  <c r="C101" i="3"/>
  <c r="C97" i="3"/>
  <c r="C96" i="3"/>
  <c r="C95" i="3"/>
  <c r="C89" i="3"/>
  <c r="C77" i="3"/>
  <c r="C83" i="3"/>
  <c r="C82" i="3"/>
  <c r="C73" i="3"/>
  <c r="C65" i="3"/>
  <c r="C69" i="3"/>
  <c r="D57" i="3"/>
  <c r="D56" i="3"/>
  <c r="D55" i="3"/>
  <c r="D54" i="3"/>
  <c r="D53" i="3"/>
  <c r="D46" i="3"/>
  <c r="D41" i="3"/>
  <c r="D36" i="3"/>
  <c r="D31" i="3"/>
  <c r="D26" i="3"/>
  <c r="D25" i="3"/>
  <c r="D24" i="3"/>
  <c r="D23" i="3"/>
  <c r="C65" i="2"/>
  <c r="B65" i="2"/>
  <c r="C66" i="2"/>
  <c r="B66" i="2"/>
  <c r="C67" i="2"/>
  <c r="F41" i="2"/>
  <c r="C50" i="2"/>
  <c r="C51" i="2"/>
  <c r="D51" i="2"/>
  <c r="B49" i="2"/>
  <c r="D49" i="2"/>
  <c r="F40" i="2"/>
  <c r="D42" i="2"/>
  <c r="E41" i="2"/>
  <c r="B42" i="2"/>
  <c r="C40" i="2"/>
  <c r="E33" i="2"/>
  <c r="E30" i="2"/>
  <c r="E31" i="2"/>
  <c r="E32" i="2"/>
  <c r="D30" i="2"/>
  <c r="D31" i="2"/>
  <c r="C31" i="2"/>
  <c r="D32" i="2"/>
  <c r="C32" i="2"/>
  <c r="D33" i="2"/>
  <c r="C33" i="2"/>
  <c r="C30" i="2"/>
  <c r="B29" i="2"/>
  <c r="D29" i="2"/>
  <c r="C29" i="2"/>
  <c r="E29" i="2"/>
  <c r="B33" i="2"/>
  <c r="B30" i="2"/>
  <c r="F30" i="2"/>
  <c r="B31" i="2"/>
  <c r="F31" i="2"/>
  <c r="B32" i="2"/>
  <c r="D24" i="2"/>
  <c r="D23" i="2"/>
  <c r="D22" i="2"/>
  <c r="D17" i="2"/>
  <c r="D11" i="2"/>
  <c r="D10" i="2"/>
  <c r="D5" i="2"/>
  <c r="F33" i="2"/>
  <c r="C41" i="2"/>
  <c r="F32" i="2"/>
  <c r="F42" i="2"/>
  <c r="E40" i="2"/>
  <c r="F29" i="2"/>
  <c r="B67" i="2"/>
  <c r="C68" i="2"/>
  <c r="G41" i="2"/>
  <c r="G40" i="2"/>
  <c r="B68" i="2"/>
  <c r="C69" i="2"/>
  <c r="B69" i="2"/>
  <c r="C70" i="2"/>
  <c r="B70" i="2"/>
  <c r="C71" i="2"/>
  <c r="B71" i="2"/>
  <c r="C72" i="2"/>
  <c r="B72" i="2"/>
  <c r="C73" i="2"/>
  <c r="B73" i="2"/>
  <c r="C74" i="2"/>
  <c r="B74" i="2"/>
  <c r="C75" i="2"/>
  <c r="B75" i="2"/>
  <c r="E64" i="2"/>
</calcChain>
</file>

<file path=xl/sharedStrings.xml><?xml version="1.0" encoding="utf-8"?>
<sst xmlns="http://schemas.openxmlformats.org/spreadsheetml/2006/main" count="218" uniqueCount="186">
  <si>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</si>
  <si>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</si>
  <si>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</si>
  <si>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</si>
  <si>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</si>
  <si>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</si>
  <si>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</si>
  <si>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</si>
  <si>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</si>
  <si>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</si>
  <si>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</si>
  <si>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</si>
  <si>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</si>
  <si>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</si>
  <si>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</si>
  <si>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</si>
  <si>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</si>
  <si>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</si>
  <si>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</si>
  <si>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</si>
  <si>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</si>
  <si>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</si>
  <si>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</si>
  <si>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</si>
  <si>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</si>
  <si>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</si>
  <si>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</si>
  <si>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</si>
  <si>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</si>
  <si>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</si>
  <si>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</si>
  <si>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</si>
  <si>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</si>
  <si>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</si>
  <si>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</si>
  <si>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</si>
  <si>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</si>
  <si>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</si>
  <si>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</si>
  <si>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</si>
  <si>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</si>
  <si>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</si>
  <si>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</si>
  <si>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</si>
  <si>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</si>
  <si>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</si>
  <si>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</si>
  <si>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</si>
  <si>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</si>
  <si>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</si>
  <si>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</si>
  <si>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</si>
  <si>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</si>
  <si>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</si>
  <si>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</si>
  <si>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</si>
  <si>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</si>
  <si>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</si>
  <si>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</si>
  <si>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</si>
  <si>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</si>
  <si>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</si>
  <si>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</si>
  <si>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</si>
  <si>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</si>
  <si>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</si>
  <si>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</si>
  <si>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</si>
  <si>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</si>
  <si>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</si>
  <si>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</si>
  <si>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</si>
  <si>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</si>
  <si>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</si>
  <si>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</si>
  <si>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</si>
  <si>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</si>
  <si>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</si>
  <si>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</si>
  <si>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</si>
  <si>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</si>
  <si>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</si>
  <si>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</si>
  <si>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</si>
  <si>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</si>
  <si>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</si>
  <si>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</si>
  <si>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</si>
  <si>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</si>
  <si>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</si>
  <si>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</si>
  <si>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</si>
  <si>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</si>
  <si>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</si>
  <si>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</si>
  <si>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</si>
  <si>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</si>
  <si>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</si>
  <si>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</si>
  <si>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</si>
  <si>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</si>
  <si>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</si>
  <si>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</si>
  <si>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</si>
  <si>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</si>
  <si>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</si>
  <si>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</si>
  <si>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</si>
  <si>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</si>
  <si>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</si>
  <si>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</si>
  <si>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</si>
  <si>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</si>
  <si>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</si>
  <si>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</si>
  <si>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</si>
  <si>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</si>
  <si>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</si>
  <si>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</si>
  <si>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</si>
  <si>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</si>
  <si>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</si>
  <si>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</si>
  <si>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</si>
  <si>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</si>
  <si>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</si>
  <si>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</si>
  <si>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</si>
  <si>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</si>
  <si>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</si>
  <si>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</si>
  <si>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</si>
  <si>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</si>
  <si>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</si>
  <si>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</si>
  <si>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</si>
  <si>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</si>
  <si>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</si>
  <si>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</si>
  <si>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</si>
  <si>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</si>
  <si>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</si>
  <si>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</si>
  <si>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</si>
  <si>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</si>
  <si>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</si>
  <si>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</si>
  <si>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</si>
  <si>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</si>
  <si>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</si>
  <si>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</si>
  <si>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</si>
  <si>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</si>
  <si>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</si>
  <si>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</si>
  <si>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</si>
  <si>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</si>
  <si>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</si>
  <si>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</si>
  <si>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</si>
  <si>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</si>
  <si>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</si>
  <si>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</si>
  <si>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</si>
  <si>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</si>
  <si>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</si>
  <si>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</si>
  <si>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</si>
  <si>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</si>
  <si>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</si>
  <si>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</si>
  <si>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</si>
  <si>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кг/m^3</t>
  </si>
  <si>
    <t xml:space="preserve">кг </t>
  </si>
  <si>
    <t>м^3</t>
  </si>
  <si>
    <t>Прибыль</t>
  </si>
  <si>
    <t>Прибыль за все время</t>
  </si>
  <si>
    <t>Баланс</t>
  </si>
  <si>
    <t xml:space="preserve">Процент </t>
  </si>
  <si>
    <t>Ткаченко</t>
  </si>
  <si>
    <t xml:space="preserve">Володимир </t>
  </si>
  <si>
    <t xml:space="preserve">Олександрович </t>
  </si>
  <si>
    <t>Ткаченко Володимир Олександрович</t>
  </si>
  <si>
    <t>Иванов</t>
  </si>
  <si>
    <t>Николай</t>
  </si>
  <si>
    <t xml:space="preserve">Игорьевич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</si>
</sst>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78" formatCode="#,##0\ [$₴-422];[Red]#,##0\ [$₴-422]"/>
    <numFmt numFmtId="188" formatCode="#,##0.00\ &quot;₴&quot;"/>
    <numFmt numFmtId="189" formatCode="[$]dd\.mm\.yyyy;@"/>
  </numFmts>
  <fonts count="9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27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3" borderId="3" xfId="0" applyFill="1" applyBorder="1" applyProtection="1">
      <protection locked="0"/>
    </xf>
    <xf numFmtId="178" fontId="0" fillId="0" borderId="3" xfId="0" applyNumberFormat="1" applyBorder="1"/>
    <xf numFmtId="42" fontId="0" fillId="0" borderId="3" xfId="0" applyNumberFormat="1" applyBorder="1"/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protection locked="0"/>
    </xf>
    <xf numFmtId="44" fontId="0" fillId="0" borderId="3" xfId="0" applyNumberFormat="1" applyBorder="1" applyAlignment="1">
      <alignment horizontal="center" vertical="center"/>
    </xf>
    <xf numFmtId="4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Protection="1"/>
    <xf numFmtId="0" fontId="0" fillId="0" borderId="3" xfId="0" applyFont="1" applyBorder="1" applyAlignment="1" applyProtection="1">
      <alignment horizontal="center" vertical="center"/>
    </xf>
    <xf numFmtId="10" fontId="0" fillId="0" borderId="3" xfId="0" applyNumberFormat="1" applyFont="1" applyBorder="1" applyAlignment="1" applyProtection="1">
      <alignment horizontal="center" vertical="center"/>
    </xf>
    <xf numFmtId="9" fontId="0" fillId="0" borderId="3" xfId="0" applyNumberFormat="1" applyFont="1" applyBorder="1" applyAlignment="1" applyProtection="1">
      <alignment horizontal="center" vertical="center"/>
    </xf>
    <xf numFmtId="0" fontId="8" fillId="0" borderId="3" xfId="0" applyFont="1" applyBorder="1" applyProtection="1"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0" fontId="0" fillId="0" borderId="5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0" fontId="8" fillId="0" borderId="0" xfId="0" applyFont="1" applyFill="1" applyBorder="1" applyProtection="1">
      <protection locked="0"/>
    </xf>
    <xf numFmtId="44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 applyProtection="1">
      <alignment horizontal="center" vertical="center"/>
      <protection locked="0"/>
    </xf>
    <xf numFmtId="188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10" fontId="0" fillId="0" borderId="0" xfId="0" applyNumberFormat="1" applyBorder="1" applyAlignment="1" applyProtection="1">
      <alignment vertical="center"/>
      <protection locked="0"/>
    </xf>
    <xf numFmtId="0" fontId="5" fillId="0" borderId="0" xfId="0" applyFont="1" applyBorder="1" applyAlignment="1"/>
    <xf numFmtId="0" fontId="0" fillId="0" borderId="3" xfId="0" applyBorder="1" applyAlignment="1">
      <alignment horizontal="left" vertical="center"/>
    </xf>
    <xf numFmtId="1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5" fillId="0" borderId="6" xfId="0" applyFont="1" applyBorder="1" applyAlignment="1" applyProtection="1">
      <alignment horizontal="center" vertical="center"/>
      <protection locked="0"/>
    </xf>
    <xf numFmtId="44" fontId="0" fillId="0" borderId="4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189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106" name="Рисунок 2" descr="&amp;CHcy;&amp;acy;&amp;scy;&amp;tcy;&amp;icy; &amp;fcy;&amp;ocy;&amp;rcy;&amp;mcy;&amp;ucy;&amp;lcy;&amp;ycy;">
          <a:extLst>
            <a:ext uri="{FF2B5EF4-FFF2-40B4-BE49-F238E27FC236}">
              <a16:creationId xmlns:a16="http://schemas.microsoft.com/office/drawing/2014/main" id="{0BD986ED-DD41-4A58-B17D-972F07BE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107" name="Рисунок 3" descr="К началу страницы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A8FD47-493E-4938-A91D-86D79E0EB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7" workbookViewId="0">
      <selection activeCell="B46" sqref="B46"/>
    </sheetView>
  </sheetViews>
  <sheetFormatPr defaultColWidth="10.33203125" defaultRowHeight="13.2" x14ac:dyDescent="0.25"/>
  <cols>
    <col min="1" max="1" width="27.5546875" customWidth="1"/>
    <col min="2" max="2" width="14.5546875" customWidth="1"/>
    <col min="3" max="3" width="8.109375" bestFit="1" customWidth="1"/>
  </cols>
  <sheetData>
    <row r="2" spans="1:10" ht="29.25" customHeight="1" x14ac:dyDescent="0.25">
      <c r="A2" s="61" t="s">
        <v>73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53.25" customHeight="1" x14ac:dyDescent="0.25">
      <c r="A3" s="61" t="s">
        <v>0</v>
      </c>
      <c r="B3" s="61"/>
      <c r="C3" s="61"/>
      <c r="D3" s="61"/>
      <c r="E3" s="61"/>
      <c r="F3" s="61"/>
      <c r="G3" s="61"/>
      <c r="H3" s="61"/>
      <c r="I3" s="61"/>
      <c r="J3" s="61"/>
    </row>
    <row r="4" spans="1:10" ht="8.25" customHeight="1" x14ac:dyDescent="0.25"/>
    <row r="5" spans="1:10" x14ac:dyDescent="0.25">
      <c r="A5" s="61" t="s">
        <v>1</v>
      </c>
      <c r="B5" s="61"/>
      <c r="C5" s="61"/>
      <c r="D5" s="61"/>
      <c r="E5" s="61"/>
      <c r="F5" s="61"/>
      <c r="G5" s="61"/>
      <c r="H5" s="61"/>
      <c r="I5" s="61"/>
      <c r="J5" s="61"/>
    </row>
    <row r="7" spans="1:10" x14ac:dyDescent="0.25">
      <c r="A7" s="61" t="s">
        <v>2</v>
      </c>
      <c r="B7" s="61"/>
      <c r="C7" s="61"/>
      <c r="D7" s="61"/>
      <c r="E7" s="61"/>
      <c r="F7" s="61"/>
      <c r="G7" s="61"/>
      <c r="H7" s="61"/>
      <c r="I7" s="61"/>
      <c r="J7" s="61"/>
    </row>
    <row r="9" spans="1:10" x14ac:dyDescent="0.25">
      <c r="A9" s="61" t="s">
        <v>74</v>
      </c>
      <c r="B9" s="61"/>
      <c r="C9" s="61"/>
      <c r="D9" s="61"/>
      <c r="E9" s="61"/>
      <c r="F9" s="61"/>
      <c r="G9" s="61"/>
      <c r="H9" s="61"/>
      <c r="I9" s="61"/>
      <c r="J9" s="61"/>
    </row>
    <row r="15" spans="1:10" ht="52.5" customHeight="1" x14ac:dyDescent="0.25">
      <c r="A15" s="61" t="s">
        <v>75</v>
      </c>
      <c r="B15" s="61"/>
      <c r="C15" s="61"/>
      <c r="D15" s="61"/>
      <c r="E15" s="61"/>
      <c r="F15" s="61"/>
      <c r="G15" s="61"/>
      <c r="H15" s="61"/>
      <c r="I15" s="61"/>
      <c r="J15" s="61"/>
    </row>
    <row r="17" spans="1:10" ht="17.399999999999999" x14ac:dyDescent="0.25">
      <c r="A17" s="20" t="s">
        <v>76</v>
      </c>
    </row>
    <row r="18" spans="1:10" ht="53.25" customHeight="1" x14ac:dyDescent="0.25">
      <c r="A18" s="61" t="s">
        <v>77</v>
      </c>
      <c r="B18" s="61"/>
      <c r="C18" s="61"/>
      <c r="D18" s="61"/>
      <c r="E18" s="61"/>
      <c r="F18" s="61"/>
      <c r="G18" s="61"/>
      <c r="H18" s="61"/>
      <c r="I18" s="61"/>
      <c r="J18" s="61"/>
    </row>
    <row r="20" spans="1:10" ht="17.399999999999999" x14ac:dyDescent="0.25">
      <c r="A20" s="20" t="s">
        <v>78</v>
      </c>
    </row>
    <row r="21" spans="1:10" ht="24.75" customHeight="1" x14ac:dyDescent="0.25">
      <c r="A21" s="61" t="s">
        <v>79</v>
      </c>
      <c r="B21" s="61"/>
      <c r="C21" s="61"/>
      <c r="D21" s="61"/>
      <c r="E21" s="61"/>
      <c r="F21" s="61"/>
      <c r="G21" s="61"/>
      <c r="H21" s="61"/>
      <c r="I21" s="61"/>
      <c r="J21" s="61"/>
    </row>
    <row r="23" spans="1:10" ht="17.399999999999999" x14ac:dyDescent="0.25">
      <c r="A23" s="20" t="s">
        <v>80</v>
      </c>
    </row>
    <row r="24" spans="1:10" ht="15" customHeight="1" x14ac:dyDescent="0.25">
      <c r="A24" s="61" t="s">
        <v>81</v>
      </c>
      <c r="B24" s="61"/>
      <c r="C24" s="61"/>
      <c r="D24" s="61"/>
      <c r="E24" s="61"/>
      <c r="F24" s="61"/>
      <c r="G24" s="61"/>
      <c r="H24" s="61"/>
      <c r="I24" s="61"/>
      <c r="J24" s="61"/>
    </row>
    <row r="26" spans="1:10" ht="17.399999999999999" x14ac:dyDescent="0.25">
      <c r="A26" s="20" t="s">
        <v>82</v>
      </c>
    </row>
    <row r="27" spans="1:10" ht="26.25" customHeight="1" x14ac:dyDescent="0.25">
      <c r="A27" s="61" t="s">
        <v>83</v>
      </c>
      <c r="B27" s="61"/>
      <c r="C27" s="61"/>
      <c r="D27" s="61"/>
      <c r="E27" s="61"/>
      <c r="F27" s="61"/>
      <c r="G27" s="61"/>
      <c r="H27" s="61"/>
      <c r="I27" s="61"/>
      <c r="J27" s="61"/>
    </row>
    <row r="29" spans="1:10" x14ac:dyDescent="0.25">
      <c r="A29" s="22" t="s">
        <v>84</v>
      </c>
      <c r="B29" s="22" t="s">
        <v>85</v>
      </c>
      <c r="C29" s="22" t="s">
        <v>86</v>
      </c>
    </row>
    <row r="30" spans="1:10" x14ac:dyDescent="0.25">
      <c r="A30" s="25" t="s">
        <v>87</v>
      </c>
      <c r="B30" s="21" t="s">
        <v>88</v>
      </c>
      <c r="C30" s="21" t="s">
        <v>89</v>
      </c>
    </row>
    <row r="31" spans="1:10" x14ac:dyDescent="0.25">
      <c r="A31" s="62" t="s">
        <v>90</v>
      </c>
      <c r="B31" s="21" t="s">
        <v>91</v>
      </c>
      <c r="C31" s="21" t="s">
        <v>93</v>
      </c>
    </row>
    <row r="32" spans="1:10" x14ac:dyDescent="0.25">
      <c r="A32" s="62"/>
      <c r="B32" s="21" t="s">
        <v>92</v>
      </c>
      <c r="C32" s="21" t="s">
        <v>94</v>
      </c>
    </row>
    <row r="33" spans="1:3" x14ac:dyDescent="0.25">
      <c r="A33" s="25" t="s">
        <v>95</v>
      </c>
      <c r="B33" s="21" t="s">
        <v>96</v>
      </c>
      <c r="C33" s="21" t="s">
        <v>97</v>
      </c>
    </row>
    <row r="34" spans="1:3" x14ac:dyDescent="0.25">
      <c r="A34" s="25" t="s">
        <v>98</v>
      </c>
      <c r="B34" s="21" t="s">
        <v>99</v>
      </c>
      <c r="C34" s="23" t="s">
        <v>105</v>
      </c>
    </row>
    <row r="35" spans="1:3" x14ac:dyDescent="0.25">
      <c r="A35" s="25" t="s">
        <v>100</v>
      </c>
      <c r="B35" s="21" t="s">
        <v>101</v>
      </c>
      <c r="C35" s="24">
        <v>0.2</v>
      </c>
    </row>
    <row r="36" spans="1:3" ht="26.4" x14ac:dyDescent="0.25">
      <c r="A36" s="25" t="s">
        <v>102</v>
      </c>
      <c r="B36" s="21" t="s">
        <v>103</v>
      </c>
      <c r="C36" s="21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83"/>
  <sheetViews>
    <sheetView tabSelected="1" workbookViewId="0">
      <selection activeCell="B69" sqref="B69"/>
    </sheetView>
  </sheetViews>
  <sheetFormatPr defaultColWidth="10.33203125" defaultRowHeight="13.2" x14ac:dyDescent="0.25"/>
  <cols>
    <col min="1" max="1" width="14.33203125" customWidth="1"/>
    <col min="2" max="2" width="15.44140625" customWidth="1"/>
    <col min="3" max="3" width="20.6640625" customWidth="1"/>
    <col min="4" max="4" width="13" customWidth="1"/>
    <col min="5" max="5" width="15.44140625" customWidth="1"/>
    <col min="6" max="6" width="12.44140625" customWidth="1"/>
    <col min="7" max="14" width="11" bestFit="1" customWidth="1"/>
  </cols>
  <sheetData>
    <row r="1" spans="1:5" ht="13.8" x14ac:dyDescent="0.25">
      <c r="A1" s="1"/>
      <c r="C1" s="2"/>
      <c r="D1" s="3"/>
      <c r="E1" s="3"/>
    </row>
    <row r="2" spans="1:5" ht="13.8" x14ac:dyDescent="0.25">
      <c r="A2" t="s">
        <v>3</v>
      </c>
      <c r="C2" s="2"/>
      <c r="D2" s="3"/>
      <c r="E2" s="3"/>
    </row>
    <row r="3" spans="1:5" ht="13.8" x14ac:dyDescent="0.25">
      <c r="C3" s="2"/>
      <c r="D3" s="3"/>
      <c r="E3" s="3"/>
    </row>
    <row r="4" spans="1:5" x14ac:dyDescent="0.25">
      <c r="A4" s="73" t="s">
        <v>4</v>
      </c>
      <c r="B4" s="73"/>
      <c r="C4" s="73"/>
      <c r="D4" s="13">
        <v>67</v>
      </c>
      <c r="E4" s="4"/>
    </row>
    <row r="5" spans="1:5" x14ac:dyDescent="0.25">
      <c r="A5" s="73" t="s">
        <v>5</v>
      </c>
      <c r="B5" s="73"/>
      <c r="C5" s="73"/>
      <c r="D5" s="13">
        <f>D4^2</f>
        <v>4489</v>
      </c>
      <c r="E5" s="5" t="s">
        <v>6</v>
      </c>
    </row>
    <row r="7" spans="1:5" x14ac:dyDescent="0.25">
      <c r="A7" t="s">
        <v>7</v>
      </c>
    </row>
    <row r="9" spans="1:5" x14ac:dyDescent="0.25">
      <c r="A9" s="73" t="s">
        <v>8</v>
      </c>
      <c r="B9" s="73"/>
      <c r="C9" s="73"/>
      <c r="D9" s="13">
        <v>12</v>
      </c>
      <c r="E9" s="4"/>
    </row>
    <row r="10" spans="1:5" x14ac:dyDescent="0.25">
      <c r="A10" s="73" t="s">
        <v>9</v>
      </c>
      <c r="B10" s="73"/>
      <c r="C10" s="73"/>
      <c r="D10" s="13">
        <f>D9^3</f>
        <v>1728</v>
      </c>
      <c r="E10" s="4" t="s">
        <v>10</v>
      </c>
    </row>
    <row r="11" spans="1:5" x14ac:dyDescent="0.25">
      <c r="A11" s="73" t="s">
        <v>11</v>
      </c>
      <c r="B11" s="73"/>
      <c r="C11" s="73"/>
      <c r="D11" s="13">
        <f>6*(D9^2)</f>
        <v>864</v>
      </c>
      <c r="E11" s="4" t="s">
        <v>6</v>
      </c>
    </row>
    <row r="13" spans="1:5" x14ac:dyDescent="0.25">
      <c r="A13" t="s">
        <v>12</v>
      </c>
    </row>
    <row r="15" spans="1:5" x14ac:dyDescent="0.25">
      <c r="A15" s="66" t="s">
        <v>13</v>
      </c>
      <c r="B15" s="66"/>
      <c r="C15" s="66"/>
      <c r="D15" s="14">
        <v>5</v>
      </c>
      <c r="E15" s="8" t="s">
        <v>174</v>
      </c>
    </row>
    <row r="16" spans="1:5" x14ac:dyDescent="0.25">
      <c r="A16" s="66" t="s">
        <v>14</v>
      </c>
      <c r="B16" s="66"/>
      <c r="C16" s="66"/>
      <c r="D16" s="14">
        <v>387</v>
      </c>
      <c r="E16" s="8" t="s">
        <v>173</v>
      </c>
    </row>
    <row r="17" spans="1:11" x14ac:dyDescent="0.25">
      <c r="A17" s="66" t="s">
        <v>15</v>
      </c>
      <c r="B17" s="66"/>
      <c r="C17" s="66"/>
      <c r="D17" s="14">
        <f>D16/D15</f>
        <v>77.400000000000006</v>
      </c>
      <c r="E17" s="8" t="s">
        <v>172</v>
      </c>
    </row>
    <row r="19" spans="1:11" x14ac:dyDescent="0.25">
      <c r="A19" t="s">
        <v>16</v>
      </c>
    </row>
    <row r="21" spans="1:11" x14ac:dyDescent="0.25">
      <c r="A21" s="66" t="s">
        <v>17</v>
      </c>
      <c r="B21" s="66"/>
      <c r="C21" s="66"/>
      <c r="D21" s="14">
        <v>1</v>
      </c>
      <c r="E21" s="8"/>
    </row>
    <row r="22" spans="1:11" x14ac:dyDescent="0.25">
      <c r="A22" s="66" t="s">
        <v>18</v>
      </c>
      <c r="B22" s="66"/>
      <c r="C22" s="66"/>
      <c r="D22" s="14">
        <f>D21*8</f>
        <v>8</v>
      </c>
      <c r="E22" s="8"/>
    </row>
    <row r="23" spans="1:11" x14ac:dyDescent="0.25">
      <c r="A23" s="66" t="s">
        <v>19</v>
      </c>
      <c r="B23" s="66"/>
      <c r="C23" s="66"/>
      <c r="D23" s="14">
        <f>D21*(2^10)</f>
        <v>1024</v>
      </c>
      <c r="E23" s="8"/>
    </row>
    <row r="24" spans="1:11" x14ac:dyDescent="0.25">
      <c r="A24" s="66" t="s">
        <v>20</v>
      </c>
      <c r="B24" s="66"/>
      <c r="C24" s="66"/>
      <c r="D24" s="14">
        <f>D21*(2^20)</f>
        <v>1048576</v>
      </c>
      <c r="E24" s="8"/>
    </row>
    <row r="26" spans="1:11" ht="50.25" customHeight="1" x14ac:dyDescent="0.25">
      <c r="A26" s="67" t="s">
        <v>47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8" spans="1:11" ht="26.4" x14ac:dyDescent="0.25">
      <c r="A28" s="10" t="s">
        <v>21</v>
      </c>
      <c r="B28" s="10" t="s">
        <v>22</v>
      </c>
      <c r="C28" s="10" t="s">
        <v>23</v>
      </c>
      <c r="D28" s="10" t="s">
        <v>24</v>
      </c>
      <c r="E28" s="10" t="s">
        <v>25</v>
      </c>
      <c r="F28" s="10" t="s">
        <v>26</v>
      </c>
      <c r="G28" s="6"/>
    </row>
    <row r="29" spans="1:11" x14ac:dyDescent="0.25">
      <c r="A29" s="9">
        <v>10000</v>
      </c>
      <c r="B29" s="9">
        <f>A29/100*40</f>
        <v>4000</v>
      </c>
      <c r="C29" s="30">
        <f>(A29-5000-D29)/100*13</f>
        <v>637</v>
      </c>
      <c r="D29" s="30">
        <f>(A29/100)*1</f>
        <v>100</v>
      </c>
      <c r="E29" s="30">
        <f>A29/100*1</f>
        <v>100</v>
      </c>
      <c r="F29" s="29">
        <f>A29-B29-C29-D29-E29</f>
        <v>5163</v>
      </c>
    </row>
    <row r="30" spans="1:11" x14ac:dyDescent="0.25">
      <c r="A30" s="9">
        <v>12000</v>
      </c>
      <c r="B30" s="9">
        <f>A30/100*40</f>
        <v>4800</v>
      </c>
      <c r="C30" s="30">
        <f>(A30-5000-D30)/100*13</f>
        <v>894.4</v>
      </c>
      <c r="D30" s="30">
        <f>(A30/100)*1</f>
        <v>120</v>
      </c>
      <c r="E30" s="30">
        <f>A30/100*1</f>
        <v>120</v>
      </c>
      <c r="F30" s="29">
        <f>A30-B30-C30-D30-E30</f>
        <v>6065.6</v>
      </c>
    </row>
    <row r="31" spans="1:11" x14ac:dyDescent="0.25">
      <c r="A31" s="28">
        <v>15000</v>
      </c>
      <c r="B31" s="9">
        <f>A31/100*40</f>
        <v>6000</v>
      </c>
      <c r="C31" s="30">
        <f>(A31-5000-D31)/100*13</f>
        <v>1280.5</v>
      </c>
      <c r="D31" s="30">
        <f>(A31/100)*1</f>
        <v>150</v>
      </c>
      <c r="E31" s="30">
        <f>A31/100*1</f>
        <v>150</v>
      </c>
      <c r="F31" s="29">
        <f>A31-B31-C31-D31-E31</f>
        <v>7419.5</v>
      </c>
    </row>
    <row r="32" spans="1:11" x14ac:dyDescent="0.25">
      <c r="A32" s="28">
        <v>21000</v>
      </c>
      <c r="B32" s="9">
        <f>A32/100*40</f>
        <v>8400</v>
      </c>
      <c r="C32" s="30">
        <f>(A32-5000-D32)/100*13</f>
        <v>2052.7000000000003</v>
      </c>
      <c r="D32" s="30">
        <f>(A32/100)*1</f>
        <v>210</v>
      </c>
      <c r="E32" s="30">
        <f>A32/100*1</f>
        <v>210</v>
      </c>
      <c r="F32" s="29">
        <f>A32-B32-C32-D32-E32</f>
        <v>10127.299999999999</v>
      </c>
    </row>
    <row r="33" spans="1:11" x14ac:dyDescent="0.25">
      <c r="A33" s="9">
        <v>250000</v>
      </c>
      <c r="B33" s="9">
        <f>A33/100*40</f>
        <v>100000</v>
      </c>
      <c r="C33" s="30">
        <f>(A33-5000-D33)/100*13</f>
        <v>31525</v>
      </c>
      <c r="D33" s="30">
        <f>(A33/100)*1</f>
        <v>2500</v>
      </c>
      <c r="E33" s="30">
        <f>A33/100*1</f>
        <v>2500</v>
      </c>
      <c r="F33" s="29">
        <f>A33-B33-C33-D33-E33</f>
        <v>113475</v>
      </c>
    </row>
    <row r="34" spans="1:11" ht="70.5" customHeight="1" x14ac:dyDescent="0.25">
      <c r="A34" s="67" t="s">
        <v>27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6" spans="1:11" ht="39.75" customHeight="1" x14ac:dyDescent="0.25">
      <c r="A36" s="67" t="s">
        <v>28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</row>
    <row r="38" spans="1:11" ht="25.35" customHeight="1" x14ac:dyDescent="0.25">
      <c r="A38" s="11" t="s">
        <v>29</v>
      </c>
      <c r="B38" s="66" t="s">
        <v>30</v>
      </c>
      <c r="C38" s="66"/>
      <c r="D38" s="66" t="s">
        <v>31</v>
      </c>
      <c r="E38" s="66"/>
      <c r="F38" s="66" t="s">
        <v>32</v>
      </c>
      <c r="G38" s="66"/>
    </row>
    <row r="39" spans="1:11" x14ac:dyDescent="0.25">
      <c r="A39" s="36"/>
      <c r="B39" s="37" t="s">
        <v>33</v>
      </c>
      <c r="C39" s="37" t="s">
        <v>34</v>
      </c>
      <c r="D39" s="37" t="s">
        <v>33</v>
      </c>
      <c r="E39" s="37" t="s">
        <v>34</v>
      </c>
      <c r="F39" s="37" t="s">
        <v>33</v>
      </c>
      <c r="G39" s="37" t="s">
        <v>34</v>
      </c>
    </row>
    <row r="40" spans="1:11" x14ac:dyDescent="0.25">
      <c r="A40" s="37" t="s">
        <v>35</v>
      </c>
      <c r="B40" s="37">
        <v>100.41</v>
      </c>
      <c r="C40" s="38">
        <f>(C42*B40)/B42</f>
        <v>0.39368751225249954</v>
      </c>
      <c r="D40" s="37">
        <v>48.43</v>
      </c>
      <c r="E40" s="38">
        <f>(E42*D40)/D42</f>
        <v>0.18988433640462654</v>
      </c>
      <c r="F40" s="37">
        <f>D40+B40</f>
        <v>148.84</v>
      </c>
      <c r="G40" s="38">
        <f>G42*F40/F42</f>
        <v>0.29178592432856304</v>
      </c>
    </row>
    <row r="41" spans="1:11" x14ac:dyDescent="0.25">
      <c r="A41" s="37" t="s">
        <v>36</v>
      </c>
      <c r="B41" s="37">
        <v>154.63999999999999</v>
      </c>
      <c r="C41" s="38">
        <f>C42*B41/B42</f>
        <v>0.60631248774750046</v>
      </c>
      <c r="D41" s="37">
        <v>206.62</v>
      </c>
      <c r="E41" s="38">
        <f>E42*D41/D42</f>
        <v>0.81011566359537346</v>
      </c>
      <c r="F41" s="37">
        <f>D41+B41</f>
        <v>361.26</v>
      </c>
      <c r="G41" s="38">
        <f>G42*F41/F42</f>
        <v>0.7082140756714369</v>
      </c>
    </row>
    <row r="42" spans="1:11" x14ac:dyDescent="0.25">
      <c r="A42" s="37" t="s">
        <v>37</v>
      </c>
      <c r="B42" s="37">
        <f>B40+B41</f>
        <v>255.04999999999998</v>
      </c>
      <c r="C42" s="39">
        <v>1</v>
      </c>
      <c r="D42" s="37">
        <f>255.05</f>
        <v>255.05</v>
      </c>
      <c r="E42" s="39">
        <v>1</v>
      </c>
      <c r="F42" s="37">
        <f>D42+B42</f>
        <v>510.1</v>
      </c>
      <c r="G42" s="39">
        <v>1</v>
      </c>
    </row>
    <row r="44" spans="1:11" x14ac:dyDescent="0.25">
      <c r="A44" t="s">
        <v>38</v>
      </c>
    </row>
    <row r="46" spans="1:11" x14ac:dyDescent="0.25">
      <c r="A46" s="66" t="s">
        <v>39</v>
      </c>
      <c r="B46" s="66"/>
      <c r="C46" s="66"/>
      <c r="D46" s="66"/>
      <c r="E46" s="66"/>
    </row>
    <row r="47" spans="1:11" ht="12.75" customHeight="1" x14ac:dyDescent="0.25">
      <c r="A47" s="12" t="s">
        <v>40</v>
      </c>
      <c r="B47" s="66" t="s">
        <v>41</v>
      </c>
      <c r="C47" s="66"/>
      <c r="D47" s="72" t="s">
        <v>42</v>
      </c>
      <c r="E47" s="72"/>
    </row>
    <row r="48" spans="1:11" x14ac:dyDescent="0.25">
      <c r="A48" s="12"/>
      <c r="B48" s="12" t="s">
        <v>43</v>
      </c>
      <c r="C48" s="12" t="s">
        <v>44</v>
      </c>
      <c r="D48" s="72"/>
      <c r="E48" s="72"/>
    </row>
    <row r="49" spans="1:14" x14ac:dyDescent="0.25">
      <c r="A49" s="12" t="s">
        <v>45</v>
      </c>
      <c r="B49" s="15">
        <f>B51-B50</f>
        <v>11</v>
      </c>
      <c r="C49" s="12">
        <v>14</v>
      </c>
      <c r="D49" s="70">
        <f>C49+B49</f>
        <v>25</v>
      </c>
      <c r="E49" s="71"/>
    </row>
    <row r="50" spans="1:14" x14ac:dyDescent="0.25">
      <c r="A50" s="12" t="s">
        <v>46</v>
      </c>
      <c r="B50" s="12">
        <v>13</v>
      </c>
      <c r="C50" s="15">
        <f>D50-B50</f>
        <v>13</v>
      </c>
      <c r="D50" s="68">
        <v>26</v>
      </c>
      <c r="E50" s="69"/>
    </row>
    <row r="51" spans="1:14" x14ac:dyDescent="0.25">
      <c r="A51" s="12" t="s">
        <v>37</v>
      </c>
      <c r="B51" s="12">
        <v>24</v>
      </c>
      <c r="C51" s="15">
        <f>C49+C50</f>
        <v>27</v>
      </c>
      <c r="D51" s="70">
        <f>C51+B51</f>
        <v>51</v>
      </c>
      <c r="E51" s="71"/>
    </row>
    <row r="53" spans="1:14" ht="23.25" customHeight="1" x14ac:dyDescent="0.25">
      <c r="A53" s="67" t="s">
        <v>48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</row>
    <row r="54" spans="1:14" x14ac:dyDescent="0.25">
      <c r="A54" s="3"/>
      <c r="B54" s="31"/>
      <c r="C54" s="31"/>
      <c r="D54" s="31"/>
      <c r="E54" s="31"/>
      <c r="F54" s="31"/>
      <c r="G54" s="31"/>
      <c r="H54" s="32"/>
      <c r="I54" s="32"/>
      <c r="J54" s="32"/>
      <c r="K54" s="32"/>
      <c r="L54" s="3"/>
    </row>
    <row r="55" spans="1:14" x14ac:dyDescent="0.25">
      <c r="A55" s="56"/>
      <c r="B55" s="56"/>
      <c r="C55" s="48"/>
      <c r="D55" s="49"/>
      <c r="E55" s="49"/>
      <c r="F55" s="49"/>
      <c r="G55" s="49"/>
      <c r="H55" s="49"/>
      <c r="I55" s="49"/>
      <c r="J55" s="50"/>
      <c r="K55" s="50"/>
      <c r="L55" s="50"/>
      <c r="M55" s="50"/>
      <c r="N55" s="50"/>
    </row>
    <row r="56" spans="1:14" x14ac:dyDescent="0.25">
      <c r="A56" s="58"/>
      <c r="B56" s="58"/>
      <c r="C56" s="51"/>
      <c r="D56" s="51"/>
      <c r="E56" s="51"/>
      <c r="F56" s="52"/>
      <c r="G56" s="52"/>
      <c r="H56" s="52"/>
      <c r="I56" s="52"/>
      <c r="J56" s="51"/>
      <c r="K56" s="51"/>
      <c r="L56" s="51"/>
      <c r="M56" s="51"/>
      <c r="N56" s="51"/>
    </row>
    <row r="57" spans="1:14" x14ac:dyDescent="0.25">
      <c r="A57" s="58"/>
      <c r="B57" s="58"/>
      <c r="C57" s="53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spans="1:14" x14ac:dyDescent="0.25">
      <c r="A58" s="56"/>
      <c r="B58" s="56"/>
      <c r="C58" s="57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25">
      <c r="A59" s="56"/>
      <c r="B59" s="56"/>
      <c r="C59" s="57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25">
      <c r="A60" s="44"/>
      <c r="B60" s="44"/>
      <c r="C60" s="54"/>
      <c r="D60" s="31"/>
      <c r="E60" s="31"/>
      <c r="F60" s="31"/>
      <c r="G60" s="31"/>
      <c r="H60" s="31"/>
      <c r="I60" s="31"/>
      <c r="J60" s="3"/>
      <c r="K60" s="3"/>
      <c r="L60" s="3"/>
      <c r="M60" s="3"/>
      <c r="N60" s="3"/>
    </row>
    <row r="61" spans="1:14" x14ac:dyDescent="0.25">
      <c r="A61" s="44"/>
      <c r="B61" s="44"/>
      <c r="C61" s="55"/>
      <c r="D61" s="31"/>
      <c r="E61" s="31"/>
      <c r="F61" s="31"/>
      <c r="G61" s="31"/>
      <c r="H61" s="31"/>
      <c r="I61" s="31"/>
      <c r="J61" s="3"/>
      <c r="K61" s="3"/>
      <c r="L61" s="3"/>
      <c r="M61" s="3"/>
      <c r="N61" s="3"/>
    </row>
    <row r="62" spans="1:14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"/>
      <c r="K62" s="3"/>
      <c r="L62" s="3"/>
    </row>
    <row r="63" spans="1:14" x14ac:dyDescent="0.25">
      <c r="A63" s="41" t="s">
        <v>151</v>
      </c>
      <c r="B63" s="41" t="s">
        <v>177</v>
      </c>
      <c r="C63" s="42" t="s">
        <v>175</v>
      </c>
      <c r="D63" s="43" t="s">
        <v>178</v>
      </c>
      <c r="E63" s="63" t="s">
        <v>176</v>
      </c>
      <c r="F63" s="63"/>
      <c r="G63" s="31"/>
      <c r="H63" s="31"/>
      <c r="I63" s="31"/>
      <c r="J63" s="3"/>
      <c r="K63" s="3"/>
      <c r="L63" s="3"/>
    </row>
    <row r="64" spans="1:14" x14ac:dyDescent="0.25">
      <c r="A64" s="40" t="s">
        <v>153</v>
      </c>
      <c r="B64" s="35">
        <v>1000</v>
      </c>
      <c r="C64" s="45">
        <v>0</v>
      </c>
      <c r="D64" s="46">
        <v>1.2E-2</v>
      </c>
      <c r="E64" s="64">
        <f>B75-B64</f>
        <v>140.21207923180464</v>
      </c>
      <c r="F64" s="65"/>
      <c r="G64" s="31"/>
      <c r="H64" s="31"/>
      <c r="I64" s="31"/>
      <c r="J64" s="3"/>
      <c r="K64" s="3"/>
      <c r="L64" s="3"/>
    </row>
    <row r="65" spans="1:12" x14ac:dyDescent="0.25">
      <c r="A65" s="40" t="s">
        <v>154</v>
      </c>
      <c r="B65" s="34">
        <f>B64+C65</f>
        <v>1012</v>
      </c>
      <c r="C65" s="35">
        <f>B64*D64</f>
        <v>12</v>
      </c>
      <c r="D65" s="47">
        <v>1.2E-2</v>
      </c>
      <c r="E65" s="31"/>
      <c r="F65" s="31"/>
      <c r="G65" s="31"/>
      <c r="H65" s="31"/>
      <c r="I65" s="31"/>
      <c r="J65" s="3"/>
      <c r="K65" s="3"/>
      <c r="L65" s="3"/>
    </row>
    <row r="66" spans="1:12" x14ac:dyDescent="0.25">
      <c r="A66" s="40" t="s">
        <v>155</v>
      </c>
      <c r="B66" s="34">
        <f t="shared" ref="B66:B75" si="0">B65+C66</f>
        <v>1024.144</v>
      </c>
      <c r="C66" s="35">
        <f>B65*D65</f>
        <v>12.144</v>
      </c>
      <c r="D66" s="47">
        <v>1.2E-2</v>
      </c>
      <c r="E66" s="31"/>
      <c r="F66" s="31"/>
      <c r="G66" s="31"/>
      <c r="H66" s="31"/>
      <c r="I66" s="31"/>
      <c r="J66" s="3"/>
      <c r="K66" s="3"/>
      <c r="L66" s="3"/>
    </row>
    <row r="67" spans="1:12" x14ac:dyDescent="0.25">
      <c r="A67" s="40" t="s">
        <v>156</v>
      </c>
      <c r="B67" s="34">
        <f t="shared" si="0"/>
        <v>1036.433728</v>
      </c>
      <c r="C67" s="35">
        <f t="shared" ref="C67:C75" si="1">B66*D66</f>
        <v>12.289728</v>
      </c>
      <c r="D67" s="47">
        <v>1.2E-2</v>
      </c>
      <c r="E67" s="31"/>
      <c r="F67" s="31"/>
      <c r="G67" s="31"/>
      <c r="H67" s="31"/>
      <c r="I67" s="31"/>
      <c r="J67" s="3"/>
      <c r="K67" s="3"/>
      <c r="L67" s="3"/>
    </row>
    <row r="68" spans="1:12" x14ac:dyDescent="0.25">
      <c r="A68" s="40" t="s">
        <v>157</v>
      </c>
      <c r="B68" s="34">
        <f t="shared" si="0"/>
        <v>1048.870932736</v>
      </c>
      <c r="C68" s="35">
        <f t="shared" si="1"/>
        <v>12.437204736</v>
      </c>
      <c r="D68" s="47">
        <v>1.2E-2</v>
      </c>
      <c r="E68" s="31"/>
      <c r="F68" s="31"/>
      <c r="G68" s="7"/>
      <c r="H68" s="7"/>
      <c r="I68" s="7"/>
    </row>
    <row r="69" spans="1:12" x14ac:dyDescent="0.25">
      <c r="A69" s="40" t="s">
        <v>158</v>
      </c>
      <c r="B69" s="34">
        <f t="shared" si="0"/>
        <v>1061.4573839288321</v>
      </c>
      <c r="C69" s="35">
        <f t="shared" si="1"/>
        <v>12.586451192832</v>
      </c>
      <c r="D69" s="47">
        <v>1.2E-2</v>
      </c>
      <c r="E69" s="31"/>
      <c r="F69" s="31"/>
      <c r="G69" s="7"/>
      <c r="H69" s="7"/>
      <c r="I69" s="7"/>
    </row>
    <row r="70" spans="1:12" x14ac:dyDescent="0.25">
      <c r="A70" s="40" t="s">
        <v>159</v>
      </c>
      <c r="B70" s="34">
        <f t="shared" si="0"/>
        <v>1074.194872535978</v>
      </c>
      <c r="C70" s="35">
        <f t="shared" si="1"/>
        <v>12.737488607145986</v>
      </c>
      <c r="D70" s="47">
        <v>1.2E-2</v>
      </c>
      <c r="E70" s="31"/>
      <c r="F70" s="31"/>
      <c r="G70" s="7"/>
      <c r="H70" s="7"/>
      <c r="I70" s="7"/>
    </row>
    <row r="71" spans="1:12" x14ac:dyDescent="0.25">
      <c r="A71" s="40" t="s">
        <v>160</v>
      </c>
      <c r="B71" s="34">
        <f t="shared" si="0"/>
        <v>1087.0852110064097</v>
      </c>
      <c r="C71" s="35">
        <f t="shared" si="1"/>
        <v>12.890338470431736</v>
      </c>
      <c r="D71" s="47">
        <v>1.2E-2</v>
      </c>
      <c r="E71" s="31"/>
      <c r="F71" s="31"/>
      <c r="G71" s="7"/>
      <c r="H71" s="7"/>
      <c r="I71" s="7"/>
    </row>
    <row r="72" spans="1:12" x14ac:dyDescent="0.25">
      <c r="A72" s="40" t="s">
        <v>161</v>
      </c>
      <c r="B72" s="34">
        <f>B71+C72</f>
        <v>1100.1302335384867</v>
      </c>
      <c r="C72" s="35">
        <f t="shared" si="1"/>
        <v>13.045022532076917</v>
      </c>
      <c r="D72" s="47">
        <v>1.2E-2</v>
      </c>
      <c r="E72" s="31"/>
      <c r="F72" s="31"/>
      <c r="G72" s="7"/>
      <c r="H72" s="7"/>
      <c r="I72" s="7"/>
    </row>
    <row r="73" spans="1:12" x14ac:dyDescent="0.25">
      <c r="A73" s="40" t="s">
        <v>162</v>
      </c>
      <c r="B73" s="34">
        <f t="shared" si="0"/>
        <v>1113.3317963409486</v>
      </c>
      <c r="C73" s="35">
        <f t="shared" si="1"/>
        <v>13.20156280246184</v>
      </c>
      <c r="D73" s="47">
        <v>1.2E-2</v>
      </c>
      <c r="E73" s="31"/>
      <c r="F73" s="31"/>
      <c r="G73" s="7"/>
      <c r="H73" s="7"/>
      <c r="I73" s="7"/>
    </row>
    <row r="74" spans="1:12" x14ac:dyDescent="0.25">
      <c r="A74" s="40" t="s">
        <v>163</v>
      </c>
      <c r="B74" s="34">
        <f t="shared" si="0"/>
        <v>1126.6917778970401</v>
      </c>
      <c r="C74" s="35">
        <f t="shared" si="1"/>
        <v>13.359981556091384</v>
      </c>
      <c r="D74" s="47">
        <v>1.2E-2</v>
      </c>
      <c r="E74" s="31"/>
      <c r="F74" s="31"/>
      <c r="G74" s="7"/>
      <c r="H74" s="7"/>
      <c r="I74" s="7"/>
    </row>
    <row r="75" spans="1:12" x14ac:dyDescent="0.25">
      <c r="A75" s="40" t="s">
        <v>164</v>
      </c>
      <c r="B75" s="34">
        <f t="shared" si="0"/>
        <v>1140.2120792318046</v>
      </c>
      <c r="C75" s="35">
        <f t="shared" si="1"/>
        <v>13.520301334764481</v>
      </c>
      <c r="D75" s="47">
        <v>1.2E-2</v>
      </c>
      <c r="E75" s="31"/>
      <c r="F75" s="31"/>
      <c r="G75" s="7"/>
      <c r="H75" s="7"/>
      <c r="I75" s="7"/>
    </row>
    <row r="76" spans="1:12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12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12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12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12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</sheetData>
  <mergeCells count="27"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E63:F63"/>
    <mergeCell ref="E64:F64"/>
    <mergeCell ref="A46:E46"/>
    <mergeCell ref="A53:K53"/>
    <mergeCell ref="D50:E50"/>
    <mergeCell ref="D49:E49"/>
    <mergeCell ref="D51:E51"/>
    <mergeCell ref="B47:C47"/>
    <mergeCell ref="D47:E4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E40 C65:C75" unlockedFormula="1"/>
    <ignoredError sqref="F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opLeftCell="A112" workbookViewId="0">
      <selection activeCell="D133" sqref="D133"/>
    </sheetView>
  </sheetViews>
  <sheetFormatPr defaultColWidth="10.33203125" defaultRowHeight="13.2" x14ac:dyDescent="0.25"/>
  <cols>
    <col min="2" max="2" width="13.6640625" customWidth="1"/>
    <col min="4" max="4" width="24.6640625" customWidth="1"/>
    <col min="5" max="5" width="12" customWidth="1"/>
  </cols>
  <sheetData>
    <row r="18" spans="1:5" ht="17.399999999999999" x14ac:dyDescent="0.3">
      <c r="A18" s="16" t="s">
        <v>60</v>
      </c>
      <c r="B18" s="16"/>
      <c r="C18" s="16"/>
      <c r="D18" s="16"/>
      <c r="E18" s="16"/>
    </row>
    <row r="19" spans="1:5" ht="17.399999999999999" x14ac:dyDescent="0.3">
      <c r="A19" s="16" t="s">
        <v>64</v>
      </c>
      <c r="B19" s="16"/>
      <c r="C19" s="16"/>
      <c r="D19" s="16"/>
      <c r="E19" s="16"/>
    </row>
    <row r="21" spans="1:5" x14ac:dyDescent="0.25">
      <c r="A21" t="s">
        <v>54</v>
      </c>
    </row>
    <row r="22" spans="1:5" x14ac:dyDescent="0.25">
      <c r="A22" s="75" t="s">
        <v>49</v>
      </c>
      <c r="B22" s="75"/>
      <c r="C22" s="75"/>
      <c r="D22" s="14">
        <v>56</v>
      </c>
    </row>
    <row r="23" spans="1:5" x14ac:dyDescent="0.25">
      <c r="A23" s="75" t="s">
        <v>50</v>
      </c>
      <c r="B23" s="75"/>
      <c r="C23" s="75"/>
      <c r="D23" s="14">
        <f>ROUNDDOWN(D22/10,0)</f>
        <v>5</v>
      </c>
    </row>
    <row r="24" spans="1:5" x14ac:dyDescent="0.25">
      <c r="A24" s="75" t="s">
        <v>51</v>
      </c>
      <c r="B24" s="75"/>
      <c r="C24" s="75"/>
      <c r="D24" s="14">
        <f>MOD(D22,10)</f>
        <v>6</v>
      </c>
    </row>
    <row r="25" spans="1:5" x14ac:dyDescent="0.25">
      <c r="A25" s="75" t="s">
        <v>52</v>
      </c>
      <c r="B25" s="75"/>
      <c r="C25" s="75"/>
      <c r="D25" s="14">
        <f>SUM(D23,D24)</f>
        <v>11</v>
      </c>
    </row>
    <row r="26" spans="1:5" x14ac:dyDescent="0.25">
      <c r="A26" s="75" t="s">
        <v>53</v>
      </c>
      <c r="B26" s="75"/>
      <c r="C26" s="75"/>
      <c r="D26" s="14">
        <f>D23*D24</f>
        <v>30</v>
      </c>
    </row>
    <row r="28" spans="1:5" x14ac:dyDescent="0.25">
      <c r="A28" t="s">
        <v>55</v>
      </c>
    </row>
    <row r="30" spans="1:5" x14ac:dyDescent="0.25">
      <c r="A30" s="75" t="s">
        <v>49</v>
      </c>
      <c r="B30" s="75"/>
      <c r="C30" s="75"/>
      <c r="D30" s="14">
        <v>63</v>
      </c>
    </row>
    <row r="31" spans="1:5" x14ac:dyDescent="0.25">
      <c r="A31" s="75" t="s">
        <v>56</v>
      </c>
      <c r="B31" s="75"/>
      <c r="C31" s="75"/>
      <c r="D31" s="14" t="str">
        <f>RIGHT(D30,1)&amp;LEFT(D30,1)</f>
        <v>36</v>
      </c>
    </row>
    <row r="33" spans="1:4" x14ac:dyDescent="0.25">
      <c r="A33" t="s">
        <v>57</v>
      </c>
    </row>
    <row r="35" spans="1:4" x14ac:dyDescent="0.25">
      <c r="A35" s="75" t="s">
        <v>58</v>
      </c>
      <c r="B35" s="75"/>
      <c r="C35" s="75"/>
      <c r="D35" s="14">
        <v>694</v>
      </c>
    </row>
    <row r="36" spans="1:4" x14ac:dyDescent="0.25">
      <c r="A36" s="75" t="s">
        <v>59</v>
      </c>
      <c r="B36" s="75"/>
      <c r="C36" s="75"/>
      <c r="D36" s="14">
        <f>MOD(D35,100)*10+ROUNDDOWN(D35/100,0)</f>
        <v>946</v>
      </c>
    </row>
    <row r="38" spans="1:4" x14ac:dyDescent="0.25">
      <c r="A38" t="s">
        <v>61</v>
      </c>
    </row>
    <row r="40" spans="1:4" x14ac:dyDescent="0.25">
      <c r="A40" s="75" t="s">
        <v>58</v>
      </c>
      <c r="B40" s="75"/>
      <c r="C40" s="75"/>
      <c r="D40" s="14">
        <v>375</v>
      </c>
    </row>
    <row r="41" spans="1:4" x14ac:dyDescent="0.25">
      <c r="A41" s="75" t="s">
        <v>59</v>
      </c>
      <c r="B41" s="75"/>
      <c r="C41" s="75"/>
      <c r="D41" s="14">
        <f>MOD(D40,10)*100+ROUNDDOWN(D40/10,0)</f>
        <v>537</v>
      </c>
    </row>
    <row r="43" spans="1:4" x14ac:dyDescent="0.25">
      <c r="A43" t="s">
        <v>62</v>
      </c>
    </row>
    <row r="45" spans="1:4" x14ac:dyDescent="0.25">
      <c r="A45" s="75" t="s">
        <v>63</v>
      </c>
      <c r="B45" s="75"/>
      <c r="C45" s="75"/>
      <c r="D45" s="14">
        <v>695346542</v>
      </c>
    </row>
    <row r="46" spans="1:4" x14ac:dyDescent="0.25">
      <c r="A46" s="75" t="s">
        <v>59</v>
      </c>
      <c r="B46" s="75"/>
      <c r="C46" s="75"/>
      <c r="D46" s="14">
        <f>ROUNDDOWN(MOD(D45,1000)/100,0)</f>
        <v>5</v>
      </c>
    </row>
    <row r="48" spans="1:4" ht="17.399999999999999" x14ac:dyDescent="0.3">
      <c r="A48" s="16" t="s">
        <v>65</v>
      </c>
    </row>
    <row r="50" spans="1:11" x14ac:dyDescent="0.25">
      <c r="A50" t="s">
        <v>66</v>
      </c>
    </row>
    <row r="52" spans="1:11" ht="16.5" customHeight="1" x14ac:dyDescent="0.25">
      <c r="A52" s="83" t="s">
        <v>67</v>
      </c>
      <c r="B52" s="83"/>
      <c r="C52" s="83"/>
      <c r="D52" s="18">
        <v>5620</v>
      </c>
    </row>
    <row r="53" spans="1:11" ht="26.25" customHeight="1" x14ac:dyDescent="0.25">
      <c r="A53" s="84" t="s">
        <v>69</v>
      </c>
      <c r="B53" s="85"/>
      <c r="C53" s="86"/>
      <c r="D53" s="18">
        <f>ROUNDDOWN(D52/3600,0)</f>
        <v>1</v>
      </c>
      <c r="F53" s="67" t="s">
        <v>107</v>
      </c>
      <c r="G53" s="67"/>
      <c r="H53" s="67"/>
      <c r="I53" s="67"/>
      <c r="J53" s="67"/>
      <c r="K53" s="67"/>
    </row>
    <row r="54" spans="1:11" ht="28.5" customHeight="1" x14ac:dyDescent="0.25">
      <c r="A54" s="84" t="s">
        <v>68</v>
      </c>
      <c r="B54" s="85"/>
      <c r="C54" s="86"/>
      <c r="D54" s="17">
        <f>MOD(D52,3600)</f>
        <v>2020</v>
      </c>
      <c r="F54" s="67" t="s">
        <v>106</v>
      </c>
      <c r="G54" s="67"/>
      <c r="H54" s="67"/>
      <c r="I54" s="67"/>
      <c r="J54" s="67"/>
      <c r="K54" s="67"/>
    </row>
    <row r="55" spans="1:11" ht="39.75" customHeight="1" x14ac:dyDescent="0.25">
      <c r="A55" s="82" t="s">
        <v>70</v>
      </c>
      <c r="B55" s="82"/>
      <c r="C55" s="82"/>
      <c r="D55" s="17">
        <f>ROUNDDOWN(D54/60,0)</f>
        <v>33</v>
      </c>
      <c r="F55" s="67"/>
      <c r="G55" s="67"/>
      <c r="H55" s="67"/>
      <c r="I55" s="67"/>
      <c r="J55" s="67"/>
      <c r="K55" s="67"/>
    </row>
    <row r="56" spans="1:11" ht="27" customHeight="1" x14ac:dyDescent="0.25">
      <c r="A56" s="82" t="s">
        <v>71</v>
      </c>
      <c r="B56" s="82"/>
      <c r="C56" s="82"/>
      <c r="D56" s="19">
        <f>MOD(D54,60)</f>
        <v>40</v>
      </c>
      <c r="F56" s="67"/>
      <c r="G56" s="67"/>
      <c r="H56" s="67"/>
      <c r="I56" s="67"/>
      <c r="J56" s="67"/>
      <c r="K56" s="67"/>
    </row>
    <row r="57" spans="1:11" ht="39" customHeight="1" x14ac:dyDescent="0.25">
      <c r="A57" s="82" t="s">
        <v>72</v>
      </c>
      <c r="B57" s="82"/>
      <c r="C57" s="82"/>
      <c r="D57" s="59">
        <f>ROUNDDOWN(MOD(D54,60),0)</f>
        <v>40</v>
      </c>
      <c r="F57" s="67"/>
      <c r="G57" s="67"/>
      <c r="H57" s="67"/>
      <c r="I57" s="67"/>
      <c r="J57" s="67"/>
      <c r="K57" s="67"/>
    </row>
    <row r="59" spans="1:11" ht="17.399999999999999" x14ac:dyDescent="0.3">
      <c r="A59" s="16" t="s">
        <v>108</v>
      </c>
    </row>
    <row r="60" spans="1:11" ht="17.399999999999999" x14ac:dyDescent="0.3">
      <c r="A60" s="16"/>
    </row>
    <row r="61" spans="1:11" x14ac:dyDescent="0.25">
      <c r="A61" t="s">
        <v>54</v>
      </c>
    </row>
    <row r="62" spans="1:11" x14ac:dyDescent="0.25">
      <c r="A62" s="75" t="s">
        <v>109</v>
      </c>
      <c r="B62" s="75"/>
      <c r="C62" s="75" t="s">
        <v>179</v>
      </c>
      <c r="D62" s="75"/>
    </row>
    <row r="63" spans="1:11" x14ac:dyDescent="0.25">
      <c r="A63" s="75" t="s">
        <v>110</v>
      </c>
      <c r="B63" s="75"/>
      <c r="C63" s="75" t="s">
        <v>180</v>
      </c>
      <c r="D63" s="75"/>
    </row>
    <row r="64" spans="1:11" x14ac:dyDescent="0.25">
      <c r="A64" s="75" t="s">
        <v>111</v>
      </c>
      <c r="B64" s="75"/>
      <c r="C64" s="75" t="s">
        <v>181</v>
      </c>
      <c r="D64" s="75"/>
    </row>
    <row r="65" spans="1:4" ht="27.75" customHeight="1" x14ac:dyDescent="0.25">
      <c r="A65" s="81" t="s">
        <v>112</v>
      </c>
      <c r="B65" s="81"/>
      <c r="C65" s="81" t="str">
        <f>CONCATENATE(C62,C63,C64)</f>
        <v xml:space="preserve">ТкаченкоВолодимир Олександрович </v>
      </c>
      <c r="D65" s="81"/>
    </row>
    <row r="67" spans="1:4" x14ac:dyDescent="0.25">
      <c r="A67" t="s">
        <v>126</v>
      </c>
    </row>
    <row r="68" spans="1:4" x14ac:dyDescent="0.25">
      <c r="A68" s="75" t="s">
        <v>115</v>
      </c>
      <c r="B68" s="75"/>
      <c r="C68" s="75" t="s">
        <v>182</v>
      </c>
      <c r="D68" s="75"/>
    </row>
    <row r="69" spans="1:4" x14ac:dyDescent="0.25">
      <c r="A69" s="75" t="s">
        <v>116</v>
      </c>
      <c r="B69" s="75"/>
      <c r="C69" s="75">
        <f>LEN(C68)</f>
        <v>32</v>
      </c>
      <c r="D69" s="75"/>
    </row>
    <row r="71" spans="1:4" x14ac:dyDescent="0.25">
      <c r="A71" t="s">
        <v>127</v>
      </c>
    </row>
    <row r="72" spans="1:4" x14ac:dyDescent="0.25">
      <c r="A72" s="79" t="s">
        <v>117</v>
      </c>
      <c r="B72" s="80"/>
      <c r="C72" s="79" t="s">
        <v>119</v>
      </c>
      <c r="D72" s="80"/>
    </row>
    <row r="73" spans="1:4" x14ac:dyDescent="0.25">
      <c r="A73" s="79" t="s">
        <v>118</v>
      </c>
      <c r="B73" s="80"/>
      <c r="C73" s="79" t="str">
        <f>MID(C72,3,5)</f>
        <v>форма</v>
      </c>
      <c r="D73" s="80"/>
    </row>
    <row r="75" spans="1:4" x14ac:dyDescent="0.25">
      <c r="A75" t="s">
        <v>128</v>
      </c>
    </row>
    <row r="76" spans="1:4" x14ac:dyDescent="0.25">
      <c r="A76" s="79" t="s">
        <v>117</v>
      </c>
      <c r="B76" s="80"/>
      <c r="C76" s="79" t="s">
        <v>119</v>
      </c>
      <c r="D76" s="80"/>
    </row>
    <row r="77" spans="1:4" x14ac:dyDescent="0.25">
      <c r="A77" s="79" t="s">
        <v>118</v>
      </c>
      <c r="B77" s="80"/>
      <c r="C77" s="79" t="str">
        <f>PROPER(MID(C76,10,1)&amp;MID(C76,4,1)&amp;MID(C76,6,1)&amp;"б"&amp;MID(C76,9,1)&amp;MID(C76,2,1)&amp;MID(C76,7,1)&amp;MID(C76,8,1))</f>
        <v>Комбинат</v>
      </c>
      <c r="D77" s="80"/>
    </row>
    <row r="79" spans="1:4" x14ac:dyDescent="0.25">
      <c r="A79" t="s">
        <v>129</v>
      </c>
    </row>
    <row r="80" spans="1:4" x14ac:dyDescent="0.25">
      <c r="A80" s="79" t="s">
        <v>120</v>
      </c>
      <c r="B80" s="80"/>
      <c r="C80" s="79" t="s">
        <v>122</v>
      </c>
      <c r="D80" s="80"/>
    </row>
    <row r="81" spans="1:4" x14ac:dyDescent="0.25">
      <c r="A81" s="79" t="s">
        <v>121</v>
      </c>
      <c r="B81" s="80"/>
      <c r="C81" s="79" t="s">
        <v>123</v>
      </c>
      <c r="D81" s="80"/>
    </row>
    <row r="82" spans="1:4" x14ac:dyDescent="0.25">
      <c r="A82" s="79" t="s">
        <v>124</v>
      </c>
      <c r="B82" s="80"/>
      <c r="C82" s="79" t="str">
        <f>MID(C80,1,7)&amp;MID(C81,6,8)</f>
        <v>Информация</v>
      </c>
      <c r="D82" s="80"/>
    </row>
    <row r="83" spans="1:4" x14ac:dyDescent="0.25">
      <c r="A83" s="79" t="s">
        <v>125</v>
      </c>
      <c r="B83" s="80"/>
      <c r="C83" s="79" t="str">
        <f>MID(C81,1,5)&amp;MID(C80,8,10)</f>
        <v>Оператор</v>
      </c>
      <c r="D83" s="80"/>
    </row>
    <row r="85" spans="1:4" x14ac:dyDescent="0.25">
      <c r="A85" t="s">
        <v>130</v>
      </c>
    </row>
    <row r="86" spans="1:4" x14ac:dyDescent="0.25">
      <c r="A86" s="75" t="s">
        <v>109</v>
      </c>
      <c r="B86" s="75"/>
      <c r="C86" s="75" t="s">
        <v>183</v>
      </c>
      <c r="D86" s="75"/>
    </row>
    <row r="87" spans="1:4" x14ac:dyDescent="0.25">
      <c r="A87" s="75" t="s">
        <v>110</v>
      </c>
      <c r="B87" s="75"/>
      <c r="C87" s="75" t="s">
        <v>184</v>
      </c>
      <c r="D87" s="75"/>
    </row>
    <row r="88" spans="1:4" x14ac:dyDescent="0.25">
      <c r="A88" s="75" t="s">
        <v>111</v>
      </c>
      <c r="B88" s="75"/>
      <c r="C88" s="75" t="s">
        <v>185</v>
      </c>
      <c r="D88" s="75"/>
    </row>
    <row r="89" spans="1:4" x14ac:dyDescent="0.25">
      <c r="A89" s="81" t="s">
        <v>114</v>
      </c>
      <c r="B89" s="81"/>
      <c r="C89" s="81" t="str">
        <f>MID(C86,1,6)&amp;" " &amp;MID(C87,1,1)&amp;"." &amp;MID(C88,1,1)&amp;"."</f>
        <v>Иванов Н.И.</v>
      </c>
      <c r="D89" s="81"/>
    </row>
    <row r="91" spans="1:4" ht="17.399999999999999" x14ac:dyDescent="0.3">
      <c r="A91" s="16" t="s">
        <v>131</v>
      </c>
    </row>
    <row r="93" spans="1:4" x14ac:dyDescent="0.25">
      <c r="A93" t="s">
        <v>54</v>
      </c>
    </row>
    <row r="94" spans="1:4" x14ac:dyDescent="0.25">
      <c r="A94" s="75" t="s">
        <v>132</v>
      </c>
      <c r="B94" s="75"/>
      <c r="C94" s="76">
        <v>44159</v>
      </c>
      <c r="D94" s="75"/>
    </row>
    <row r="95" spans="1:4" x14ac:dyDescent="0.25">
      <c r="A95" s="75" t="s">
        <v>133</v>
      </c>
      <c r="B95" s="75"/>
      <c r="C95" s="75">
        <f>DAY(C94)</f>
        <v>24</v>
      </c>
      <c r="D95" s="75"/>
    </row>
    <row r="96" spans="1:4" x14ac:dyDescent="0.25">
      <c r="A96" s="75" t="s">
        <v>134</v>
      </c>
      <c r="B96" s="75"/>
      <c r="C96" s="75">
        <f>MONTH(C94)</f>
        <v>11</v>
      </c>
      <c r="D96" s="75"/>
    </row>
    <row r="97" spans="1:16" x14ac:dyDescent="0.25">
      <c r="A97" s="75" t="s">
        <v>135</v>
      </c>
      <c r="B97" s="75"/>
      <c r="C97" s="75">
        <f>YEAR(C94)</f>
        <v>2020</v>
      </c>
      <c r="D97" s="75"/>
    </row>
    <row r="99" spans="1:16" x14ac:dyDescent="0.25">
      <c r="A99" t="s">
        <v>113</v>
      </c>
    </row>
    <row r="100" spans="1:16" x14ac:dyDescent="0.25">
      <c r="A100" s="75" t="s">
        <v>132</v>
      </c>
      <c r="B100" s="75"/>
      <c r="C100" s="76">
        <v>44159</v>
      </c>
      <c r="D100" s="76"/>
    </row>
    <row r="101" spans="1:16" ht="26.25" customHeight="1" x14ac:dyDescent="0.25">
      <c r="A101" s="77" t="s">
        <v>136</v>
      </c>
      <c r="B101" s="78"/>
      <c r="C101" s="76">
        <f>C100+100</f>
        <v>44259</v>
      </c>
      <c r="D101" s="75"/>
      <c r="F101" s="74" t="s">
        <v>137</v>
      </c>
      <c r="G101" s="74"/>
      <c r="H101" s="74"/>
      <c r="I101" s="74"/>
      <c r="J101" s="74"/>
      <c r="K101" s="74"/>
      <c r="L101" s="74"/>
      <c r="M101" s="74"/>
      <c r="N101" s="74"/>
      <c r="O101" s="74"/>
      <c r="P101" s="74"/>
    </row>
    <row r="103" spans="1:16" x14ac:dyDescent="0.25">
      <c r="A103" t="s">
        <v>138</v>
      </c>
      <c r="F103" s="26"/>
    </row>
    <row r="104" spans="1:16" x14ac:dyDescent="0.25">
      <c r="A104" s="77" t="s">
        <v>139</v>
      </c>
      <c r="B104" s="78"/>
      <c r="C104" s="87">
        <v>37530</v>
      </c>
      <c r="D104" s="87"/>
      <c r="E104" s="60">
        <v>44154</v>
      </c>
    </row>
    <row r="105" spans="1:16" ht="27.75" customHeight="1" x14ac:dyDescent="0.25">
      <c r="A105" s="77" t="s">
        <v>140</v>
      </c>
      <c r="B105" s="78"/>
      <c r="C105" s="88">
        <f>_xlfn.DAYS(E104,C104)</f>
        <v>6624</v>
      </c>
      <c r="D105" s="88"/>
    </row>
    <row r="107" spans="1:16" ht="17.399999999999999" x14ac:dyDescent="0.3">
      <c r="A107" s="16" t="s">
        <v>141</v>
      </c>
    </row>
    <row r="109" spans="1:16" ht="30" customHeight="1" x14ac:dyDescent="0.25">
      <c r="A109" s="89" t="s">
        <v>142</v>
      </c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</row>
    <row r="111" spans="1:16" x14ac:dyDescent="0.25">
      <c r="A111" s="75" t="s">
        <v>143</v>
      </c>
      <c r="B111" s="75"/>
      <c r="C111" s="75"/>
      <c r="D111" s="9">
        <v>15</v>
      </c>
    </row>
    <row r="112" spans="1:16" x14ac:dyDescent="0.25">
      <c r="A112" s="75" t="s">
        <v>144</v>
      </c>
      <c r="B112" s="75"/>
      <c r="C112" s="75"/>
      <c r="D112" s="9">
        <v>20</v>
      </c>
    </row>
    <row r="113" spans="1:14" x14ac:dyDescent="0.25">
      <c r="A113" s="75" t="s">
        <v>145</v>
      </c>
      <c r="B113" s="75"/>
      <c r="C113" s="75"/>
      <c r="D113" s="9">
        <v>14</v>
      </c>
    </row>
    <row r="114" spans="1:14" x14ac:dyDescent="0.25">
      <c r="A114" s="75" t="s">
        <v>146</v>
      </c>
      <c r="B114" s="75"/>
      <c r="C114" s="75"/>
      <c r="D114" s="9">
        <v>18</v>
      </c>
    </row>
    <row r="115" spans="1:14" x14ac:dyDescent="0.25">
      <c r="A115" s="75" t="s">
        <v>147</v>
      </c>
      <c r="B115" s="75"/>
      <c r="C115" s="75"/>
      <c r="D115" s="9">
        <v>20</v>
      </c>
    </row>
    <row r="116" spans="1:14" x14ac:dyDescent="0.25">
      <c r="A116" s="75" t="s">
        <v>148</v>
      </c>
      <c r="B116" s="75"/>
      <c r="C116" s="75"/>
      <c r="D116" s="9">
        <f>SUM(D111,D111:D113)</f>
        <v>64</v>
      </c>
    </row>
    <row r="117" spans="1:14" x14ac:dyDescent="0.25">
      <c r="A117" s="75" t="s">
        <v>149</v>
      </c>
      <c r="B117" s="75"/>
      <c r="C117" s="75"/>
      <c r="D117" s="9">
        <f>SUM(D116,D115,D114)</f>
        <v>102</v>
      </c>
    </row>
    <row r="119" spans="1:14" x14ac:dyDescent="0.25">
      <c r="A119" s="89" t="s">
        <v>150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</row>
    <row r="121" spans="1:14" x14ac:dyDescent="0.25">
      <c r="A121" s="90" t="s">
        <v>151</v>
      </c>
      <c r="B121" s="90"/>
      <c r="C121" s="90"/>
      <c r="D121" s="27" t="s">
        <v>152</v>
      </c>
    </row>
    <row r="122" spans="1:14" x14ac:dyDescent="0.25">
      <c r="A122" s="75" t="s">
        <v>153</v>
      </c>
      <c r="B122" s="75"/>
      <c r="C122" s="75"/>
      <c r="D122" s="9">
        <v>20000</v>
      </c>
    </row>
    <row r="123" spans="1:14" x14ac:dyDescent="0.25">
      <c r="A123" s="75" t="s">
        <v>154</v>
      </c>
      <c r="B123" s="75"/>
      <c r="C123" s="75"/>
      <c r="D123" s="9">
        <v>20000</v>
      </c>
    </row>
    <row r="124" spans="1:14" x14ac:dyDescent="0.25">
      <c r="A124" s="75" t="s">
        <v>155</v>
      </c>
      <c r="B124" s="75"/>
      <c r="C124" s="75"/>
      <c r="D124" s="9">
        <v>20000</v>
      </c>
    </row>
    <row r="125" spans="1:14" x14ac:dyDescent="0.25">
      <c r="A125" s="75" t="s">
        <v>156</v>
      </c>
      <c r="B125" s="75"/>
      <c r="C125" s="75"/>
      <c r="D125" s="9">
        <v>20000</v>
      </c>
    </row>
    <row r="126" spans="1:14" x14ac:dyDescent="0.25">
      <c r="A126" s="75" t="s">
        <v>157</v>
      </c>
      <c r="B126" s="75"/>
      <c r="C126" s="75"/>
      <c r="D126" s="9">
        <v>20000</v>
      </c>
    </row>
    <row r="127" spans="1:14" x14ac:dyDescent="0.25">
      <c r="A127" s="75" t="s">
        <v>158</v>
      </c>
      <c r="B127" s="75"/>
      <c r="C127" s="75"/>
      <c r="D127" s="9">
        <v>20000</v>
      </c>
    </row>
    <row r="128" spans="1:14" x14ac:dyDescent="0.25">
      <c r="A128" s="75" t="s">
        <v>159</v>
      </c>
      <c r="B128" s="75"/>
      <c r="C128" s="75"/>
      <c r="D128" s="9">
        <v>20000</v>
      </c>
    </row>
    <row r="129" spans="1:4" x14ac:dyDescent="0.25">
      <c r="A129" s="75" t="s">
        <v>160</v>
      </c>
      <c r="B129" s="75"/>
      <c r="C129" s="75"/>
      <c r="D129" s="9">
        <v>20000</v>
      </c>
    </row>
    <row r="130" spans="1:4" x14ac:dyDescent="0.25">
      <c r="A130" s="75" t="s">
        <v>161</v>
      </c>
      <c r="B130" s="75"/>
      <c r="C130" s="75"/>
      <c r="D130" s="9">
        <v>20000</v>
      </c>
    </row>
    <row r="131" spans="1:4" x14ac:dyDescent="0.25">
      <c r="A131" s="75" t="s">
        <v>162</v>
      </c>
      <c r="B131" s="75"/>
      <c r="C131" s="75"/>
      <c r="D131" s="9">
        <v>20000</v>
      </c>
    </row>
    <row r="132" spans="1:4" x14ac:dyDescent="0.25">
      <c r="A132" s="75" t="s">
        <v>163</v>
      </c>
      <c r="B132" s="75"/>
      <c r="C132" s="75"/>
      <c r="D132" s="9">
        <v>20000</v>
      </c>
    </row>
    <row r="133" spans="1:4" x14ac:dyDescent="0.25">
      <c r="A133" s="75" t="s">
        <v>164</v>
      </c>
      <c r="B133" s="75"/>
      <c r="C133" s="75"/>
      <c r="D133" s="9">
        <v>20500</v>
      </c>
    </row>
    <row r="134" spans="1:4" x14ac:dyDescent="0.25">
      <c r="A134" s="75"/>
      <c r="B134" s="75"/>
      <c r="C134" s="75"/>
      <c r="D134" s="9"/>
    </row>
    <row r="135" spans="1:4" x14ac:dyDescent="0.25">
      <c r="A135" s="75" t="s">
        <v>165</v>
      </c>
      <c r="B135" s="75"/>
      <c r="C135" s="75"/>
      <c r="D135" s="9">
        <f>SUM(D122:D124)</f>
        <v>60000</v>
      </c>
    </row>
    <row r="136" spans="1:4" x14ac:dyDescent="0.25">
      <c r="A136" s="75" t="s">
        <v>166</v>
      </c>
      <c r="B136" s="75"/>
      <c r="C136" s="75"/>
      <c r="D136" s="9">
        <f>SUM(D125:D127)</f>
        <v>60000</v>
      </c>
    </row>
    <row r="137" spans="1:4" x14ac:dyDescent="0.25">
      <c r="A137" s="79" t="s">
        <v>167</v>
      </c>
      <c r="B137" s="91"/>
      <c r="C137" s="80"/>
      <c r="D137" s="9">
        <f>SUM(D122:D127)</f>
        <v>120000</v>
      </c>
    </row>
    <row r="138" spans="1:4" x14ac:dyDescent="0.25">
      <c r="A138" s="79" t="s">
        <v>168</v>
      </c>
      <c r="B138" s="91"/>
      <c r="C138" s="80"/>
      <c r="D138" s="9">
        <f>SUM(D128:D130)</f>
        <v>60000</v>
      </c>
    </row>
    <row r="139" spans="1:4" x14ac:dyDescent="0.25">
      <c r="A139" s="79" t="s">
        <v>169</v>
      </c>
      <c r="B139" s="91"/>
      <c r="C139" s="80"/>
      <c r="D139" s="9">
        <f>SUM(D131:D133)</f>
        <v>60500</v>
      </c>
    </row>
    <row r="140" spans="1:4" x14ac:dyDescent="0.25">
      <c r="A140" s="79" t="s">
        <v>170</v>
      </c>
      <c r="B140" s="91"/>
      <c r="C140" s="80"/>
      <c r="D140" s="9">
        <f>SUM(D128:D133)</f>
        <v>120500</v>
      </c>
    </row>
    <row r="141" spans="1:4" x14ac:dyDescent="0.25">
      <c r="A141" s="79" t="s">
        <v>171</v>
      </c>
      <c r="B141" s="91"/>
      <c r="C141" s="80"/>
      <c r="D141" s="9">
        <f>SUM(D137,D140)</f>
        <v>240500</v>
      </c>
    </row>
  </sheetData>
  <sheetProtection selectLockedCells="1" selectUnlockedCells="1"/>
  <mergeCells count="107">
    <mergeCell ref="A139:C139"/>
    <mergeCell ref="A140:C140"/>
    <mergeCell ref="A141:C141"/>
    <mergeCell ref="A135:C135"/>
    <mergeCell ref="A136:C136"/>
    <mergeCell ref="A137:C137"/>
    <mergeCell ref="A138:C138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23:C123"/>
    <mergeCell ref="A124:C124"/>
    <mergeCell ref="A125:C125"/>
    <mergeCell ref="A126:C126"/>
    <mergeCell ref="A119:N119"/>
    <mergeCell ref="A121:C121"/>
    <mergeCell ref="A122:C122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22:C22"/>
    <mergeCell ref="A30:C30"/>
    <mergeCell ref="A31:C31"/>
    <mergeCell ref="A35:C35"/>
    <mergeCell ref="A23:C23"/>
    <mergeCell ref="A24:C24"/>
    <mergeCell ref="A25:C25"/>
    <mergeCell ref="A26:C26"/>
    <mergeCell ref="F53:K53"/>
    <mergeCell ref="F54:K54"/>
    <mergeCell ref="A36:C36"/>
    <mergeCell ref="A40:C40"/>
    <mergeCell ref="A41:C41"/>
    <mergeCell ref="A45:C45"/>
    <mergeCell ref="A56:C56"/>
    <mergeCell ref="A57:C57"/>
    <mergeCell ref="A46:C46"/>
    <mergeCell ref="A52:C52"/>
    <mergeCell ref="A53:C53"/>
    <mergeCell ref="A54:C54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72:B72"/>
    <mergeCell ref="C72:D72"/>
    <mergeCell ref="A73:B73"/>
    <mergeCell ref="C73:D73"/>
    <mergeCell ref="A76:B76"/>
    <mergeCell ref="A77:B77"/>
    <mergeCell ref="C76:D76"/>
    <mergeCell ref="C77:D7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88:B88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2020-11-16T00:12:13Z</dcterms:created>
  <dcterms:modified xsi:type="dcterms:W3CDTF">2020-11-24T21:25:59Z</dcterms:modified>
</cp:coreProperties>
</file>