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slicers/slicer2.xml" ContentType="application/vnd.ms-excel.slicer+xml"/>
  <Override PartName="/xl/pivotTables/pivotTable4.xml" ContentType="application/vnd.openxmlformats-officedocument.spreadsheetml.pivotTable+xml"/>
  <Override PartName="/xl/drawings/drawing6.xml" ContentType="application/vnd.openxmlformats-officedocument.drawing+xml"/>
  <Override PartName="/xl/tables/table7.xml" ContentType="application/vnd.openxmlformats-officedocument.spreadsheetml.table+xml"/>
  <Override PartName="/xl/slicers/slicer3.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tables/table8.xml" ContentType="application/vnd.openxmlformats-officedocument.spreadsheetml.table+xml"/>
  <Override PartName="/xl/slicers/slicer4.xml" ContentType="application/vnd.ms-excel.slicer+xml"/>
  <Override PartName="/xl/drawings/drawing8.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tables/table11.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User\Desktop\"/>
    </mc:Choice>
  </mc:AlternateContent>
  <bookViews>
    <workbookView xWindow="0" yWindow="680" windowWidth="29920" windowHeight="17100" activeTab="9"/>
  </bookViews>
  <sheets>
    <sheet name="Master" sheetId="1" r:id="rId1"/>
    <sheet name="1" sheetId="2" r:id="rId2"/>
    <sheet name="2.a" sheetId="3" r:id="rId3"/>
    <sheet name="2.b" sheetId="4" r:id="rId4"/>
    <sheet name="3.a" sheetId="5" r:id="rId5"/>
    <sheet name="3.b" sheetId="6" r:id="rId6"/>
    <sheet name="4.a" sheetId="7" r:id="rId7"/>
    <sheet name="4.b" sheetId="8" r:id="rId8"/>
    <sheet name="5" sheetId="10" r:id="rId9"/>
    <sheet name="6" sheetId="11" r:id="rId10"/>
  </sheets>
  <definedNames>
    <definedName name="Slicer_Country">#N/A</definedName>
    <definedName name="Slicer_Country1">#N/A</definedName>
    <definedName name="Slicer_Country2">#N/A</definedName>
    <definedName name="Slicer_Department">#N/A</definedName>
    <definedName name="Slicer_Department1">#N/A</definedName>
    <definedName name="Slicer_Department2">#N/A</definedName>
  </definedNames>
  <calcPr calcId="191029"/>
  <pivotCaches>
    <pivotCache cacheId="0" r:id="rId11"/>
    <pivotCache cacheId="1" r:id="rId12"/>
    <pivotCache cacheId="2" r:id="rId13"/>
    <pivotCache cacheId="3" r:id="rId14"/>
    <pivotCache cacheId="4" r:id="rId15"/>
    <pivotCache cacheId="5" r:id="rId16"/>
  </pivotCaches>
  <fileRecoveryPr repairLoad="1"/>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5" i="11" l="1"/>
  <c r="R54" i="11"/>
  <c r="S54" i="11" s="1"/>
  <c r="S53" i="11"/>
  <c r="R53" i="11"/>
  <c r="R52" i="11"/>
  <c r="S52" i="11" s="1"/>
  <c r="S51" i="11"/>
  <c r="R51" i="11"/>
  <c r="S50" i="11"/>
  <c r="R50" i="11"/>
  <c r="R49" i="11"/>
  <c r="S49" i="11" s="1"/>
  <c r="S48" i="11"/>
  <c r="R48" i="11"/>
  <c r="R47" i="11"/>
  <c r="S47" i="11" s="1"/>
  <c r="S46" i="11"/>
  <c r="R46" i="11"/>
  <c r="S45" i="11"/>
  <c r="R45" i="11"/>
  <c r="R44" i="11"/>
  <c r="S44" i="11" s="1"/>
  <c r="R43" i="11"/>
  <c r="S43" i="11" s="1"/>
  <c r="R42" i="11"/>
  <c r="S42" i="11" s="1"/>
  <c r="S41" i="11"/>
  <c r="R41" i="11"/>
  <c r="S40" i="11"/>
  <c r="R40" i="11"/>
  <c r="R39" i="11"/>
  <c r="S39" i="11" s="1"/>
  <c r="S38" i="11"/>
  <c r="R38" i="11"/>
  <c r="R37" i="11"/>
  <c r="S37" i="11" s="1"/>
  <c r="S36" i="11"/>
  <c r="R36" i="11"/>
  <c r="S35" i="11"/>
  <c r="R35" i="11"/>
  <c r="R34" i="11"/>
  <c r="S34" i="11" s="1"/>
  <c r="S33" i="11"/>
  <c r="R33" i="11"/>
  <c r="R32" i="11"/>
  <c r="S32" i="11" s="1"/>
  <c r="S31" i="11"/>
  <c r="R31" i="11"/>
  <c r="S30" i="11"/>
  <c r="R30" i="11"/>
  <c r="R29" i="11"/>
  <c r="S29" i="11" s="1"/>
  <c r="S28" i="11"/>
  <c r="R28" i="11"/>
  <c r="R27" i="11"/>
  <c r="S27" i="11" s="1"/>
  <c r="S26" i="11"/>
  <c r="R26" i="11"/>
  <c r="S25" i="11"/>
  <c r="R25" i="11"/>
  <c r="R24" i="11"/>
  <c r="S24" i="11" s="1"/>
  <c r="S23" i="11"/>
  <c r="R23" i="11"/>
  <c r="R22" i="11"/>
  <c r="S22" i="11" s="1"/>
  <c r="S21" i="11"/>
  <c r="R21" i="11"/>
  <c r="S20" i="11"/>
  <c r="R20" i="11"/>
  <c r="R19" i="11"/>
  <c r="S19" i="11" s="1"/>
  <c r="S18" i="11"/>
  <c r="R18" i="11"/>
  <c r="R17" i="11"/>
  <c r="S17" i="11" s="1"/>
  <c r="S16" i="11"/>
  <c r="R16" i="11"/>
  <c r="S15" i="11"/>
  <c r="R15" i="11"/>
  <c r="R14" i="11"/>
  <c r="S14" i="11" s="1"/>
  <c r="S13" i="11"/>
  <c r="R13" i="11"/>
  <c r="R12" i="11"/>
  <c r="S12" i="11" s="1"/>
  <c r="S11" i="11"/>
  <c r="R11" i="11"/>
  <c r="S10" i="11"/>
  <c r="R10" i="11"/>
  <c r="R9" i="11"/>
  <c r="S9" i="11" s="1"/>
  <c r="S8" i="11"/>
  <c r="R8" i="11"/>
  <c r="R7" i="11"/>
  <c r="S7" i="11" s="1"/>
  <c r="S6" i="11"/>
  <c r="R6" i="11"/>
  <c r="S5" i="11"/>
  <c r="R5" i="11"/>
  <c r="U55"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S55" i="10"/>
  <c r="O55" i="8"/>
  <c r="P56" i="7"/>
  <c r="P61" i="6"/>
  <c r="P55" i="5"/>
  <c r="Q54" i="4"/>
  <c r="R54" i="3"/>
  <c r="D5" i="3"/>
  <c r="E5" i="3" s="1"/>
  <c r="D4" i="3"/>
  <c r="E4" i="3" s="1"/>
  <c r="D3" i="3"/>
  <c r="E3" i="3" s="1"/>
  <c r="D8" i="2"/>
  <c r="D7" i="2"/>
  <c r="D6" i="2"/>
  <c r="D5" i="2"/>
  <c r="D4" i="2"/>
  <c r="D3" i="2"/>
  <c r="E54" i="1"/>
  <c r="S55" i="11" l="1"/>
</calcChain>
</file>

<file path=xl/sharedStrings.xml><?xml version="1.0" encoding="utf-8"?>
<sst xmlns="http://schemas.openxmlformats.org/spreadsheetml/2006/main" count="2164" uniqueCount="161">
  <si>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</si>
  <si>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</si>
  <si>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</si>
  <si>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</si>
  <si>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</si>
  <si>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</si>
  <si>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</si>
  <si>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</si>
  <si>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</si>
  <si>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</si>
  <si>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</si>
  <si>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</si>
  <si>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</si>
  <si>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</si>
  <si>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</si>
  <si>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</si>
  <si>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</si>
  <si>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</si>
  <si>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</si>
  <si>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</si>
  <si>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</si>
  <si>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</si>
  <si>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</si>
  <si>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</si>
  <si>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</si>
  <si>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</si>
  <si>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</si>
  <si>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</si>
  <si>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</si>
  <si>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</si>
  <si>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</si>
  <si>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</si>
  <si>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</si>
  <si>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</si>
  <si>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</si>
  <si>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</si>
  <si>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</si>
  <si>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</si>
  <si>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</si>
  <si>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</si>
  <si>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</si>
  <si>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</si>
  <si>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</si>
  <si>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</si>
  <si>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</si>
  <si>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</si>
  <si>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</si>
  <si>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</si>
  <si>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</si>
  <si>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</si>
  <si>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</si>
  <si>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</si>
  <si>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</si>
  <si>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</si>
  <si>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</si>
  <si>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</si>
  <si>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</si>
  <si>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</si>
  <si>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</si>
  <si>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</si>
  <si>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</si>
  <si>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</si>
  <si>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</si>
  <si>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</si>
  <si>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</si>
  <si>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</si>
  <si>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</si>
  <si>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</si>
  <si>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</si>
  <si>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</si>
  <si>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</si>
  <si>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</si>
  <si>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</si>
  <si>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</si>
  <si>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</si>
  <si>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</si>
  <si>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</si>
  <si>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</si>
  <si>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</si>
  <si>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</si>
  <si>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</si>
  <si>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</si>
  <si>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</si>
  <si>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</si>
  <si>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</si>
  <si>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</si>
  <si>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</si>
  <si>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</si>
  <si>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</si>
  <si>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</si>
  <si>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</si>
  <si>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</si>
  <si>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</si>
  <si>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</si>
  <si>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</si>
  <si>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</si>
  <si>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</si>
  <si>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</si>
  <si>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</si>
  <si>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</si>
  <si>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</si>
  <si>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</si>
  <si>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</si>
  <si>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</si>
  <si>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</si>
  <si>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</si>
  <si>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</si>
  <si>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</si>
  <si>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</si>
  <si>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</si>
  <si>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</si>
  <si>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</si>
  <si>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</si>
  <si>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</si>
  <si>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</si>
  <si>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</si>
  <si>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</si>
  <si>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</si>
  <si>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</si>
  <si>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</si>
  <si>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</si>
  <si>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</si>
  <si>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</si>
  <si>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</si>
  <si>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</si>
  <si>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</si>
  <si>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</si>
  <si>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</si>
  <si>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</si>
  <si>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</si>
  <si>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</si>
  <si>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</si>
  <si>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</si>
  <si>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</si>
  <si>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</si>
  <si>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</si>
  <si>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</si>
  <si>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</si>
  <si>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</si>
  <si>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</si>
  <si>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</si>
  <si>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as below</t>
  </si>
  <si>
    <t>Output should be like below</t>
  </si>
  <si>
    <t xml:space="preserve"> </t>
  </si>
  <si>
    <t>Output should look like below</t>
  </si>
  <si>
    <t>Output should look like below.</t>
  </si>
  <si>
    <t>Statistical Methods - Emp Salary</t>
  </si>
  <si>
    <t>Tim Watson</t>
  </si>
  <si>
    <t>#</t>
  </si>
  <si>
    <t xml:space="preserve">EMP Salary </t>
  </si>
  <si>
    <t xml:space="preserve">Average </t>
  </si>
  <si>
    <t xml:space="preserve">Department </t>
  </si>
  <si>
    <t xml:space="preserve">Sum Of Salaries </t>
  </si>
  <si>
    <t xml:space="preserve">Finance </t>
  </si>
  <si>
    <t>Grand Total</t>
  </si>
  <si>
    <t>Sum of Yearly Sal</t>
  </si>
  <si>
    <t xml:space="preserve">Sales </t>
  </si>
  <si>
    <t xml:space="preserve">Procurement </t>
  </si>
  <si>
    <t>Salary</t>
  </si>
  <si>
    <t>Bonus $</t>
  </si>
  <si>
    <t>Sum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</si>
</sst>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409]* #,##0.00_);_([$$-409]* \(#,##0.00\);_([$$-409]* &quot;-&quot;??_);_(@_)"/>
    <numFmt numFmtId="165"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8"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9">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2" fillId="4" borderId="1" xfId="0" applyFont="1" applyFill="1" applyBorder="1" applyAlignment="1">
      <alignment horizontal="center"/>
    </xf>
    <xf numFmtId="0" fontId="0" fillId="0" borderId="1" xfId="0" applyBorder="1" applyAlignment="1">
      <alignment horizontal="center"/>
    </xf>
    <xf numFmtId="165" fontId="0" fillId="0" borderId="1" xfId="0" applyNumberFormat="1" applyBorder="1"/>
    <xf numFmtId="0" fontId="5" fillId="5" borderId="1" xfId="0" applyFont="1" applyFill="1" applyBorder="1"/>
    <xf numFmtId="0" fontId="0" fillId="0" borderId="0" xfId="0" pivotButton="1"/>
    <xf numFmtId="0" fontId="0" fillId="0" borderId="0" xfId="0" applyAlignment="1">
      <alignment horizontal="left"/>
    </xf>
    <xf numFmtId="165" fontId="0" fillId="0" borderId="0" xfId="0" applyNumberFormat="1"/>
    <xf numFmtId="0" fontId="2" fillId="0" borderId="0" xfId="0" applyFont="1" applyFill="1" applyBorder="1"/>
    <xf numFmtId="0" fontId="0" fillId="0" borderId="0" xfId="0" applyFont="1" applyFill="1" applyBorder="1"/>
    <xf numFmtId="0" fontId="0" fillId="0" borderId="0" xfId="0" applyFill="1" applyBorder="1"/>
    <xf numFmtId="2" fontId="0" fillId="0" borderId="1" xfId="0" applyNumberFormat="1" applyBorder="1"/>
    <xf numFmtId="164" fontId="0" fillId="0" borderId="6" xfId="1" applyNumberFormat="1" applyFont="1" applyBorder="1"/>
    <xf numFmtId="164" fontId="2" fillId="0" borderId="5" xfId="0" applyNumberFormat="1" applyFont="1" applyBorder="1"/>
    <xf numFmtId="10" fontId="2" fillId="0" borderId="5" xfId="0" applyNumberFormat="1" applyFont="1" applyBorder="1"/>
    <xf numFmtId="10" fontId="0" fillId="0" borderId="6" xfId="1" applyNumberFormat="1" applyFont="1" applyBorder="1"/>
    <xf numFmtId="10" fontId="0" fillId="0" borderId="3" xfId="1" applyNumberFormat="1" applyFont="1" applyBorder="1"/>
    <xf numFmtId="10" fontId="0" fillId="0" borderId="9" xfId="1" applyNumberFormat="1" applyFont="1" applyBorder="1"/>
    <xf numFmtId="10" fontId="0" fillId="0" borderId="8" xfId="0" applyNumberFormat="1" applyBorder="1"/>
    <xf numFmtId="165" fontId="0" fillId="0" borderId="8" xfId="0" applyNumberFormat="1" applyBorder="1"/>
    <xf numFmtId="0" fontId="2" fillId="0" borderId="0" xfId="0" applyFont="1" applyFill="1" applyAlignment="1">
      <alignment horizontal="center"/>
    </xf>
    <xf numFmtId="0" fontId="2" fillId="0" borderId="0" xfId="0" applyFont="1" applyFill="1" applyAlignment="1"/>
    <xf numFmtId="0" fontId="2" fillId="0" borderId="0" xfId="0" applyFont="1" applyFill="1" applyAlignment="1">
      <alignment horizontal="left"/>
    </xf>
    <xf numFmtId="0" fontId="0" fillId="0" borderId="0" xfId="0" applyFill="1" applyAlignment="1">
      <alignment horizontal="left"/>
    </xf>
    <xf numFmtId="0" fontId="2" fillId="4" borderId="1" xfId="0" applyFont="1" applyFill="1" applyBorder="1" applyAlignment="1">
      <alignment horizontal="center"/>
    </xf>
    <xf numFmtId="0" fontId="5" fillId="5" borderId="3" xfId="0" applyFont="1" applyFill="1" applyBorder="1" applyAlignment="1">
      <alignment horizontal="center"/>
    </xf>
    <xf numFmtId="0" fontId="5" fillId="5" borderId="2" xfId="0" applyFont="1" applyFill="1" applyBorder="1" applyAlignment="1">
      <alignment horizontal="center"/>
    </xf>
  </cellXfs>
  <cellStyles count="3">
    <cellStyle name="Comma" xfId="1" builtinId="3"/>
    <cellStyle name="Currency" xfId="2" builtinId="4"/>
    <cellStyle name="Normal" xfId="0" builtinId="0"/>
  </cellStyles>
  <dxfs count="150">
    <dxf>
      <numFmt numFmtId="165" formatCode="&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left style="thin">
          <color indexed="64"/>
        </left>
        <right/>
        <top style="thin">
          <color indexed="64"/>
        </top>
        <bottom style="thin">
          <color indexed="64"/>
        </bottom>
      </border>
    </dxf>
    <dxf>
      <numFmt numFmtId="14" formatCode="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4" formatCode="0.0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5" formatCode="&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left style="thin">
          <color indexed="64"/>
        </left>
        <right/>
        <top style="thin">
          <color indexed="64"/>
        </top>
        <bottom style="thin">
          <color indexed="64"/>
        </bottom>
      </border>
    </dxf>
    <dxf>
      <numFmt numFmtId="14" formatCode="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4" formatCode="0.0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724166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9</xdr:col>
      <xdr:colOff>451199</xdr:colOff>
      <xdr:row>16</xdr:row>
      <xdr:rowOff>0</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9</xdr:col>
      <xdr:colOff>381363</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9</xdr:col>
      <xdr:colOff>622659</xdr:colOff>
      <xdr:row>25</xdr:row>
      <xdr:rowOff>25515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0" y="2667000"/>
          <a:ext cx="6991709" cy="2235315"/>
        </a:xfrm>
        <a:prstGeom prst="rect">
          <a:avLst/>
        </a:prstGeom>
      </xdr:spPr>
    </xdr:pic>
    <xdr:clientData/>
  </xdr:twoCellAnchor>
  <xdr:twoCellAnchor editAs="oneCell">
    <xdr:from>
      <xdr:col>3</xdr:col>
      <xdr:colOff>457200</xdr:colOff>
      <xdr:row>3</xdr:row>
      <xdr:rowOff>12700</xdr:rowOff>
    </xdr:from>
    <xdr:to>
      <xdr:col>6</xdr:col>
      <xdr:colOff>482600</xdr:colOff>
      <xdr:row>10</xdr:row>
      <xdr:rowOff>63500</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10FF6BCD-D83D-E949-9C55-F134EF68F09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441700" y="863600"/>
              <a:ext cx="204470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8</xdr:col>
      <xdr:colOff>463839</xdr:colOff>
      <xdr:row>22</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twoCellAnchor editAs="oneCell">
    <xdr:from>
      <xdr:col>4</xdr:col>
      <xdr:colOff>558800</xdr:colOff>
      <xdr:row>2</xdr:row>
      <xdr:rowOff>127001</xdr:rowOff>
    </xdr:from>
    <xdr:to>
      <xdr:col>7</xdr:col>
      <xdr:colOff>368300</xdr:colOff>
      <xdr:row>9</xdr:row>
      <xdr:rowOff>139701</xdr:rowOff>
    </xdr:to>
    <mc:AlternateContent xmlns:mc="http://schemas.openxmlformats.org/markup-compatibility/2006" xmlns:a14="http://schemas.microsoft.com/office/drawing/2010/main">
      <mc:Choice Requires="a14">
        <xdr:graphicFrame macro="">
          <xdr:nvGraphicFramePr>
            <xdr:cNvPr id="2" name="Department 1">
              <a:extLst>
                <a:ext uri="{FF2B5EF4-FFF2-40B4-BE49-F238E27FC236}">
                  <a16:creationId xmlns:a16="http://schemas.microsoft.com/office/drawing/2014/main" id="{56BDD8A6-3122-5E3A-094E-407EEEBF095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543300" y="787401"/>
              <a:ext cx="18288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10</xdr:col>
      <xdr:colOff>127339</xdr:colOff>
      <xdr:row>25</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4</xdr:col>
      <xdr:colOff>152400</xdr:colOff>
      <xdr:row>2</xdr:row>
      <xdr:rowOff>50801</xdr:rowOff>
    </xdr:from>
    <xdr:to>
      <xdr:col>6</xdr:col>
      <xdr:colOff>635000</xdr:colOff>
      <xdr:row>8</xdr:row>
      <xdr:rowOff>114301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BC442DEA-2811-46B7-A9AA-052F1C6E5F0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238500" y="711201"/>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203485</xdr:colOff>
      <xdr:row>22</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twoCellAnchor editAs="oneCell">
    <xdr:from>
      <xdr:col>4</xdr:col>
      <xdr:colOff>228600</xdr:colOff>
      <xdr:row>2</xdr:row>
      <xdr:rowOff>1</xdr:rowOff>
    </xdr:from>
    <xdr:to>
      <xdr:col>7</xdr:col>
      <xdr:colOff>38100</xdr:colOff>
      <xdr:row>8</xdr:row>
      <xdr:rowOff>177801</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288493ED-B0D9-895A-03F7-503C8DB204B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064000" y="66040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8</xdr:col>
      <xdr:colOff>152767</xdr:colOff>
      <xdr:row>36</xdr:row>
      <xdr:rowOff>50982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444882</xdr:colOff>
      <xdr:row>32</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twoCellAnchor editAs="oneCell">
    <xdr:from>
      <xdr:col>23</xdr:col>
      <xdr:colOff>215900</xdr:colOff>
      <xdr:row>6</xdr:row>
      <xdr:rowOff>139701</xdr:rowOff>
    </xdr:from>
    <xdr:to>
      <xdr:col>26</xdr:col>
      <xdr:colOff>25400</xdr:colOff>
      <xdr:row>14</xdr:row>
      <xdr:rowOff>12701</xdr:rowOff>
    </xdr:to>
    <mc:AlternateContent xmlns:mc="http://schemas.openxmlformats.org/markup-compatibility/2006" xmlns:a14="http://schemas.microsoft.com/office/drawing/2010/main">
      <mc:Choice Requires="a14">
        <xdr:graphicFrame macro="">
          <xdr:nvGraphicFramePr>
            <xdr:cNvPr id="2" name="Department 2">
              <a:extLst>
                <a:ext uri="{FF2B5EF4-FFF2-40B4-BE49-F238E27FC236}">
                  <a16:creationId xmlns:a16="http://schemas.microsoft.com/office/drawing/2014/main" id="{91D346AA-C2DD-13AC-D89D-2FCFE2D10CFB}"/>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8999200" y="1562101"/>
              <a:ext cx="1828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228600</xdr:colOff>
      <xdr:row>6</xdr:row>
      <xdr:rowOff>165101</xdr:rowOff>
    </xdr:from>
    <xdr:to>
      <xdr:col>29</xdr:col>
      <xdr:colOff>38100</xdr:colOff>
      <xdr:row>14</xdr:row>
      <xdr:rowOff>25401</xdr:rowOff>
    </xdr:to>
    <mc:AlternateContent xmlns:mc="http://schemas.openxmlformats.org/markup-compatibility/2006" xmlns:a14="http://schemas.microsoft.com/office/drawing/2010/main">
      <mc:Choice Requires="a14">
        <xdr:graphicFrame macro="">
          <xdr:nvGraphicFramePr>
            <xdr:cNvPr id="4" name="Country 2">
              <a:extLst>
                <a:ext uri="{FF2B5EF4-FFF2-40B4-BE49-F238E27FC236}">
                  <a16:creationId xmlns:a16="http://schemas.microsoft.com/office/drawing/2014/main" id="{6FF39F14-46E2-36D0-5CEC-FFD7C0041C8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1031200" y="1587501"/>
              <a:ext cx="182880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Kateryna Chepiha" refreshedDate="45556.034318749997" createdVersion="8" refreshedVersion="8" minRefreshableVersion="3" recordCount="50">
  <cacheSource type="worksheet">
    <worksheetSource name="EMPData45"/>
  </cacheSource>
  <cacheFields count="5">
    <cacheField name="Employee ID" numFmtId="0">
      <sharedItems/>
    </cacheField>
    <cacheField name="Department" numFmtId="0">
      <sharedItems count="3">
        <s v="Sales"/>
        <s v="Procurement"/>
        <s v="Finance"/>
      </sharedItems>
    </cacheField>
    <cacheField name="Employee" numFmtId="0">
      <sharedItems/>
    </cacheField>
    <cacheField name="Country" numFmtId="0">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ateryna Chepiha" refreshedDate="45556.041508101851" createdVersion="8" refreshedVersion="8" minRefreshableVersion="3" recordCount="50">
  <cacheSource type="worksheet">
    <worksheetSource name="EMPData46"/>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493508370"/>
    </ext>
  </extLst>
</pivotCacheDefinition>
</file>

<file path=xl/pivotCache/pivotCacheDefinition3.xml><?xml version="1.0" encoding="utf-8"?>
<pivotCacheDefinition xmlns="http://schemas.openxmlformats.org/spreadsheetml/2006/main" xmlns:r="http://schemas.openxmlformats.org/officeDocument/2006/relationships" r:id="rId1" refreshedBy="Kateryna Chepiha" refreshedDate="45556.887601736111" createdVersion="8" refreshedVersion="8" minRefreshableVersion="3" recordCount="50">
  <cacheSource type="worksheet">
    <worksheetSource name="EMPData467"/>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pivotCacheId="296215234"/>
    </ext>
  </extLst>
</pivotCacheDefinition>
</file>

<file path=xl/pivotCache/pivotCacheDefinition4.xml><?xml version="1.0" encoding="utf-8"?>
<pivotCacheDefinition xmlns="http://schemas.openxmlformats.org/spreadsheetml/2006/main" xmlns:r="http://schemas.openxmlformats.org/officeDocument/2006/relationships" r:id="rId1" refreshedBy="Kateryna Chepiha" refreshedDate="45556.892901967592" createdVersion="8" refreshedVersion="8" minRefreshableVersion="3" recordCount="50">
  <cacheSource type="worksheet">
    <worksheetSource name="EMPData4678"/>
  </cacheSource>
  <cacheFields count="5">
    <cacheField name="Employee ID" numFmtId="0">
      <sharedItems/>
    </cacheField>
    <cacheField name="Department" numFmtId="0">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pivotCacheId="1835467589"/>
    </ext>
  </extLst>
</pivotCacheDefinition>
</file>

<file path=xl/pivotCache/pivotCacheDefinition5.xml><?xml version="1.0" encoding="utf-8"?>
<pivotCacheDefinition xmlns="http://schemas.openxmlformats.org/spreadsheetml/2006/main" xmlns:r="http://schemas.openxmlformats.org/officeDocument/2006/relationships" r:id="rId1" refreshedBy="Kateryna Chepiha" refreshedDate="45556.902307986114" createdVersion="8" refreshedVersion="8" minRefreshableVersion="3" recordCount="50">
  <cacheSource type="worksheet">
    <worksheetSource name="EMPData46789"/>
  </cacheSource>
  <cacheFields count="5">
    <cacheField name="Employee ID" numFmtId="0">
      <sharedItems/>
    </cacheField>
    <cacheField name="Department" numFmtId="0">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pivotCacheId="716800342"/>
    </ext>
  </extLst>
</pivotCacheDefinition>
</file>

<file path=xl/pivotCache/pivotCacheDefinition6.xml><?xml version="1.0" encoding="utf-8"?>
<pivotCacheDefinition xmlns="http://schemas.openxmlformats.org/spreadsheetml/2006/main" xmlns:r="http://schemas.openxmlformats.org/officeDocument/2006/relationships" r:id="rId1" refreshedBy="Kateryna Chepiha" refreshedDate="45556.921051504629" createdVersion="8" refreshedVersion="8" minRefreshableVersion="3" recordCount="50">
  <cacheSource type="worksheet">
    <worksheetSource name="EMPData467891012"/>
  </cacheSource>
  <cacheFields count="7">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 name="Bonus %" numFmtId="10">
      <sharedItems containsSemiMixedTypes="0" containsString="0" containsNumber="1" minValue="0" maxValue="0.27"/>
    </cacheField>
    <cacheField name="Bonus $" numFmtId="164">
      <sharedItems containsSemiMixedTypes="0" containsString="0" containsNumber="1" minValue="0" maxValue="28000"/>
    </cacheField>
  </cacheFields>
  <extLst>
    <ext xmlns:x14="http://schemas.microsoft.com/office/spreadsheetml/2009/9/main" uri="{725AE2AE-9491-48be-B2B4-4EB974FC3084}">
      <x14:pivotCacheDefinition pivotCacheId="1754332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s v="James Willard"/>
    <s v="Australia"/>
    <n v="60270"/>
  </r>
  <r>
    <s v="ID8"/>
    <x v="0"/>
    <s v="Robert Spear"/>
    <s v="Netherlands"/>
    <n v="39627"/>
  </r>
  <r>
    <s v="ID24"/>
    <x v="0"/>
    <s v="Paul Garza"/>
    <s v="USA"/>
    <n v="29726"/>
  </r>
  <r>
    <s v="ID23"/>
    <x v="0"/>
    <s v="Tommy Lee"/>
    <s v="USA"/>
    <n v="93668"/>
  </r>
  <r>
    <s v="ID13"/>
    <x v="0"/>
    <s v="Kim West"/>
    <s v="Netherlands"/>
    <n v="134000"/>
  </r>
  <r>
    <s v="ID7"/>
    <x v="0"/>
    <s v="Stevie Bridge"/>
    <s v="Netherlands"/>
    <n v="34808"/>
  </r>
  <r>
    <s v="ID19"/>
    <x v="0"/>
    <s v="Paul Wells"/>
    <s v="USA"/>
    <n v="135000"/>
  </r>
  <r>
    <s v="ID22"/>
    <x v="0"/>
    <s v="Ewan Thompson"/>
    <s v="USA"/>
    <n v="45000"/>
  </r>
  <r>
    <s v="ID5"/>
    <x v="0"/>
    <s v="Walter Miller"/>
    <s v="USA"/>
    <n v="89500"/>
  </r>
  <r>
    <s v="ID9"/>
    <x v="0"/>
    <s v="Peter Ramsy"/>
    <s v="Australia"/>
    <n v="21971"/>
  </r>
  <r>
    <s v="ID17"/>
    <x v="0"/>
    <s v="Wolfgang Ramjac"/>
    <s v="Australia"/>
    <n v="80000"/>
  </r>
  <r>
    <s v="ID10"/>
    <x v="0"/>
    <s v="Brigitte Bond"/>
    <s v="USA"/>
    <n v="45117"/>
  </r>
  <r>
    <s v="ID21"/>
    <x v="0"/>
    <s v="Maria Tot"/>
    <s v="Netherlands"/>
    <n v="50545"/>
  </r>
  <r>
    <s v="ID3"/>
    <x v="1"/>
    <s v="Natalie Porter"/>
    <s v="USA"/>
    <n v="140000"/>
  </r>
  <r>
    <s v="ID29"/>
    <x v="1"/>
    <s v="Andre Cooper"/>
    <s v="Netherlands"/>
    <n v="110000"/>
  </r>
  <r>
    <s v="ID30"/>
    <x v="1"/>
    <s v="Robert Musser"/>
    <s v="USA"/>
    <n v="68357"/>
  </r>
  <r>
    <s v="ID14"/>
    <x v="1"/>
    <s v="Ann Withers"/>
    <s v="Australia"/>
    <n v="51800"/>
  </r>
  <r>
    <s v="ID16"/>
    <x v="1"/>
    <s v="Corinna Schmidt"/>
    <s v="USA"/>
    <n v="97000"/>
  </r>
  <r>
    <s v="ID27"/>
    <x v="1"/>
    <s v="Mike Saban"/>
    <s v="USA"/>
    <n v="45000"/>
  </r>
  <r>
    <s v="ID4"/>
    <x v="2"/>
    <s v="Gary Miller"/>
    <s v="Australia"/>
    <n v="89500"/>
  </r>
  <r>
    <s v="ID12"/>
    <x v="2"/>
    <s v="Richard Elliot"/>
    <s v="USA"/>
    <n v="35971"/>
  </r>
  <r>
    <s v="ID20"/>
    <x v="2"/>
    <s v="Roger Mun"/>
    <s v="Netherlands"/>
    <n v="80000"/>
  </r>
  <r>
    <s v="ID28"/>
    <x v="2"/>
    <s v="Daniel Garrett"/>
    <s v="USA"/>
    <n v="55117"/>
  </r>
  <r>
    <s v="ID25"/>
    <x v="2"/>
    <s v="Paul Hill"/>
    <s v="Australia"/>
    <n v="58445"/>
  </r>
  <r>
    <s v="ID1"/>
    <x v="2"/>
    <s v="Crystal Doyle"/>
    <s v="USA"/>
    <n v="120000"/>
  </r>
  <r>
    <s v="ID15"/>
    <x v="2"/>
    <s v="Betina Bauer"/>
    <s v="USA"/>
    <n v="45117"/>
  </r>
  <r>
    <s v="ID2"/>
    <x v="2"/>
    <s v="Daniela Schreiber"/>
    <s v="Netherlands"/>
    <n v="50545"/>
  </r>
  <r>
    <s v="ID11"/>
    <x v="2"/>
    <s v="Dan Ziegler"/>
    <s v="Australia"/>
    <n v="140000"/>
  </r>
  <r>
    <s v="ID26"/>
    <x v="2"/>
    <s v="Robert Richardson"/>
    <s v="USA"/>
    <n v="90000"/>
  </r>
  <r>
    <s v="ID6"/>
    <x v="2"/>
    <s v="Robert Blume"/>
    <s v="Netherlands"/>
    <n v="88357"/>
  </r>
  <r>
    <s v="ID31"/>
    <x v="2"/>
    <s v="Lukas Hofer"/>
    <s v="USA"/>
    <n v="59200"/>
  </r>
  <r>
    <s v="ID32"/>
    <x v="2"/>
    <s v="Ashley Lee"/>
    <s v="Australia"/>
    <n v="97000"/>
  </r>
  <r>
    <s v="ID33"/>
    <x v="2"/>
    <s v="Tim Watson"/>
    <s v="USA"/>
    <n v="68357"/>
  </r>
  <r>
    <s v="ID34"/>
    <x v="2"/>
    <s v="Mercy Mayo"/>
    <s v="Netherlands"/>
    <n v="51800"/>
  </r>
  <r>
    <s v="ID35"/>
    <x v="2"/>
    <s v="John Baptist"/>
    <s v="USA"/>
    <n v="97000"/>
  </r>
  <r>
    <s v="ID36"/>
    <x v="2"/>
    <s v="Joseph Vinod"/>
    <s v="Australia"/>
    <n v="45000"/>
  </r>
  <r>
    <s v="ID37"/>
    <x v="1"/>
    <s v="Sarah Gavlace"/>
    <s v="USA"/>
    <n v="89500"/>
  </r>
  <r>
    <s v="ID38"/>
    <x v="1"/>
    <s v="Hanna Morea"/>
    <s v="Netherlands"/>
    <n v="35971"/>
  </r>
  <r>
    <s v="ID39"/>
    <x v="1"/>
    <s v="John Mark"/>
    <s v="Netherlands"/>
    <n v="80000"/>
  </r>
  <r>
    <s v="ID40"/>
    <x v="1"/>
    <s v="John Mylas"/>
    <s v="Australia"/>
    <n v="55117"/>
  </r>
  <r>
    <s v="ID41"/>
    <x v="0"/>
    <s v="Isaac Doantan"/>
    <s v="USA"/>
    <n v="58445"/>
  </r>
  <r>
    <s v="ID42"/>
    <x v="0"/>
    <s v="Stephen Hughes"/>
    <s v="USA"/>
    <n v="120000"/>
  </r>
  <r>
    <s v="ID43"/>
    <x v="1"/>
    <s v="Stephen Hawkings "/>
    <s v="Netherlands"/>
    <n v="45450"/>
  </r>
  <r>
    <s v="ID44"/>
    <x v="1"/>
    <s v="Mahitha Nowman"/>
    <s v="USA"/>
    <n v="89500"/>
  </r>
  <r>
    <s v="ID45"/>
    <x v="1"/>
    <s v="Charles Paul"/>
    <s v="Australia"/>
    <n v="65971"/>
  </r>
  <r>
    <s v="ID46"/>
    <x v="1"/>
    <s v="Sharon Rose"/>
    <s v="USA"/>
    <n v="80000"/>
  </r>
  <r>
    <s v="ID47"/>
    <x v="0"/>
    <s v="Edward William"/>
    <s v="Netherlands"/>
    <n v="55117"/>
  </r>
  <r>
    <s v="ID48"/>
    <x v="0"/>
    <s v="Rose Kuntum"/>
    <s v="Australia"/>
    <n v="60445"/>
  </r>
  <r>
    <s v="ID49"/>
    <x v="0"/>
    <s v="Lenny Karwiz "/>
    <s v="USA"/>
    <n v="83117"/>
  </r>
  <r>
    <s v="ID50"/>
    <x v="0"/>
    <s v="Ruth Joseph"/>
    <s v="Australia"/>
    <n v="584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s v="Australia"/>
    <x v="0"/>
  </r>
  <r>
    <s v="ID8"/>
    <x v="0"/>
    <x v="1"/>
    <s v="Netherlands"/>
    <x v="1"/>
  </r>
  <r>
    <s v="ID24"/>
    <x v="0"/>
    <x v="2"/>
    <s v="USA"/>
    <x v="2"/>
  </r>
  <r>
    <s v="ID23"/>
    <x v="0"/>
    <x v="3"/>
    <s v="USA"/>
    <x v="3"/>
  </r>
  <r>
    <s v="ID13"/>
    <x v="0"/>
    <x v="4"/>
    <s v="Netherlands"/>
    <x v="4"/>
  </r>
  <r>
    <s v="ID7"/>
    <x v="0"/>
    <x v="5"/>
    <s v="Netherlands"/>
    <x v="5"/>
  </r>
  <r>
    <s v="ID19"/>
    <x v="0"/>
    <x v="6"/>
    <s v="USA"/>
    <x v="6"/>
  </r>
  <r>
    <s v="ID22"/>
    <x v="0"/>
    <x v="7"/>
    <s v="USA"/>
    <x v="7"/>
  </r>
  <r>
    <s v="ID5"/>
    <x v="0"/>
    <x v="8"/>
    <s v="USA"/>
    <x v="8"/>
  </r>
  <r>
    <s v="ID9"/>
    <x v="0"/>
    <x v="9"/>
    <s v="Australia"/>
    <x v="9"/>
  </r>
  <r>
    <s v="ID17"/>
    <x v="0"/>
    <x v="10"/>
    <s v="Australia"/>
    <x v="10"/>
  </r>
  <r>
    <s v="ID10"/>
    <x v="0"/>
    <x v="11"/>
    <s v="USA"/>
    <x v="11"/>
  </r>
  <r>
    <s v="ID21"/>
    <x v="0"/>
    <x v="12"/>
    <s v="Netherlands"/>
    <x v="12"/>
  </r>
  <r>
    <s v="ID3"/>
    <x v="1"/>
    <x v="13"/>
    <s v="USA"/>
    <x v="13"/>
  </r>
  <r>
    <s v="ID29"/>
    <x v="1"/>
    <x v="14"/>
    <s v="Netherlands"/>
    <x v="14"/>
  </r>
  <r>
    <s v="ID30"/>
    <x v="1"/>
    <x v="15"/>
    <s v="USA"/>
    <x v="15"/>
  </r>
  <r>
    <s v="ID14"/>
    <x v="1"/>
    <x v="16"/>
    <s v="Australia"/>
    <x v="16"/>
  </r>
  <r>
    <s v="ID16"/>
    <x v="1"/>
    <x v="17"/>
    <s v="USA"/>
    <x v="17"/>
  </r>
  <r>
    <s v="ID27"/>
    <x v="1"/>
    <x v="18"/>
    <s v="USA"/>
    <x v="7"/>
  </r>
  <r>
    <s v="ID4"/>
    <x v="2"/>
    <x v="19"/>
    <s v="Australia"/>
    <x v="8"/>
  </r>
  <r>
    <s v="ID12"/>
    <x v="2"/>
    <x v="20"/>
    <s v="USA"/>
    <x v="18"/>
  </r>
  <r>
    <s v="ID20"/>
    <x v="2"/>
    <x v="21"/>
    <s v="Netherlands"/>
    <x v="10"/>
  </r>
  <r>
    <s v="ID28"/>
    <x v="2"/>
    <x v="22"/>
    <s v="USA"/>
    <x v="19"/>
  </r>
  <r>
    <s v="ID25"/>
    <x v="2"/>
    <x v="23"/>
    <s v="Australia"/>
    <x v="20"/>
  </r>
  <r>
    <s v="ID1"/>
    <x v="2"/>
    <x v="24"/>
    <s v="USA"/>
    <x v="21"/>
  </r>
  <r>
    <s v="ID15"/>
    <x v="2"/>
    <x v="25"/>
    <s v="USA"/>
    <x v="11"/>
  </r>
  <r>
    <s v="ID2"/>
    <x v="2"/>
    <x v="26"/>
    <s v="Netherlands"/>
    <x v="12"/>
  </r>
  <r>
    <s v="ID11"/>
    <x v="2"/>
    <x v="27"/>
    <s v="Australia"/>
    <x v="13"/>
  </r>
  <r>
    <s v="ID26"/>
    <x v="2"/>
    <x v="28"/>
    <s v="USA"/>
    <x v="22"/>
  </r>
  <r>
    <s v="ID6"/>
    <x v="2"/>
    <x v="29"/>
    <s v="Netherlands"/>
    <x v="23"/>
  </r>
  <r>
    <s v="ID31"/>
    <x v="2"/>
    <x v="30"/>
    <s v="USA"/>
    <x v="24"/>
  </r>
  <r>
    <s v="ID32"/>
    <x v="2"/>
    <x v="31"/>
    <s v="Australia"/>
    <x v="17"/>
  </r>
  <r>
    <s v="ID33"/>
    <x v="2"/>
    <x v="32"/>
    <s v="USA"/>
    <x v="15"/>
  </r>
  <r>
    <s v="ID34"/>
    <x v="2"/>
    <x v="33"/>
    <s v="Netherlands"/>
    <x v="16"/>
  </r>
  <r>
    <s v="ID35"/>
    <x v="2"/>
    <x v="34"/>
    <s v="USA"/>
    <x v="17"/>
  </r>
  <r>
    <s v="ID36"/>
    <x v="2"/>
    <x v="35"/>
    <s v="Australia"/>
    <x v="7"/>
  </r>
  <r>
    <s v="ID37"/>
    <x v="1"/>
    <x v="36"/>
    <s v="USA"/>
    <x v="8"/>
  </r>
  <r>
    <s v="ID38"/>
    <x v="1"/>
    <x v="37"/>
    <s v="Netherlands"/>
    <x v="18"/>
  </r>
  <r>
    <s v="ID39"/>
    <x v="1"/>
    <x v="38"/>
    <s v="Netherlands"/>
    <x v="10"/>
  </r>
  <r>
    <s v="ID40"/>
    <x v="1"/>
    <x v="39"/>
    <s v="Australia"/>
    <x v="19"/>
  </r>
  <r>
    <s v="ID41"/>
    <x v="0"/>
    <x v="40"/>
    <s v="USA"/>
    <x v="20"/>
  </r>
  <r>
    <s v="ID42"/>
    <x v="0"/>
    <x v="41"/>
    <s v="USA"/>
    <x v="21"/>
  </r>
  <r>
    <s v="ID43"/>
    <x v="1"/>
    <x v="42"/>
    <s v="Netherlands"/>
    <x v="25"/>
  </r>
  <r>
    <s v="ID44"/>
    <x v="1"/>
    <x v="43"/>
    <s v="USA"/>
    <x v="8"/>
  </r>
  <r>
    <s v="ID45"/>
    <x v="1"/>
    <x v="44"/>
    <s v="Australia"/>
    <x v="26"/>
  </r>
  <r>
    <s v="ID46"/>
    <x v="1"/>
    <x v="45"/>
    <s v="USA"/>
    <x v="10"/>
  </r>
  <r>
    <s v="ID47"/>
    <x v="0"/>
    <x v="46"/>
    <s v="Netherlands"/>
    <x v="19"/>
  </r>
  <r>
    <s v="ID48"/>
    <x v="0"/>
    <x v="47"/>
    <s v="Australia"/>
    <x v="27"/>
  </r>
  <r>
    <s v="ID49"/>
    <x v="0"/>
    <x v="48"/>
    <s v="USA"/>
    <x v="28"/>
  </r>
  <r>
    <s v="ID50"/>
    <x v="0"/>
    <x v="49"/>
    <s v="Australia"/>
    <x v="2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s v="Australia"/>
    <n v="60270"/>
  </r>
  <r>
    <s v="ID8"/>
    <x v="0"/>
    <x v="1"/>
    <s v="Netherlands"/>
    <n v="39627"/>
  </r>
  <r>
    <s v="ID24"/>
    <x v="0"/>
    <x v="2"/>
    <s v="USA"/>
    <n v="29726"/>
  </r>
  <r>
    <s v="ID23"/>
    <x v="0"/>
    <x v="3"/>
    <s v="USA"/>
    <n v="93668"/>
  </r>
  <r>
    <s v="ID13"/>
    <x v="0"/>
    <x v="4"/>
    <s v="Netherlands"/>
    <n v="134000"/>
  </r>
  <r>
    <s v="ID7"/>
    <x v="0"/>
    <x v="5"/>
    <s v="Netherlands"/>
    <n v="34808"/>
  </r>
  <r>
    <s v="ID19"/>
    <x v="0"/>
    <x v="6"/>
    <s v="USA"/>
    <n v="135000"/>
  </r>
  <r>
    <s v="ID22"/>
    <x v="0"/>
    <x v="7"/>
    <s v="USA"/>
    <n v="45000"/>
  </r>
  <r>
    <s v="ID5"/>
    <x v="0"/>
    <x v="8"/>
    <s v="USA"/>
    <n v="89500"/>
  </r>
  <r>
    <s v="ID9"/>
    <x v="0"/>
    <x v="9"/>
    <s v="Australia"/>
    <n v="21971"/>
  </r>
  <r>
    <s v="ID17"/>
    <x v="0"/>
    <x v="10"/>
    <s v="Australia"/>
    <n v="80000"/>
  </r>
  <r>
    <s v="ID10"/>
    <x v="0"/>
    <x v="11"/>
    <s v="USA"/>
    <n v="45117"/>
  </r>
  <r>
    <s v="ID21"/>
    <x v="0"/>
    <x v="12"/>
    <s v="Netherlands"/>
    <n v="50545"/>
  </r>
  <r>
    <s v="ID3"/>
    <x v="1"/>
    <x v="13"/>
    <s v="USA"/>
    <n v="140000"/>
  </r>
  <r>
    <s v="ID29"/>
    <x v="1"/>
    <x v="14"/>
    <s v="Netherlands"/>
    <n v="110000"/>
  </r>
  <r>
    <s v="ID30"/>
    <x v="1"/>
    <x v="15"/>
    <s v="USA"/>
    <n v="68357"/>
  </r>
  <r>
    <s v="ID14"/>
    <x v="1"/>
    <x v="16"/>
    <s v="Australia"/>
    <n v="51800"/>
  </r>
  <r>
    <s v="ID16"/>
    <x v="1"/>
    <x v="17"/>
    <s v="USA"/>
    <n v="97000"/>
  </r>
  <r>
    <s v="ID27"/>
    <x v="1"/>
    <x v="18"/>
    <s v="USA"/>
    <n v="45000"/>
  </r>
  <r>
    <s v="ID4"/>
    <x v="2"/>
    <x v="19"/>
    <s v="Australia"/>
    <n v="89500"/>
  </r>
  <r>
    <s v="ID12"/>
    <x v="2"/>
    <x v="20"/>
    <s v="USA"/>
    <n v="35971"/>
  </r>
  <r>
    <s v="ID20"/>
    <x v="2"/>
    <x v="21"/>
    <s v="Netherlands"/>
    <n v="80000"/>
  </r>
  <r>
    <s v="ID28"/>
    <x v="2"/>
    <x v="22"/>
    <s v="USA"/>
    <n v="55117"/>
  </r>
  <r>
    <s v="ID25"/>
    <x v="2"/>
    <x v="23"/>
    <s v="Australia"/>
    <n v="58445"/>
  </r>
  <r>
    <s v="ID1"/>
    <x v="2"/>
    <x v="24"/>
    <s v="USA"/>
    <n v="120000"/>
  </r>
  <r>
    <s v="ID15"/>
    <x v="2"/>
    <x v="25"/>
    <s v="USA"/>
    <n v="45117"/>
  </r>
  <r>
    <s v="ID2"/>
    <x v="2"/>
    <x v="26"/>
    <s v="Netherlands"/>
    <n v="50545"/>
  </r>
  <r>
    <s v="ID11"/>
    <x v="2"/>
    <x v="27"/>
    <s v="Australia"/>
    <n v="140000"/>
  </r>
  <r>
    <s v="ID26"/>
    <x v="2"/>
    <x v="28"/>
    <s v="USA"/>
    <n v="90000"/>
  </r>
  <r>
    <s v="ID6"/>
    <x v="2"/>
    <x v="29"/>
    <s v="Netherlands"/>
    <n v="88357"/>
  </r>
  <r>
    <s v="ID31"/>
    <x v="2"/>
    <x v="30"/>
    <s v="USA"/>
    <n v="59200"/>
  </r>
  <r>
    <s v="ID32"/>
    <x v="2"/>
    <x v="31"/>
    <s v="Australia"/>
    <n v="97000"/>
  </r>
  <r>
    <s v="ID33"/>
    <x v="2"/>
    <x v="32"/>
    <s v="USA"/>
    <n v="68357"/>
  </r>
  <r>
    <s v="ID34"/>
    <x v="2"/>
    <x v="33"/>
    <s v="Netherlands"/>
    <n v="51800"/>
  </r>
  <r>
    <s v="ID35"/>
    <x v="2"/>
    <x v="34"/>
    <s v="USA"/>
    <n v="97000"/>
  </r>
  <r>
    <s v="ID36"/>
    <x v="2"/>
    <x v="35"/>
    <s v="Australia"/>
    <n v="45000"/>
  </r>
  <r>
    <s v="ID37"/>
    <x v="1"/>
    <x v="36"/>
    <s v="USA"/>
    <n v="89500"/>
  </r>
  <r>
    <s v="ID38"/>
    <x v="1"/>
    <x v="37"/>
    <s v="Netherlands"/>
    <n v="35971"/>
  </r>
  <r>
    <s v="ID39"/>
    <x v="1"/>
    <x v="38"/>
    <s v="Netherlands"/>
    <n v="80000"/>
  </r>
  <r>
    <s v="ID40"/>
    <x v="1"/>
    <x v="39"/>
    <s v="Australia"/>
    <n v="55117"/>
  </r>
  <r>
    <s v="ID41"/>
    <x v="0"/>
    <x v="40"/>
    <s v="USA"/>
    <n v="58445"/>
  </r>
  <r>
    <s v="ID42"/>
    <x v="0"/>
    <x v="41"/>
    <s v="USA"/>
    <n v="120000"/>
  </r>
  <r>
    <s v="ID43"/>
    <x v="1"/>
    <x v="42"/>
    <s v="Netherlands"/>
    <n v="45450"/>
  </r>
  <r>
    <s v="ID44"/>
    <x v="1"/>
    <x v="43"/>
    <s v="USA"/>
    <n v="89500"/>
  </r>
  <r>
    <s v="ID45"/>
    <x v="1"/>
    <x v="44"/>
    <s v="Australia"/>
    <n v="65971"/>
  </r>
  <r>
    <s v="ID46"/>
    <x v="1"/>
    <x v="45"/>
    <s v="USA"/>
    <n v="80000"/>
  </r>
  <r>
    <s v="ID47"/>
    <x v="0"/>
    <x v="46"/>
    <s v="Netherlands"/>
    <n v="55117"/>
  </r>
  <r>
    <s v="ID48"/>
    <x v="0"/>
    <x v="47"/>
    <s v="Australia"/>
    <n v="60445"/>
  </r>
  <r>
    <s v="ID49"/>
    <x v="0"/>
    <x v="48"/>
    <s v="USA"/>
    <n v="83117"/>
  </r>
  <r>
    <s v="ID50"/>
    <x v="0"/>
    <x v="49"/>
    <s v="Australia"/>
    <n v="5844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s v="Sales"/>
    <x v="0"/>
    <x v="0"/>
    <n v="60270"/>
  </r>
  <r>
    <s v="ID8"/>
    <s v="Sales"/>
    <x v="1"/>
    <x v="1"/>
    <n v="39627"/>
  </r>
  <r>
    <s v="ID24"/>
    <s v="Sales"/>
    <x v="2"/>
    <x v="2"/>
    <n v="29726"/>
  </r>
  <r>
    <s v="ID23"/>
    <s v="Sales"/>
    <x v="3"/>
    <x v="2"/>
    <n v="93668"/>
  </r>
  <r>
    <s v="ID13"/>
    <s v="Sales"/>
    <x v="4"/>
    <x v="1"/>
    <n v="134000"/>
  </r>
  <r>
    <s v="ID7"/>
    <s v="Sales"/>
    <x v="5"/>
    <x v="1"/>
    <n v="34808"/>
  </r>
  <r>
    <s v="ID19"/>
    <s v="Sales"/>
    <x v="6"/>
    <x v="2"/>
    <n v="135000"/>
  </r>
  <r>
    <s v="ID22"/>
    <s v="Sales"/>
    <x v="7"/>
    <x v="2"/>
    <n v="45000"/>
  </r>
  <r>
    <s v="ID5"/>
    <s v="Sales"/>
    <x v="8"/>
    <x v="2"/>
    <n v="89500"/>
  </r>
  <r>
    <s v="ID9"/>
    <s v="Sales"/>
    <x v="9"/>
    <x v="0"/>
    <n v="21971"/>
  </r>
  <r>
    <s v="ID17"/>
    <s v="Sales"/>
    <x v="10"/>
    <x v="0"/>
    <n v="80000"/>
  </r>
  <r>
    <s v="ID10"/>
    <s v="Sales"/>
    <x v="11"/>
    <x v="2"/>
    <n v="45117"/>
  </r>
  <r>
    <s v="ID21"/>
    <s v="Sales"/>
    <x v="12"/>
    <x v="1"/>
    <n v="50545"/>
  </r>
  <r>
    <s v="ID3"/>
    <s v="Procurement"/>
    <x v="13"/>
    <x v="2"/>
    <n v="140000"/>
  </r>
  <r>
    <s v="ID29"/>
    <s v="Procurement"/>
    <x v="14"/>
    <x v="1"/>
    <n v="110000"/>
  </r>
  <r>
    <s v="ID30"/>
    <s v="Procurement"/>
    <x v="15"/>
    <x v="2"/>
    <n v="68357"/>
  </r>
  <r>
    <s v="ID14"/>
    <s v="Procurement"/>
    <x v="16"/>
    <x v="0"/>
    <n v="51800"/>
  </r>
  <r>
    <s v="ID16"/>
    <s v="Procurement"/>
    <x v="17"/>
    <x v="2"/>
    <n v="97000"/>
  </r>
  <r>
    <s v="ID27"/>
    <s v="Procurement"/>
    <x v="18"/>
    <x v="2"/>
    <n v="45000"/>
  </r>
  <r>
    <s v="ID4"/>
    <s v="Finance"/>
    <x v="19"/>
    <x v="0"/>
    <n v="89500"/>
  </r>
  <r>
    <s v="ID12"/>
    <s v="Finance"/>
    <x v="20"/>
    <x v="2"/>
    <n v="35971"/>
  </r>
  <r>
    <s v="ID20"/>
    <s v="Finance"/>
    <x v="21"/>
    <x v="1"/>
    <n v="80000"/>
  </r>
  <r>
    <s v="ID28"/>
    <s v="Finance"/>
    <x v="22"/>
    <x v="2"/>
    <n v="55117"/>
  </r>
  <r>
    <s v="ID25"/>
    <s v="Finance"/>
    <x v="23"/>
    <x v="0"/>
    <n v="58445"/>
  </r>
  <r>
    <s v="ID1"/>
    <s v="Finance"/>
    <x v="24"/>
    <x v="2"/>
    <n v="120000"/>
  </r>
  <r>
    <s v="ID15"/>
    <s v="Finance"/>
    <x v="25"/>
    <x v="2"/>
    <n v="45117"/>
  </r>
  <r>
    <s v="ID2"/>
    <s v="Finance"/>
    <x v="26"/>
    <x v="1"/>
    <n v="50545"/>
  </r>
  <r>
    <s v="ID11"/>
    <s v="Finance"/>
    <x v="27"/>
    <x v="0"/>
    <n v="140000"/>
  </r>
  <r>
    <s v="ID26"/>
    <s v="Finance"/>
    <x v="28"/>
    <x v="2"/>
    <n v="90000"/>
  </r>
  <r>
    <s v="ID6"/>
    <s v="Finance"/>
    <x v="29"/>
    <x v="1"/>
    <n v="88357"/>
  </r>
  <r>
    <s v="ID31"/>
    <s v="Finance"/>
    <x v="30"/>
    <x v="2"/>
    <n v="59200"/>
  </r>
  <r>
    <s v="ID32"/>
    <s v="Finance"/>
    <x v="31"/>
    <x v="0"/>
    <n v="97000"/>
  </r>
  <r>
    <s v="ID33"/>
    <s v="Finance"/>
    <x v="32"/>
    <x v="2"/>
    <n v="68357"/>
  </r>
  <r>
    <s v="ID34"/>
    <s v="Finance"/>
    <x v="33"/>
    <x v="1"/>
    <n v="51800"/>
  </r>
  <r>
    <s v="ID35"/>
    <s v="Finance"/>
    <x v="34"/>
    <x v="2"/>
    <n v="97000"/>
  </r>
  <r>
    <s v="ID36"/>
    <s v="Finance"/>
    <x v="35"/>
    <x v="0"/>
    <n v="45000"/>
  </r>
  <r>
    <s v="ID37"/>
    <s v="Procurement"/>
    <x v="36"/>
    <x v="2"/>
    <n v="89500"/>
  </r>
  <r>
    <s v="ID38"/>
    <s v="Procurement"/>
    <x v="37"/>
    <x v="1"/>
    <n v="35971"/>
  </r>
  <r>
    <s v="ID39"/>
    <s v="Procurement"/>
    <x v="38"/>
    <x v="1"/>
    <n v="80000"/>
  </r>
  <r>
    <s v="ID40"/>
    <s v="Procurement"/>
    <x v="39"/>
    <x v="0"/>
    <n v="55117"/>
  </r>
  <r>
    <s v="ID41"/>
    <s v="Sales"/>
    <x v="40"/>
    <x v="2"/>
    <n v="58445"/>
  </r>
  <r>
    <s v="ID42"/>
    <s v="Sales"/>
    <x v="41"/>
    <x v="2"/>
    <n v="120000"/>
  </r>
  <r>
    <s v="ID43"/>
    <s v="Procurement"/>
    <x v="42"/>
    <x v="1"/>
    <n v="45450"/>
  </r>
  <r>
    <s v="ID44"/>
    <s v="Procurement"/>
    <x v="43"/>
    <x v="2"/>
    <n v="89500"/>
  </r>
  <r>
    <s v="ID45"/>
    <s v="Procurement"/>
    <x v="44"/>
    <x v="0"/>
    <n v="65971"/>
  </r>
  <r>
    <s v="ID46"/>
    <s v="Procurement"/>
    <x v="45"/>
    <x v="2"/>
    <n v="80000"/>
  </r>
  <r>
    <s v="ID47"/>
    <s v="Sales"/>
    <x v="46"/>
    <x v="1"/>
    <n v="55117"/>
  </r>
  <r>
    <s v="ID48"/>
    <s v="Sales"/>
    <x v="47"/>
    <x v="0"/>
    <n v="60445"/>
  </r>
  <r>
    <s v="ID49"/>
    <s v="Sales"/>
    <x v="48"/>
    <x v="2"/>
    <n v="83117"/>
  </r>
  <r>
    <s v="ID50"/>
    <s v="Sales"/>
    <x v="49"/>
    <x v="0"/>
    <n v="5844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s v="Sales"/>
    <x v="0"/>
    <x v="0"/>
    <n v="60270"/>
  </r>
  <r>
    <s v="ID8"/>
    <s v="Sales"/>
    <x v="1"/>
    <x v="1"/>
    <n v="39627"/>
  </r>
  <r>
    <s v="ID24"/>
    <s v="Sales"/>
    <x v="2"/>
    <x v="2"/>
    <n v="29726"/>
  </r>
  <r>
    <s v="ID23"/>
    <s v="Sales"/>
    <x v="3"/>
    <x v="2"/>
    <n v="93668"/>
  </r>
  <r>
    <s v="ID13"/>
    <s v="Sales"/>
    <x v="4"/>
    <x v="1"/>
    <n v="134000"/>
  </r>
  <r>
    <s v="ID7"/>
    <s v="Sales"/>
    <x v="5"/>
    <x v="1"/>
    <n v="34808"/>
  </r>
  <r>
    <s v="ID19"/>
    <s v="Sales"/>
    <x v="6"/>
    <x v="2"/>
    <n v="135000"/>
  </r>
  <r>
    <s v="ID22"/>
    <s v="Sales"/>
    <x v="7"/>
    <x v="2"/>
    <n v="45000"/>
  </r>
  <r>
    <s v="ID5"/>
    <s v="Sales"/>
    <x v="8"/>
    <x v="2"/>
    <n v="89500"/>
  </r>
  <r>
    <s v="ID9"/>
    <s v="Sales"/>
    <x v="9"/>
    <x v="0"/>
    <n v="21971"/>
  </r>
  <r>
    <s v="ID17"/>
    <s v="Sales"/>
    <x v="10"/>
    <x v="0"/>
    <n v="80000"/>
  </r>
  <r>
    <s v="ID10"/>
    <s v="Sales"/>
    <x v="11"/>
    <x v="2"/>
    <n v="45117"/>
  </r>
  <r>
    <s v="ID21"/>
    <s v="Sales"/>
    <x v="12"/>
    <x v="1"/>
    <n v="50545"/>
  </r>
  <r>
    <s v="ID3"/>
    <s v="Procurement"/>
    <x v="13"/>
    <x v="2"/>
    <n v="140000"/>
  </r>
  <r>
    <s v="ID29"/>
    <s v="Procurement"/>
    <x v="14"/>
    <x v="1"/>
    <n v="110000"/>
  </r>
  <r>
    <s v="ID30"/>
    <s v="Procurement"/>
    <x v="15"/>
    <x v="2"/>
    <n v="68357"/>
  </r>
  <r>
    <s v="ID14"/>
    <s v="Procurement"/>
    <x v="16"/>
    <x v="0"/>
    <n v="51800"/>
  </r>
  <r>
    <s v="ID16"/>
    <s v="Procurement"/>
    <x v="17"/>
    <x v="2"/>
    <n v="97000"/>
  </r>
  <r>
    <s v="ID27"/>
    <s v="Procurement"/>
    <x v="18"/>
    <x v="2"/>
    <n v="45000"/>
  </r>
  <r>
    <s v="ID4"/>
    <s v="Finance"/>
    <x v="19"/>
    <x v="0"/>
    <n v="89500"/>
  </r>
  <r>
    <s v="ID12"/>
    <s v="Finance"/>
    <x v="20"/>
    <x v="2"/>
    <n v="35971"/>
  </r>
  <r>
    <s v="ID20"/>
    <s v="Finance"/>
    <x v="21"/>
    <x v="1"/>
    <n v="80000"/>
  </r>
  <r>
    <s v="ID28"/>
    <s v="Finance"/>
    <x v="22"/>
    <x v="2"/>
    <n v="55117"/>
  </r>
  <r>
    <s v="ID25"/>
    <s v="Finance"/>
    <x v="23"/>
    <x v="0"/>
    <n v="58445"/>
  </r>
  <r>
    <s v="ID1"/>
    <s v="Finance"/>
    <x v="24"/>
    <x v="2"/>
    <n v="120000"/>
  </r>
  <r>
    <s v="ID15"/>
    <s v="Finance"/>
    <x v="25"/>
    <x v="2"/>
    <n v="45117"/>
  </r>
  <r>
    <s v="ID2"/>
    <s v="Finance"/>
    <x v="26"/>
    <x v="1"/>
    <n v="50545"/>
  </r>
  <r>
    <s v="ID11"/>
    <s v="Finance"/>
    <x v="27"/>
    <x v="0"/>
    <n v="140000"/>
  </r>
  <r>
    <s v="ID26"/>
    <s v="Finance"/>
    <x v="28"/>
    <x v="2"/>
    <n v="90000"/>
  </r>
  <r>
    <s v="ID6"/>
    <s v="Finance"/>
    <x v="29"/>
    <x v="1"/>
    <n v="88357"/>
  </r>
  <r>
    <s v="ID31"/>
    <s v="Finance"/>
    <x v="30"/>
    <x v="2"/>
    <n v="59200"/>
  </r>
  <r>
    <s v="ID32"/>
    <s v="Finance"/>
    <x v="31"/>
    <x v="0"/>
    <n v="97000"/>
  </r>
  <r>
    <s v="ID33"/>
    <s v="Finance"/>
    <x v="32"/>
    <x v="2"/>
    <n v="68357"/>
  </r>
  <r>
    <s v="ID34"/>
    <s v="Finance"/>
    <x v="33"/>
    <x v="1"/>
    <n v="51800"/>
  </r>
  <r>
    <s v="ID35"/>
    <s v="Finance"/>
    <x v="34"/>
    <x v="2"/>
    <n v="97000"/>
  </r>
  <r>
    <s v="ID36"/>
    <s v="Finance"/>
    <x v="35"/>
    <x v="0"/>
    <n v="45000"/>
  </r>
  <r>
    <s v="ID37"/>
    <s v="Procurement"/>
    <x v="36"/>
    <x v="2"/>
    <n v="89500"/>
  </r>
  <r>
    <s v="ID38"/>
    <s v="Procurement"/>
    <x v="37"/>
    <x v="1"/>
    <n v="35971"/>
  </r>
  <r>
    <s v="ID39"/>
    <s v="Procurement"/>
    <x v="38"/>
    <x v="1"/>
    <n v="80000"/>
  </r>
  <r>
    <s v="ID40"/>
    <s v="Procurement"/>
    <x v="39"/>
    <x v="0"/>
    <n v="55117"/>
  </r>
  <r>
    <s v="ID41"/>
    <s v="Sales"/>
    <x v="40"/>
    <x v="2"/>
    <n v="58445"/>
  </r>
  <r>
    <s v="ID42"/>
    <s v="Sales"/>
    <x v="41"/>
    <x v="2"/>
    <n v="120000"/>
  </r>
  <r>
    <s v="ID43"/>
    <s v="Procurement"/>
    <x v="42"/>
    <x v="1"/>
    <n v="45450"/>
  </r>
  <r>
    <s v="ID44"/>
    <s v="Procurement"/>
    <x v="43"/>
    <x v="2"/>
    <n v="89500"/>
  </r>
  <r>
    <s v="ID45"/>
    <s v="Procurement"/>
    <x v="44"/>
    <x v="0"/>
    <n v="65971"/>
  </r>
  <r>
    <s v="ID46"/>
    <s v="Procurement"/>
    <x v="45"/>
    <x v="2"/>
    <n v="80000"/>
  </r>
  <r>
    <s v="ID47"/>
    <s v="Sales"/>
    <x v="46"/>
    <x v="1"/>
    <n v="55117"/>
  </r>
  <r>
    <s v="ID48"/>
    <s v="Sales"/>
    <x v="47"/>
    <x v="0"/>
    <n v="60445"/>
  </r>
  <r>
    <s v="ID49"/>
    <s v="Sales"/>
    <x v="48"/>
    <x v="2"/>
    <n v="83117"/>
  </r>
  <r>
    <s v="ID50"/>
    <s v="Sales"/>
    <x v="49"/>
    <x v="0"/>
    <n v="5844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n v="60270"/>
    <n v="0"/>
    <n v="0"/>
  </r>
  <r>
    <s v="ID8"/>
    <x v="0"/>
    <x v="1"/>
    <x v="1"/>
    <n v="39627"/>
    <n v="0.23"/>
    <n v="9114.2100000000009"/>
  </r>
  <r>
    <s v="ID24"/>
    <x v="0"/>
    <x v="2"/>
    <x v="2"/>
    <n v="29726"/>
    <n v="0.1"/>
    <n v="2972.6000000000004"/>
  </r>
  <r>
    <s v="ID23"/>
    <x v="0"/>
    <x v="3"/>
    <x v="2"/>
    <n v="93668"/>
    <n v="0"/>
    <n v="0"/>
  </r>
  <r>
    <s v="ID13"/>
    <x v="0"/>
    <x v="4"/>
    <x v="1"/>
    <n v="134000"/>
    <n v="0.08"/>
    <n v="10720"/>
  </r>
  <r>
    <s v="ID7"/>
    <x v="0"/>
    <x v="5"/>
    <x v="1"/>
    <n v="34808"/>
    <n v="0.27"/>
    <n v="9398.16"/>
  </r>
  <r>
    <s v="ID19"/>
    <x v="0"/>
    <x v="6"/>
    <x v="2"/>
    <n v="135000"/>
    <n v="0.14000000000000001"/>
    <n v="18900"/>
  </r>
  <r>
    <s v="ID22"/>
    <x v="0"/>
    <x v="7"/>
    <x v="2"/>
    <n v="45000"/>
    <n v="0.09"/>
    <n v="4050"/>
  </r>
  <r>
    <s v="ID5"/>
    <x v="0"/>
    <x v="8"/>
    <x v="2"/>
    <n v="89500"/>
    <n v="0.06"/>
    <n v="5370"/>
  </r>
  <r>
    <s v="ID9"/>
    <x v="0"/>
    <x v="9"/>
    <x v="0"/>
    <n v="21971"/>
    <n v="0.23"/>
    <n v="5053.33"/>
  </r>
  <r>
    <s v="ID17"/>
    <x v="0"/>
    <x v="10"/>
    <x v="0"/>
    <n v="80000"/>
    <n v="0.06"/>
    <n v="4800"/>
  </r>
  <r>
    <s v="ID10"/>
    <x v="0"/>
    <x v="11"/>
    <x v="2"/>
    <n v="45117"/>
    <n v="0.24"/>
    <n v="10828.08"/>
  </r>
  <r>
    <s v="ID21"/>
    <x v="0"/>
    <x v="12"/>
    <x v="1"/>
    <n v="50545"/>
    <n v="0.25"/>
    <n v="12636.25"/>
  </r>
  <r>
    <s v="ID3"/>
    <x v="1"/>
    <x v="13"/>
    <x v="2"/>
    <n v="140000"/>
    <n v="0.1"/>
    <n v="14000"/>
  </r>
  <r>
    <s v="ID29"/>
    <x v="1"/>
    <x v="14"/>
    <x v="1"/>
    <n v="110000"/>
    <n v="0.18"/>
    <n v="19800"/>
  </r>
  <r>
    <s v="ID30"/>
    <x v="1"/>
    <x v="15"/>
    <x v="2"/>
    <n v="68357"/>
    <n v="0"/>
    <n v="0"/>
  </r>
  <r>
    <s v="ID14"/>
    <x v="1"/>
    <x v="16"/>
    <x v="0"/>
    <n v="51800"/>
    <n v="0.09"/>
    <n v="4662"/>
  </r>
  <r>
    <s v="ID16"/>
    <x v="1"/>
    <x v="17"/>
    <x v="2"/>
    <n v="97000"/>
    <n v="0.19"/>
    <n v="18430"/>
  </r>
  <r>
    <s v="ID27"/>
    <x v="1"/>
    <x v="18"/>
    <x v="2"/>
    <n v="45000"/>
    <n v="0.18"/>
    <n v="8100"/>
  </r>
  <r>
    <s v="ID4"/>
    <x v="2"/>
    <x v="19"/>
    <x v="0"/>
    <n v="89500"/>
    <n v="0.24"/>
    <n v="21480"/>
  </r>
  <r>
    <s v="ID12"/>
    <x v="2"/>
    <x v="20"/>
    <x v="2"/>
    <n v="35971"/>
    <n v="0.14000000000000001"/>
    <n v="5035.9400000000005"/>
  </r>
  <r>
    <s v="ID20"/>
    <x v="2"/>
    <x v="21"/>
    <x v="1"/>
    <n v="80000"/>
    <n v="0.25"/>
    <n v="20000"/>
  </r>
  <r>
    <s v="ID28"/>
    <x v="2"/>
    <x v="22"/>
    <x v="2"/>
    <n v="55117"/>
    <n v="0"/>
    <n v="0"/>
  </r>
  <r>
    <s v="ID25"/>
    <x v="2"/>
    <x v="23"/>
    <x v="0"/>
    <n v="58445"/>
    <n v="0.25"/>
    <n v="14611.25"/>
  </r>
  <r>
    <s v="ID1"/>
    <x v="2"/>
    <x v="24"/>
    <x v="2"/>
    <n v="120000"/>
    <n v="0.21"/>
    <n v="25200"/>
  </r>
  <r>
    <s v="ID15"/>
    <x v="2"/>
    <x v="25"/>
    <x v="2"/>
    <n v="45117"/>
    <n v="0.17"/>
    <n v="7669.89"/>
  </r>
  <r>
    <s v="ID2"/>
    <x v="2"/>
    <x v="26"/>
    <x v="1"/>
    <n v="50545"/>
    <n v="0"/>
    <n v="0"/>
  </r>
  <r>
    <s v="ID11"/>
    <x v="2"/>
    <x v="27"/>
    <x v="0"/>
    <n v="140000"/>
    <n v="0.2"/>
    <n v="28000"/>
  </r>
  <r>
    <s v="ID26"/>
    <x v="2"/>
    <x v="28"/>
    <x v="2"/>
    <n v="90000"/>
    <n v="0.25"/>
    <n v="22500"/>
  </r>
  <r>
    <s v="ID6"/>
    <x v="2"/>
    <x v="29"/>
    <x v="1"/>
    <n v="88357"/>
    <n v="0"/>
    <n v="0"/>
  </r>
  <r>
    <s v="ID31"/>
    <x v="2"/>
    <x v="30"/>
    <x v="2"/>
    <n v="59200"/>
    <n v="0.06"/>
    <n v="3552"/>
  </r>
  <r>
    <s v="ID32"/>
    <x v="2"/>
    <x v="31"/>
    <x v="0"/>
    <n v="97000"/>
    <n v="0.15"/>
    <n v="14550"/>
  </r>
  <r>
    <s v="ID33"/>
    <x v="2"/>
    <x v="32"/>
    <x v="2"/>
    <n v="68357"/>
    <n v="0.15"/>
    <n v="10253.549999999999"/>
  </r>
  <r>
    <s v="ID34"/>
    <x v="2"/>
    <x v="33"/>
    <x v="1"/>
    <n v="51800"/>
    <n v="0.19"/>
    <n v="9842"/>
  </r>
  <r>
    <s v="ID35"/>
    <x v="2"/>
    <x v="34"/>
    <x v="2"/>
    <n v="97000"/>
    <n v="0.18"/>
    <n v="17460"/>
  </r>
  <r>
    <s v="ID36"/>
    <x v="2"/>
    <x v="35"/>
    <x v="0"/>
    <n v="45000"/>
    <n v="0.18"/>
    <n v="8100"/>
  </r>
  <r>
    <s v="ID37"/>
    <x v="1"/>
    <x v="36"/>
    <x v="2"/>
    <n v="89500"/>
    <n v="0.21"/>
    <n v="18795"/>
  </r>
  <r>
    <s v="ID38"/>
    <x v="1"/>
    <x v="37"/>
    <x v="1"/>
    <n v="35971"/>
    <n v="0.14000000000000001"/>
    <n v="5035.9400000000005"/>
  </r>
  <r>
    <s v="ID39"/>
    <x v="1"/>
    <x v="38"/>
    <x v="1"/>
    <n v="80000"/>
    <n v="0.16"/>
    <n v="12800"/>
  </r>
  <r>
    <s v="ID40"/>
    <x v="1"/>
    <x v="39"/>
    <x v="0"/>
    <n v="55117"/>
    <n v="0.14000000000000001"/>
    <n v="7716.380000000001"/>
  </r>
  <r>
    <s v="ID41"/>
    <x v="0"/>
    <x v="40"/>
    <x v="2"/>
    <n v="58445"/>
    <n v="0.22"/>
    <n v="12857.9"/>
  </r>
  <r>
    <s v="ID42"/>
    <x v="0"/>
    <x v="41"/>
    <x v="2"/>
    <n v="120000"/>
    <n v="0.13"/>
    <n v="15600"/>
  </r>
  <r>
    <s v="ID43"/>
    <x v="1"/>
    <x v="42"/>
    <x v="1"/>
    <n v="45450"/>
    <n v="0.16"/>
    <n v="7272"/>
  </r>
  <r>
    <s v="ID44"/>
    <x v="1"/>
    <x v="43"/>
    <x v="2"/>
    <n v="89500"/>
    <n v="0.09"/>
    <n v="8055"/>
  </r>
  <r>
    <s v="ID45"/>
    <x v="1"/>
    <x v="44"/>
    <x v="0"/>
    <n v="65971"/>
    <n v="0.1"/>
    <n v="6597.1"/>
  </r>
  <r>
    <s v="ID46"/>
    <x v="1"/>
    <x v="45"/>
    <x v="2"/>
    <n v="80000"/>
    <n v="0.18"/>
    <n v="14400"/>
  </r>
  <r>
    <s v="ID47"/>
    <x v="0"/>
    <x v="46"/>
    <x v="1"/>
    <n v="55117"/>
    <n v="0.13"/>
    <n v="7165.21"/>
  </r>
  <r>
    <s v="ID48"/>
    <x v="0"/>
    <x v="47"/>
    <x v="0"/>
    <n v="60445"/>
    <n v="0.19"/>
    <n v="11484.55"/>
  </r>
  <r>
    <s v="ID49"/>
    <x v="0"/>
    <x v="48"/>
    <x v="2"/>
    <n v="83117"/>
    <n v="0.2"/>
    <n v="16623.400000000001"/>
  </r>
  <r>
    <s v="ID50"/>
    <x v="0"/>
    <x v="49"/>
    <x v="0"/>
    <n v="58445"/>
    <n v="0.11"/>
    <n v="642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B3:C6"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0" baseItem="0" numFmtId="165"/>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pivotFields count="5">
    <pivotField showAll="0"/>
    <pivotField showAll="0">
      <items count="4">
        <item x="2"/>
        <item x="1"/>
        <item x="0"/>
        <item t="default"/>
      </items>
    </pivotField>
    <pivotField axis="axisRow" showAll="0" measureFilter="1" sortType="descending">
      <items count="51">
        <item x="10"/>
        <item x="8"/>
        <item x="3"/>
        <item x="32"/>
        <item x="5"/>
        <item x="41"/>
        <item x="42"/>
        <item x="45"/>
        <item x="36"/>
        <item x="49"/>
        <item x="47"/>
        <item x="21"/>
        <item x="1"/>
        <item x="28"/>
        <item x="15"/>
        <item x="29"/>
        <item x="20"/>
        <item x="9"/>
        <item x="6"/>
        <item x="23"/>
        <item x="2"/>
        <item x="13"/>
        <item x="18"/>
        <item x="33"/>
        <item x="12"/>
        <item x="43"/>
        <item x="30"/>
        <item x="48"/>
        <item x="4"/>
        <item x="35"/>
        <item x="39"/>
        <item x="38"/>
        <item x="34"/>
        <item x="0"/>
        <item x="40"/>
        <item x="37"/>
        <item x="19"/>
        <item x="7"/>
        <item x="46"/>
        <item x="26"/>
        <item x="22"/>
        <item x="27"/>
        <item x="24"/>
        <item x="17"/>
        <item x="44"/>
        <item x="11"/>
        <item x="25"/>
        <item x="31"/>
        <item x="16"/>
        <item x="14"/>
        <item t="default"/>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1"/>
    </i>
    <i>
      <x v="41"/>
    </i>
  </rowItems>
  <colItems count="1">
    <i/>
  </colItems>
  <dataFields count="1">
    <dataField name="Salary" fld="4" baseField="0" baseItem="0" numFmtId="165"/>
  </dataFields>
  <pivotTableStyleInfo name="PivotStyleLight16" showRowHeaders="1" showColHeaders="1" showRowStripes="0" showColStripes="0" showLastColumn="1"/>
  <filters count="1">
    <filter fld="2"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pivotFields count="5">
    <pivotField showAll="0"/>
    <pivotField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2">
    <i>
      <x v="29"/>
    </i>
    <i>
      <x v="32"/>
    </i>
  </rowItems>
  <colItems count="1">
    <i/>
  </colItems>
  <dataFields count="1">
    <dataField name="Salary" fld="4" baseField="0" baseItem="0" numFmtId="165"/>
  </dataField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3:C5"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dataField="1" numFmtId="164" showAll="0"/>
  </pivotFields>
  <rowFields count="1">
    <field x="2"/>
  </rowFields>
  <rowItems count="2">
    <i>
      <x v="8"/>
    </i>
    <i>
      <x v="28"/>
    </i>
  </rowItems>
  <colItems count="1">
    <i/>
  </colItems>
  <dataFields count="1">
    <dataField name="Salary" fld="4" baseField="0" baseItem="0" numFmtId="165"/>
  </dataFields>
  <pivotTableStyleInfo name="PivotStyleLight16" showRowHeaders="1" showColHeaders="1" showRowStripes="0" showColStripes="0" showLastColumn="1"/>
  <filters count="1">
    <filter fld="2"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3:C5"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dataField="1" numFmtId="164" showAll="0"/>
  </pivotFields>
  <rowFields count="1">
    <field x="2"/>
  </rowFields>
  <rowItems count="2">
    <i>
      <x v="29"/>
    </i>
    <i>
      <x v="32"/>
    </i>
  </rowItems>
  <colItems count="1">
    <i/>
  </colItems>
  <dataFields count="1">
    <dataField name="Salary" fld="4" baseField="0" baseItem="0" numFmtId="165"/>
  </dataField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Name">
  <location ref="V8:W59" firstHeaderRow="1" firstDataRow="1" firstDataCol="1"/>
  <pivotFields count="7">
    <pivotField showAll="0"/>
    <pivotField showAll="0">
      <items count="4">
        <item x="2"/>
        <item x="1"/>
        <item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numFmtId="164" showAll="0"/>
    <pivotField numFmtId="10" showAll="0"/>
    <pivotField dataField="1" numFmtId="164"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Bonus $" fld="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8"/>
  </pivotTables>
  <data>
    <tabular pivotCacheId="4935083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1" sourceName="Department">
  <pivotTables>
    <pivotTable tabId="6" name="PivotTable9"/>
  </pivotTables>
  <data>
    <tabular pivotCacheId="2962152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7" name="PivotTable10"/>
  </pivotTables>
  <data>
    <tabular pivotCacheId="183546758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8" name="PivotTable11"/>
  </pivotTables>
  <data>
    <tabular pivotCacheId="716800342">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partment2" sourceName="Department">
  <pivotTables>
    <pivotTable tabId="11" name="PivotTable12"/>
  </pivotTables>
  <data>
    <tabular pivotCacheId="1754332037">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ry2" sourceName="Country">
  <pivotTables>
    <pivotTable tabId="11" name="PivotTable12"/>
  </pivotTables>
  <data>
    <tabular pivotCacheId="175433203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0716"/>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1" cache="Slicer_Department1" caption="Department" rowHeight="230716"/>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0716"/>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rowHeight="230716"/>
</slicers>
</file>

<file path=xl/slicers/slicer5.xml><?xml version="1.0" encoding="utf-8"?>
<slicers xmlns="http://schemas.microsoft.com/office/spreadsheetml/2009/9/main" xmlns:mc="http://schemas.openxmlformats.org/markup-compatibility/2006" xmlns:x="http://schemas.openxmlformats.org/spreadsheetml/2006/main" mc:Ignorable="x">
  <slicer name="Department 2" cache="Slicer_Department2" caption="Department" rowHeight="230716"/>
  <slicer name="Country 2" cache="Slicer_Country2" caption="Country" rowHeight="230716"/>
</slicers>
</file>

<file path=xl/tables/table1.xml><?xml version="1.0" encoding="utf-8"?>
<table xmlns="http://schemas.openxmlformats.org/spreadsheetml/2006/main" id="1" name="EMPData" displayName="EMPData" ref="A3:E54" totalsRowCount="1" headerRowDxfId="149" headerRowBorderDxfId="148" tableBorderDxfId="147" totalsRowBorderDxfId="146">
  <autoFilter ref="A3:E53"/>
  <tableColumns count="5">
    <tableColumn id="1" name="Employee ID" totalsRowLabel="Total" dataDxfId="145" totalsRowDxfId="144"/>
    <tableColumn id="2" name="Department" dataDxfId="143" totalsRowDxfId="142"/>
    <tableColumn id="3" name="Employee" dataDxfId="141" totalsRowDxfId="140"/>
    <tableColumn id="4" name="Country" dataDxfId="139" totalsRowDxfId="138"/>
    <tableColumn id="5" name="Yearly Sal" totalsRowFunction="sum" dataDxfId="137" totalsRowDxfId="136" dataCellStyle="Comma"/>
  </tableColumns>
  <tableStyleInfo name="TableStyleMedium2" showFirstColumn="0" showLastColumn="0" showRowStripes="1" showColumnStripes="0"/>
</table>
</file>

<file path=xl/tables/table10.xml><?xml version="1.0" encoding="utf-8"?>
<table xmlns="http://schemas.openxmlformats.org/spreadsheetml/2006/main" id="10" name="EmpBonus11" displayName="EmpBonus11" ref="W4:Y48" totalsRowShown="0" headerRowDxfId="24" headerRowBorderDxfId="23" tableBorderDxfId="22" totalsRowBorderDxfId="21">
  <autoFilter ref="W4:Y48"/>
  <tableColumns count="3">
    <tableColumn id="1" name="EmployeID" dataDxfId="20"/>
    <tableColumn id="2" name="Bonus %" dataDxfId="19"/>
    <tableColumn id="3" name="Employee Name" dataDxfId="18"/>
  </tableColumns>
  <tableStyleInfo name="TableStyleMedium2" showFirstColumn="0" showLastColumn="0" showRowStripes="1" showColumnStripes="0"/>
</table>
</file>

<file path=xl/tables/table11.xml><?xml version="1.0" encoding="utf-8"?>
<table xmlns="http://schemas.openxmlformats.org/spreadsheetml/2006/main" id="11" name="EMPData467891012" displayName="EMPData467891012" ref="M4:S55" totalsRowCount="1" headerRowDxfId="17" headerRowBorderDxfId="16" tableBorderDxfId="15" totalsRowBorderDxfId="14">
  <autoFilter ref="M4:S54"/>
  <tableColumns count="7">
    <tableColumn id="1" name="Employee ID" totalsRowLabel="Total" dataDxfId="13" totalsRowDxfId="12"/>
    <tableColumn id="2" name="Department" dataDxfId="11" totalsRowDxfId="10"/>
    <tableColumn id="3" name="Employee" dataDxfId="9" totalsRowDxfId="8"/>
    <tableColumn id="4" name="Country" dataDxfId="7" totalsRowDxfId="6"/>
    <tableColumn id="5" name="Yearly Sal" totalsRowFunction="sum" dataDxfId="5" totalsRowDxfId="4" dataCellStyle="Comma"/>
    <tableColumn id="6" name="Bonus %" dataDxfId="3" totalsRowDxfId="2" dataCellStyle="Comma">
      <calculatedColumnFormula>IFERROR(VLOOKUP(EMPData467891012[[#This Row],[Employee ID]],EmpBonus11[],2,FALSE),0)</calculatedColumnFormula>
    </tableColumn>
    <tableColumn id="7" name="Bonus $" totalsRowFunction="sum" dataDxfId="1" totalsRowDxfId="0" dataCellStyle="Comma">
      <calculatedColumnFormula>EMPData467891012[[#This Row],[Yearly Sal]]*EMPData467891012[[#This Row],[Bonus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EmpBonus" displayName="EmpBonus" ref="H3:J47" totalsRowShown="0" headerRowDxfId="135" headerRowBorderDxfId="134" tableBorderDxfId="133" totalsRowBorderDxfId="132">
  <autoFilter ref="H3:J47"/>
  <tableColumns count="3">
    <tableColumn id="1" name="EmployeID" dataDxfId="131"/>
    <tableColumn id="2" name="Bonus %" dataDxfId="130"/>
    <tableColumn id="3" name="Employee Name" dataDxfId="129"/>
  </tableColumns>
  <tableStyleInfo name="TableStyleMedium2" showFirstColumn="0" showLastColumn="0" showRowStripes="1" showColumnStripes="0"/>
</table>
</file>

<file path=xl/tables/table3.xml><?xml version="1.0" encoding="utf-8"?>
<table xmlns="http://schemas.openxmlformats.org/spreadsheetml/2006/main" id="3" name="EMPData4" displayName="EMPData4" ref="N3:R54" totalsRowCount="1" headerRowDxfId="128" headerRowBorderDxfId="127" tableBorderDxfId="126" totalsRowBorderDxfId="125">
  <autoFilter ref="N3:R53"/>
  <tableColumns count="5">
    <tableColumn id="1" name="Employee ID" totalsRowLabel="Total" dataDxfId="124" totalsRowDxfId="123"/>
    <tableColumn id="2" name="Department" dataDxfId="122" totalsRowDxfId="121"/>
    <tableColumn id="3" name="Employee" dataDxfId="120" totalsRowDxfId="119"/>
    <tableColumn id="4" name="Country" dataDxfId="118" totalsRowDxfId="117"/>
    <tableColumn id="5" name="Yearly Sal" totalsRowFunction="sum" dataDxfId="116" totalsRowDxfId="115" dataCellStyle="Comma"/>
  </tableColumns>
  <tableStyleInfo name="TableStyleMedium2" showFirstColumn="0" showLastColumn="0" showRowStripes="1" showColumnStripes="0"/>
</table>
</file>

<file path=xl/tables/table4.xml><?xml version="1.0" encoding="utf-8"?>
<table xmlns="http://schemas.openxmlformats.org/spreadsheetml/2006/main" id="4" name="EMPData45" displayName="EMPData45" ref="M3:Q54" totalsRowCount="1" headerRowDxfId="114" headerRowBorderDxfId="113" tableBorderDxfId="112" totalsRowBorderDxfId="111">
  <autoFilter ref="M3:Q53"/>
  <tableColumns count="5">
    <tableColumn id="1" name="Employee ID" totalsRowLabel="Total" dataDxfId="110" totalsRowDxfId="109"/>
    <tableColumn id="2" name="Department" dataDxfId="108" totalsRowDxfId="107"/>
    <tableColumn id="3" name="Employee" dataDxfId="106" totalsRowDxfId="105"/>
    <tableColumn id="4" name="Country" dataDxfId="104" totalsRowDxfId="103"/>
    <tableColumn id="5" name="Yearly Sal" totalsRowFunction="sum" dataDxfId="102" totalsRowDxfId="101" dataCellStyle="Comma"/>
  </tableColumns>
  <tableStyleInfo name="TableStyleMedium2" showFirstColumn="0" showLastColumn="0" showRowStripes="1" showColumnStripes="0"/>
</table>
</file>

<file path=xl/tables/table5.xml><?xml version="1.0" encoding="utf-8"?>
<table xmlns="http://schemas.openxmlformats.org/spreadsheetml/2006/main" id="5" name="EMPData46" displayName="EMPData46" ref="L4:P55" totalsRowCount="1" headerRowDxfId="98" headerRowBorderDxfId="97" tableBorderDxfId="96" totalsRowBorderDxfId="95">
  <autoFilter ref="L4:P54"/>
  <tableColumns count="5">
    <tableColumn id="1" name="Employee ID" totalsRowLabel="Total" dataDxfId="94" totalsRowDxfId="93"/>
    <tableColumn id="2" name="Department" dataDxfId="92" totalsRowDxfId="91"/>
    <tableColumn id="3" name="Employee" dataDxfId="90" totalsRowDxfId="89"/>
    <tableColumn id="4" name="Country" dataDxfId="88" totalsRowDxfId="87"/>
    <tableColumn id="5" name="Yearly Sal" totalsRowFunction="sum" dataDxfId="86" totalsRowDxfId="85" dataCellStyle="Comma"/>
  </tableColumns>
  <tableStyleInfo name="TableStyleMedium2" showFirstColumn="0" showLastColumn="0" showRowStripes="1" showColumnStripes="0"/>
</table>
</file>

<file path=xl/tables/table6.xml><?xml version="1.0" encoding="utf-8"?>
<table xmlns="http://schemas.openxmlformats.org/spreadsheetml/2006/main" id="6" name="EMPData467" displayName="EMPData467" ref="L10:P61" totalsRowCount="1" headerRowDxfId="84" headerRowBorderDxfId="83" tableBorderDxfId="82" totalsRowBorderDxfId="81">
  <autoFilter ref="L10:P60"/>
  <tableColumns count="5">
    <tableColumn id="1" name="Employee ID" totalsRowLabel="Total" dataDxfId="80" totalsRowDxfId="79"/>
    <tableColumn id="2" name="Department" dataDxfId="78" totalsRowDxfId="77"/>
    <tableColumn id="3" name="Employee" dataDxfId="76" totalsRowDxfId="75"/>
    <tableColumn id="4" name="Country" dataDxfId="74" totalsRowDxfId="73"/>
    <tableColumn id="5" name="Yearly Sal" totalsRowFunction="sum" dataDxfId="72" totalsRowDxfId="71" dataCellStyle="Comma"/>
  </tableColumns>
  <tableStyleInfo name="TableStyleMedium2" showFirstColumn="0" showLastColumn="0" showRowStripes="1" showColumnStripes="0"/>
</table>
</file>

<file path=xl/tables/table7.xml><?xml version="1.0" encoding="utf-8"?>
<table xmlns="http://schemas.openxmlformats.org/spreadsheetml/2006/main" id="7" name="EMPData4678" displayName="EMPData4678" ref="L5:P56" totalsRowCount="1" headerRowDxfId="70" headerRowBorderDxfId="69" tableBorderDxfId="68" totalsRowBorderDxfId="67">
  <autoFilter ref="L5:P55"/>
  <tableColumns count="5">
    <tableColumn id="1" name="Employee ID" totalsRowLabel="Total" dataDxfId="66" totalsRowDxfId="65"/>
    <tableColumn id="2" name="Department" dataDxfId="64" totalsRowDxfId="63"/>
    <tableColumn id="3" name="Employee" dataDxfId="62" totalsRowDxfId="61"/>
    <tableColumn id="4" name="Country" dataDxfId="60" totalsRowDxfId="59"/>
    <tableColumn id="5" name="Yearly Sal" totalsRowFunction="sum" dataDxfId="58" totalsRowDxfId="57" dataCellStyle="Comma"/>
  </tableColumns>
  <tableStyleInfo name="TableStyleMedium2" showFirstColumn="0" showLastColumn="0" showRowStripes="1" showColumnStripes="0"/>
</table>
</file>

<file path=xl/tables/table8.xml><?xml version="1.0" encoding="utf-8"?>
<table xmlns="http://schemas.openxmlformats.org/spreadsheetml/2006/main" id="8" name="EMPData46789" displayName="EMPData46789" ref="K4:O55" totalsRowCount="1" headerRowDxfId="56" headerRowBorderDxfId="55" tableBorderDxfId="54" totalsRowBorderDxfId="53">
  <autoFilter ref="K4:O54"/>
  <tableColumns count="5">
    <tableColumn id="1" name="Employee ID" totalsRowLabel="Total" dataDxfId="52" totalsRowDxfId="51"/>
    <tableColumn id="2" name="Department" dataDxfId="50" totalsRowDxfId="49"/>
    <tableColumn id="3" name="Employee" dataDxfId="48" totalsRowDxfId="47"/>
    <tableColumn id="4" name="Country" dataDxfId="46" totalsRowDxfId="45"/>
    <tableColumn id="5" name="Yearly Sal" totalsRowFunction="sum" dataDxfId="44" totalsRowDxfId="43" dataCellStyle="Comma"/>
  </tableColumns>
  <tableStyleInfo name="TableStyleMedium2" showFirstColumn="0" showLastColumn="0" showRowStripes="1" showColumnStripes="0"/>
</table>
</file>

<file path=xl/tables/table9.xml><?xml version="1.0" encoding="utf-8"?>
<table xmlns="http://schemas.openxmlformats.org/spreadsheetml/2006/main" id="9" name="EMPData4678910" displayName="EMPData4678910" ref="O4:U55" totalsRowCount="1" headerRowDxfId="42" headerRowBorderDxfId="41" tableBorderDxfId="40" totalsRowBorderDxfId="39">
  <autoFilter ref="O4:U54"/>
  <tableColumns count="7">
    <tableColumn id="1" name="Employee ID" totalsRowLabel="Total" dataDxfId="38" totalsRowDxfId="37"/>
    <tableColumn id="2" name="Department" dataDxfId="36" totalsRowDxfId="35"/>
    <tableColumn id="3" name="Employee" dataDxfId="34" totalsRowDxfId="33"/>
    <tableColumn id="4" name="Country" dataDxfId="32" totalsRowDxfId="31"/>
    <tableColumn id="5" name="Yearly Sal" totalsRowFunction="sum" dataDxfId="30" totalsRowDxfId="29" dataCellStyle="Comma"/>
    <tableColumn id="6" name="Bonus %" dataDxfId="28" totalsRowDxfId="27" dataCellStyle="Comma">
      <calculatedColumnFormula>IFERROR(VLOOKUP(EMPData4678910[[#This Row],[Employee ID]],EmpBonus11[],2,FALSE),0)</calculatedColumnFormula>
    </tableColumn>
    <tableColumn id="7" name="Bonus $" totalsRowFunction="sum" dataDxfId="26" totalsRowDxfId="25" dataCellStyle="Comma">
      <calculatedColumnFormula>EMPData4678910[[#This Row],[Yearly Sal]]*EMPData4678910[[#This Row],[Bonus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ivotTable" Target="../pivotTables/pivotTable6.xml"/><Relationship Id="rId4" Type="http://schemas.microsoft.com/office/2007/relationships/slicer" Target="../slicers/slicer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ivotTable" Target="../pivotTables/pivotTable3.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ivotTable" Target="../pivotTables/pivotTable4.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ivotTable" Target="../pivotTables/pivotTable5.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54"/>
  <sheetViews>
    <sheetView workbookViewId="0">
      <selection activeCell="I7" sqref="H3:J47"/>
    </sheetView>
  </sheetViews>
  <sheetFormatPr defaultColWidth="8.81640625" defaultRowHeight="14.5" x14ac:dyDescent="0.35"/>
  <cols>
    <col min="1" max="1" width="12.453125" customWidth="1"/>
    <col min="2" max="2" width="13.1796875" customWidth="1"/>
    <col min="3" max="3" width="16.36328125" bestFit="1" customWidth="1"/>
    <col min="4" max="4" width="11" bestFit="1" customWidth="1"/>
    <col min="5" max="5" width="14.36328125" style="15" customWidth="1"/>
    <col min="8" max="8" width="11.81640625" customWidth="1"/>
    <col min="9" max="9" width="9.81640625" customWidth="1"/>
    <col min="10" max="10" width="16.36328125" customWidth="1"/>
    <col min="12" max="12" width="52.1796875" bestFit="1" customWidth="1"/>
  </cols>
  <sheetData>
    <row r="1" spans="1:18" ht="36" x14ac:dyDescent="0.8">
      <c r="A1" s="18"/>
      <c r="B1" s="19" t="s">
        <v>133</v>
      </c>
      <c r="C1" s="19"/>
      <c r="D1" s="19"/>
      <c r="E1" s="19"/>
      <c r="F1" s="19"/>
      <c r="G1" s="19"/>
      <c r="H1" s="19"/>
      <c r="I1" s="19"/>
      <c r="J1" s="19"/>
      <c r="K1" s="19"/>
      <c r="L1" s="19"/>
      <c r="M1" s="19"/>
      <c r="N1" s="19"/>
      <c r="O1" s="19"/>
      <c r="P1" s="19"/>
      <c r="Q1" s="19"/>
      <c r="R1" s="19"/>
    </row>
    <row r="2" spans="1:18" ht="14.5" customHeight="1" x14ac:dyDescent="0.7">
      <c r="A2" s="22"/>
      <c r="B2" s="22"/>
      <c r="C2" s="22"/>
      <c r="D2" s="22"/>
      <c r="E2" s="22"/>
      <c r="F2" s="22"/>
      <c r="G2" s="22"/>
      <c r="H2" s="22"/>
      <c r="I2" s="22"/>
      <c r="J2" s="22"/>
      <c r="K2" s="22"/>
      <c r="L2" s="22"/>
      <c r="M2" s="22"/>
      <c r="N2" s="22"/>
      <c r="O2" s="22"/>
      <c r="P2" s="22"/>
      <c r="Q2" s="22"/>
    </row>
    <row r="3" spans="1:18" x14ac:dyDescent="0.35">
      <c r="A3" s="4" t="s">
        <v>0</v>
      </c>
      <c r="B3" s="5" t="s">
        <v>1</v>
      </c>
      <c r="C3" s="5" t="s">
        <v>2</v>
      </c>
      <c r="D3" s="5" t="s">
        <v>117</v>
      </c>
      <c r="E3" s="12" t="s">
        <v>108</v>
      </c>
      <c r="H3" s="4" t="s">
        <v>67</v>
      </c>
      <c r="I3" s="5" t="s">
        <v>68</v>
      </c>
      <c r="J3" s="9" t="s">
        <v>69</v>
      </c>
    </row>
    <row r="4" spans="1:18" x14ac:dyDescent="0.35">
      <c r="A4" s="3" t="s">
        <v>3</v>
      </c>
      <c r="B4" s="1" t="s">
        <v>4</v>
      </c>
      <c r="C4" s="1" t="s">
        <v>5</v>
      </c>
      <c r="D4" s="1" t="s">
        <v>118</v>
      </c>
      <c r="E4" s="13">
        <v>60270</v>
      </c>
      <c r="H4" s="3" t="s">
        <v>13</v>
      </c>
      <c r="I4" s="2">
        <v>0.27</v>
      </c>
      <c r="J4" s="8" t="s">
        <v>14</v>
      </c>
      <c r="K4">
        <v>1</v>
      </c>
      <c r="L4" t="s">
        <v>146</v>
      </c>
    </row>
    <row r="5" spans="1:18" x14ac:dyDescent="0.35">
      <c r="A5" s="3" t="s">
        <v>6</v>
      </c>
      <c r="B5" s="1" t="s">
        <v>4</v>
      </c>
      <c r="C5" s="1" t="s">
        <v>7</v>
      </c>
      <c r="D5" s="1" t="s">
        <v>119</v>
      </c>
      <c r="E5" s="13">
        <v>39627</v>
      </c>
      <c r="H5" s="3" t="s">
        <v>47</v>
      </c>
      <c r="I5" s="2">
        <v>0.25</v>
      </c>
      <c r="J5" s="8" t="s">
        <v>48</v>
      </c>
      <c r="L5" t="s">
        <v>110</v>
      </c>
    </row>
    <row r="6" spans="1:18" x14ac:dyDescent="0.35">
      <c r="A6" s="3" t="s">
        <v>8</v>
      </c>
      <c r="B6" s="1" t="s">
        <v>4</v>
      </c>
      <c r="C6" s="1" t="s">
        <v>9</v>
      </c>
      <c r="D6" s="1" t="s">
        <v>120</v>
      </c>
      <c r="E6" s="13">
        <v>29726</v>
      </c>
      <c r="H6" s="3" t="s">
        <v>51</v>
      </c>
      <c r="I6" s="2">
        <v>0.25</v>
      </c>
      <c r="J6" s="8" t="s">
        <v>52</v>
      </c>
      <c r="L6" t="s">
        <v>111</v>
      </c>
    </row>
    <row r="7" spans="1:18" x14ac:dyDescent="0.35">
      <c r="A7" s="3" t="s">
        <v>10</v>
      </c>
      <c r="B7" s="1" t="s">
        <v>4</v>
      </c>
      <c r="C7" s="1" t="s">
        <v>73</v>
      </c>
      <c r="D7" s="1" t="s">
        <v>120</v>
      </c>
      <c r="E7" s="13">
        <v>93668</v>
      </c>
      <c r="H7" s="3" t="s">
        <v>61</v>
      </c>
      <c r="I7" s="2">
        <v>0.25</v>
      </c>
      <c r="J7" s="8" t="s">
        <v>62</v>
      </c>
      <c r="L7" t="s">
        <v>112</v>
      </c>
    </row>
    <row r="8" spans="1:18" x14ac:dyDescent="0.35">
      <c r="A8" s="3" t="s">
        <v>11</v>
      </c>
      <c r="B8" s="1" t="s">
        <v>4</v>
      </c>
      <c r="C8" s="1" t="s">
        <v>12</v>
      </c>
      <c r="D8" s="1" t="s">
        <v>119</v>
      </c>
      <c r="E8" s="13">
        <v>134000</v>
      </c>
      <c r="H8" s="3" t="s">
        <v>27</v>
      </c>
      <c r="I8" s="2">
        <v>0.25</v>
      </c>
      <c r="J8" s="8" t="s">
        <v>28</v>
      </c>
      <c r="L8" t="s">
        <v>113</v>
      </c>
    </row>
    <row r="9" spans="1:18" x14ac:dyDescent="0.35">
      <c r="A9" s="3" t="s">
        <v>13</v>
      </c>
      <c r="B9" s="1" t="s">
        <v>4</v>
      </c>
      <c r="C9" s="1" t="s">
        <v>14</v>
      </c>
      <c r="D9" s="1" t="s">
        <v>119</v>
      </c>
      <c r="E9" s="13">
        <v>34808</v>
      </c>
      <c r="H9" s="3" t="s">
        <v>42</v>
      </c>
      <c r="I9" s="2">
        <v>0.24</v>
      </c>
      <c r="J9" s="8" t="s">
        <v>44</v>
      </c>
      <c r="L9" t="s">
        <v>114</v>
      </c>
    </row>
    <row r="10" spans="1:18" x14ac:dyDescent="0.35">
      <c r="A10" s="3" t="s">
        <v>15</v>
      </c>
      <c r="B10" s="1" t="s">
        <v>4</v>
      </c>
      <c r="C10" s="1" t="s">
        <v>16</v>
      </c>
      <c r="D10" s="1" t="s">
        <v>120</v>
      </c>
      <c r="E10" s="13">
        <v>135000</v>
      </c>
      <c r="H10" s="3" t="s">
        <v>25</v>
      </c>
      <c r="I10" s="2">
        <v>0.24</v>
      </c>
      <c r="J10" s="8" t="s">
        <v>26</v>
      </c>
      <c r="L10" t="s">
        <v>115</v>
      </c>
    </row>
    <row r="11" spans="1:18" x14ac:dyDescent="0.35">
      <c r="A11" s="3" t="s">
        <v>17</v>
      </c>
      <c r="B11" s="1" t="s">
        <v>4</v>
      </c>
      <c r="C11" s="1" t="s">
        <v>18</v>
      </c>
      <c r="D11" s="1" t="s">
        <v>120</v>
      </c>
      <c r="E11" s="13">
        <v>45000</v>
      </c>
      <c r="H11" s="3" t="s">
        <v>6</v>
      </c>
      <c r="I11" s="2">
        <v>0.23</v>
      </c>
      <c r="J11" s="8" t="s">
        <v>7</v>
      </c>
      <c r="K11">
        <v>2</v>
      </c>
      <c r="L11" t="s">
        <v>116</v>
      </c>
    </row>
    <row r="12" spans="1:18" x14ac:dyDescent="0.35">
      <c r="A12" s="3" t="s">
        <v>19</v>
      </c>
      <c r="B12" s="1" t="s">
        <v>4</v>
      </c>
      <c r="C12" s="1" t="s">
        <v>20</v>
      </c>
      <c r="D12" s="1" t="s">
        <v>120</v>
      </c>
      <c r="E12" s="13">
        <v>89500</v>
      </c>
      <c r="H12" s="3" t="s">
        <v>21</v>
      </c>
      <c r="I12" s="2">
        <v>0.23</v>
      </c>
      <c r="J12" s="8" t="s">
        <v>22</v>
      </c>
      <c r="L12" t="s">
        <v>122</v>
      </c>
    </row>
    <row r="13" spans="1:18" x14ac:dyDescent="0.35">
      <c r="A13" s="3" t="s">
        <v>21</v>
      </c>
      <c r="B13" s="1" t="s">
        <v>4</v>
      </c>
      <c r="C13" s="1" t="s">
        <v>22</v>
      </c>
      <c r="D13" s="1" t="s">
        <v>118</v>
      </c>
      <c r="E13" s="13">
        <v>21971</v>
      </c>
      <c r="H13" s="3" t="s">
        <v>53</v>
      </c>
      <c r="I13" s="2">
        <v>0.21</v>
      </c>
      <c r="J13" s="8" t="s">
        <v>54</v>
      </c>
      <c r="L13" t="s">
        <v>123</v>
      </c>
    </row>
    <row r="14" spans="1:18" x14ac:dyDescent="0.35">
      <c r="A14" s="3" t="s">
        <v>23</v>
      </c>
      <c r="B14" s="1" t="s">
        <v>4</v>
      </c>
      <c r="C14" s="1" t="s">
        <v>24</v>
      </c>
      <c r="D14" s="1" t="s">
        <v>118</v>
      </c>
      <c r="E14" s="13">
        <v>80000</v>
      </c>
      <c r="H14" s="3" t="s">
        <v>59</v>
      </c>
      <c r="I14" s="2">
        <v>0.2</v>
      </c>
      <c r="J14" s="8" t="s">
        <v>60</v>
      </c>
      <c r="K14">
        <v>3</v>
      </c>
      <c r="L14" t="s">
        <v>126</v>
      </c>
    </row>
    <row r="15" spans="1:18" x14ac:dyDescent="0.35">
      <c r="A15" s="3" t="s">
        <v>25</v>
      </c>
      <c r="B15" s="1" t="s">
        <v>4</v>
      </c>
      <c r="C15" s="1" t="s">
        <v>26</v>
      </c>
      <c r="D15" s="1" t="s">
        <v>120</v>
      </c>
      <c r="E15" s="13">
        <v>45117</v>
      </c>
      <c r="H15" s="3" t="s">
        <v>38</v>
      </c>
      <c r="I15" s="2">
        <v>0.19</v>
      </c>
      <c r="J15" s="8" t="s">
        <v>39</v>
      </c>
      <c r="L15" t="s">
        <v>124</v>
      </c>
    </row>
    <row r="16" spans="1:18" x14ac:dyDescent="0.35">
      <c r="A16" s="3" t="s">
        <v>27</v>
      </c>
      <c r="B16" s="1" t="s">
        <v>4</v>
      </c>
      <c r="C16" s="1" t="s">
        <v>28</v>
      </c>
      <c r="D16" s="1" t="s">
        <v>119</v>
      </c>
      <c r="E16" s="13">
        <v>50545</v>
      </c>
      <c r="H16" s="3" t="s">
        <v>32</v>
      </c>
      <c r="I16" s="2">
        <v>0.18</v>
      </c>
      <c r="J16" s="8" t="s">
        <v>33</v>
      </c>
      <c r="K16">
        <v>4</v>
      </c>
      <c r="L16" t="s">
        <v>121</v>
      </c>
    </row>
    <row r="17" spans="1:12" x14ac:dyDescent="0.35">
      <c r="A17" s="3" t="s">
        <v>29</v>
      </c>
      <c r="B17" s="1" t="s">
        <v>30</v>
      </c>
      <c r="C17" s="1" t="s">
        <v>31</v>
      </c>
      <c r="D17" s="1" t="s">
        <v>120</v>
      </c>
      <c r="E17" s="13">
        <v>140000</v>
      </c>
      <c r="H17" s="3" t="s">
        <v>40</v>
      </c>
      <c r="I17" s="2">
        <v>0.18</v>
      </c>
      <c r="J17" s="8" t="s">
        <v>41</v>
      </c>
      <c r="L17" t="s">
        <v>127</v>
      </c>
    </row>
    <row r="18" spans="1:12" x14ac:dyDescent="0.35">
      <c r="A18" s="3" t="s">
        <v>32</v>
      </c>
      <c r="B18" s="1" t="s">
        <v>30</v>
      </c>
      <c r="C18" s="1" t="s">
        <v>33</v>
      </c>
      <c r="D18" s="1" t="s">
        <v>119</v>
      </c>
      <c r="E18" s="13">
        <v>110000</v>
      </c>
      <c r="H18" s="3" t="s">
        <v>55</v>
      </c>
      <c r="I18" s="2">
        <v>0.17</v>
      </c>
      <c r="J18" s="8" t="s">
        <v>56</v>
      </c>
      <c r="L18" t="s">
        <v>125</v>
      </c>
    </row>
    <row r="19" spans="1:12" x14ac:dyDescent="0.35">
      <c r="A19" s="3" t="s">
        <v>34</v>
      </c>
      <c r="B19" s="1" t="s">
        <v>30</v>
      </c>
      <c r="C19" s="1" t="s">
        <v>35</v>
      </c>
      <c r="D19" s="1" t="s">
        <v>120</v>
      </c>
      <c r="E19" s="13">
        <v>68357</v>
      </c>
      <c r="H19" s="3" t="s">
        <v>45</v>
      </c>
      <c r="I19" s="2">
        <v>0.14000000000000001</v>
      </c>
      <c r="J19" s="8" t="s">
        <v>46</v>
      </c>
      <c r="K19">
        <v>5</v>
      </c>
      <c r="L19" t="s">
        <v>132</v>
      </c>
    </row>
    <row r="20" spans="1:12" x14ac:dyDescent="0.35">
      <c r="A20" s="3" t="s">
        <v>36</v>
      </c>
      <c r="B20" s="1" t="s">
        <v>30</v>
      </c>
      <c r="C20" s="1" t="s">
        <v>37</v>
      </c>
      <c r="D20" s="1" t="s">
        <v>118</v>
      </c>
      <c r="E20" s="13">
        <v>51800</v>
      </c>
      <c r="H20" s="3" t="s">
        <v>15</v>
      </c>
      <c r="I20" s="2">
        <v>0.14000000000000001</v>
      </c>
      <c r="J20" s="8" t="s">
        <v>16</v>
      </c>
      <c r="K20">
        <v>6</v>
      </c>
      <c r="L20" t="s">
        <v>131</v>
      </c>
    </row>
    <row r="21" spans="1:12" x14ac:dyDescent="0.35">
      <c r="A21" s="3" t="s">
        <v>38</v>
      </c>
      <c r="B21" s="1" t="s">
        <v>30</v>
      </c>
      <c r="C21" s="1" t="s">
        <v>39</v>
      </c>
      <c r="D21" s="1" t="s">
        <v>120</v>
      </c>
      <c r="E21" s="13">
        <v>97000</v>
      </c>
      <c r="H21" s="3" t="s">
        <v>8</v>
      </c>
      <c r="I21" s="2">
        <v>0.1</v>
      </c>
      <c r="J21" s="8" t="s">
        <v>9</v>
      </c>
    </row>
    <row r="22" spans="1:12" x14ac:dyDescent="0.35">
      <c r="A22" s="3" t="s">
        <v>40</v>
      </c>
      <c r="B22" s="1" t="s">
        <v>30</v>
      </c>
      <c r="C22" s="1" t="s">
        <v>41</v>
      </c>
      <c r="D22" s="1" t="s">
        <v>120</v>
      </c>
      <c r="E22" s="13">
        <v>45000</v>
      </c>
      <c r="H22" s="3" t="s">
        <v>29</v>
      </c>
      <c r="I22" s="2">
        <v>0.1</v>
      </c>
      <c r="J22" s="8" t="s">
        <v>31</v>
      </c>
    </row>
    <row r="23" spans="1:12" x14ac:dyDescent="0.35">
      <c r="A23" s="3" t="s">
        <v>42</v>
      </c>
      <c r="B23" s="1" t="s">
        <v>43</v>
      </c>
      <c r="C23" s="1" t="s">
        <v>44</v>
      </c>
      <c r="D23" s="1" t="s">
        <v>118</v>
      </c>
      <c r="E23" s="13">
        <v>89500</v>
      </c>
      <c r="H23" s="3" t="s">
        <v>36</v>
      </c>
      <c r="I23" s="2">
        <v>0.09</v>
      </c>
      <c r="J23" s="8" t="s">
        <v>37</v>
      </c>
    </row>
    <row r="24" spans="1:12" x14ac:dyDescent="0.35">
      <c r="A24" s="3" t="s">
        <v>45</v>
      </c>
      <c r="B24" s="1" t="s">
        <v>43</v>
      </c>
      <c r="C24" s="1" t="s">
        <v>46</v>
      </c>
      <c r="D24" s="1" t="s">
        <v>120</v>
      </c>
      <c r="E24" s="13">
        <v>35971</v>
      </c>
      <c r="H24" s="3" t="s">
        <v>17</v>
      </c>
      <c r="I24" s="2">
        <v>0.09</v>
      </c>
      <c r="J24" s="8" t="s">
        <v>18</v>
      </c>
    </row>
    <row r="25" spans="1:12" x14ac:dyDescent="0.35">
      <c r="A25" s="3" t="s">
        <v>47</v>
      </c>
      <c r="B25" s="1" t="s">
        <v>43</v>
      </c>
      <c r="C25" s="1" t="s">
        <v>48</v>
      </c>
      <c r="D25" s="1" t="s">
        <v>119</v>
      </c>
      <c r="E25" s="13">
        <v>80000</v>
      </c>
      <c r="H25" s="3" t="s">
        <v>11</v>
      </c>
      <c r="I25" s="2">
        <v>0.08</v>
      </c>
      <c r="J25" s="8" t="s">
        <v>12</v>
      </c>
    </row>
    <row r="26" spans="1:12" x14ac:dyDescent="0.35">
      <c r="A26" s="3" t="s">
        <v>49</v>
      </c>
      <c r="B26" s="1" t="s">
        <v>43</v>
      </c>
      <c r="C26" s="1" t="s">
        <v>50</v>
      </c>
      <c r="D26" s="1" t="s">
        <v>120</v>
      </c>
      <c r="E26" s="13">
        <v>55117</v>
      </c>
      <c r="H26" s="3" t="s">
        <v>19</v>
      </c>
      <c r="I26" s="2">
        <v>0.06</v>
      </c>
      <c r="J26" s="8" t="s">
        <v>20</v>
      </c>
    </row>
    <row r="27" spans="1:12" x14ac:dyDescent="0.35">
      <c r="A27" s="3" t="s">
        <v>51</v>
      </c>
      <c r="B27" s="1" t="s">
        <v>43</v>
      </c>
      <c r="C27" s="1" t="s">
        <v>52</v>
      </c>
      <c r="D27" s="1" t="s">
        <v>118</v>
      </c>
      <c r="E27" s="13">
        <v>58445</v>
      </c>
      <c r="H27" s="3" t="s">
        <v>23</v>
      </c>
      <c r="I27" s="2">
        <v>0.06</v>
      </c>
      <c r="J27" s="8" t="s">
        <v>24</v>
      </c>
    </row>
    <row r="28" spans="1:12" x14ac:dyDescent="0.35">
      <c r="A28" s="3" t="s">
        <v>53</v>
      </c>
      <c r="B28" s="1" t="s">
        <v>43</v>
      </c>
      <c r="C28" s="1" t="s">
        <v>54</v>
      </c>
      <c r="D28" s="1" t="s">
        <v>120</v>
      </c>
      <c r="E28" s="13">
        <v>120000</v>
      </c>
      <c r="H28" s="3" t="s">
        <v>65</v>
      </c>
      <c r="I28" s="2">
        <v>0.06</v>
      </c>
      <c r="J28" s="8" t="s">
        <v>66</v>
      </c>
    </row>
    <row r="29" spans="1:12" x14ac:dyDescent="0.35">
      <c r="A29" s="3" t="s">
        <v>55</v>
      </c>
      <c r="B29" s="1" t="s">
        <v>43</v>
      </c>
      <c r="C29" s="1" t="s">
        <v>56</v>
      </c>
      <c r="D29" s="1" t="s">
        <v>120</v>
      </c>
      <c r="E29" s="13">
        <v>45117</v>
      </c>
      <c r="H29" s="3" t="s">
        <v>70</v>
      </c>
      <c r="I29" s="2">
        <v>0.15</v>
      </c>
      <c r="J29" s="8" t="s">
        <v>71</v>
      </c>
    </row>
    <row r="30" spans="1:12" x14ac:dyDescent="0.35">
      <c r="A30" s="3" t="s">
        <v>57</v>
      </c>
      <c r="B30" s="1" t="s">
        <v>43</v>
      </c>
      <c r="C30" s="1" t="s">
        <v>58</v>
      </c>
      <c r="D30" s="1" t="s">
        <v>119</v>
      </c>
      <c r="E30" s="13">
        <v>50545</v>
      </c>
      <c r="H30" s="3" t="s">
        <v>72</v>
      </c>
      <c r="I30" s="2">
        <v>0.15</v>
      </c>
      <c r="J30" s="8" t="s">
        <v>73</v>
      </c>
    </row>
    <row r="31" spans="1:12" x14ac:dyDescent="0.35">
      <c r="A31" s="3" t="s">
        <v>59</v>
      </c>
      <c r="B31" s="1" t="s">
        <v>43</v>
      </c>
      <c r="C31" s="1" t="s">
        <v>60</v>
      </c>
      <c r="D31" s="1" t="s">
        <v>118</v>
      </c>
      <c r="E31" s="13">
        <v>140000</v>
      </c>
      <c r="H31" s="3" t="s">
        <v>74</v>
      </c>
      <c r="I31" s="2">
        <v>0.19</v>
      </c>
      <c r="J31" s="8" t="s">
        <v>75</v>
      </c>
    </row>
    <row r="32" spans="1:12" x14ac:dyDescent="0.35">
      <c r="A32" s="3" t="s">
        <v>61</v>
      </c>
      <c r="B32" s="1" t="s">
        <v>43</v>
      </c>
      <c r="C32" s="1" t="s">
        <v>62</v>
      </c>
      <c r="D32" s="1" t="s">
        <v>120</v>
      </c>
      <c r="E32" s="13">
        <v>90000</v>
      </c>
      <c r="H32" s="3" t="s">
        <v>76</v>
      </c>
      <c r="I32" s="2">
        <v>0.18</v>
      </c>
      <c r="J32" s="8" t="s">
        <v>77</v>
      </c>
    </row>
    <row r="33" spans="1:10" x14ac:dyDescent="0.35">
      <c r="A33" s="3" t="s">
        <v>63</v>
      </c>
      <c r="B33" s="1" t="s">
        <v>43</v>
      </c>
      <c r="C33" s="1" t="s">
        <v>64</v>
      </c>
      <c r="D33" s="1" t="s">
        <v>119</v>
      </c>
      <c r="E33" s="13">
        <v>88357</v>
      </c>
      <c r="H33" s="3" t="s">
        <v>78</v>
      </c>
      <c r="I33" s="2">
        <v>0.18</v>
      </c>
      <c r="J33" s="8" t="s">
        <v>79</v>
      </c>
    </row>
    <row r="34" spans="1:10" x14ac:dyDescent="0.35">
      <c r="A34" s="3" t="s">
        <v>65</v>
      </c>
      <c r="B34" s="1" t="s">
        <v>43</v>
      </c>
      <c r="C34" s="1" t="s">
        <v>66</v>
      </c>
      <c r="D34" s="1" t="s">
        <v>120</v>
      </c>
      <c r="E34" s="13">
        <v>59200</v>
      </c>
      <c r="H34" s="3" t="s">
        <v>80</v>
      </c>
      <c r="I34" s="2">
        <v>0.21</v>
      </c>
      <c r="J34" s="8" t="s">
        <v>81</v>
      </c>
    </row>
    <row r="35" spans="1:10" x14ac:dyDescent="0.35">
      <c r="A35" s="3" t="s">
        <v>70</v>
      </c>
      <c r="B35" s="1" t="s">
        <v>43</v>
      </c>
      <c r="C35" s="1" t="s">
        <v>71</v>
      </c>
      <c r="D35" s="1" t="s">
        <v>118</v>
      </c>
      <c r="E35" s="13">
        <v>97000</v>
      </c>
      <c r="H35" s="3" t="s">
        <v>82</v>
      </c>
      <c r="I35" s="2">
        <v>0.14000000000000001</v>
      </c>
      <c r="J35" s="8" t="s">
        <v>83</v>
      </c>
    </row>
    <row r="36" spans="1:10" x14ac:dyDescent="0.35">
      <c r="A36" s="3" t="s">
        <v>72</v>
      </c>
      <c r="B36" s="1" t="s">
        <v>43</v>
      </c>
      <c r="C36" s="1" t="s">
        <v>147</v>
      </c>
      <c r="D36" s="1" t="s">
        <v>120</v>
      </c>
      <c r="E36" s="13">
        <v>68357</v>
      </c>
      <c r="H36" s="3" t="s">
        <v>84</v>
      </c>
      <c r="I36" s="2">
        <v>0.16</v>
      </c>
      <c r="J36" s="8" t="s">
        <v>85</v>
      </c>
    </row>
    <row r="37" spans="1:10" x14ac:dyDescent="0.35">
      <c r="A37" s="3" t="s">
        <v>74</v>
      </c>
      <c r="B37" s="1" t="s">
        <v>43</v>
      </c>
      <c r="C37" s="1" t="s">
        <v>75</v>
      </c>
      <c r="D37" s="1" t="s">
        <v>119</v>
      </c>
      <c r="E37" s="13">
        <v>51800</v>
      </c>
      <c r="H37" s="3" t="s">
        <v>86</v>
      </c>
      <c r="I37" s="2">
        <v>0.14000000000000001</v>
      </c>
      <c r="J37" s="8" t="s">
        <v>87</v>
      </c>
    </row>
    <row r="38" spans="1:10" x14ac:dyDescent="0.35">
      <c r="A38" s="3" t="s">
        <v>76</v>
      </c>
      <c r="B38" s="1" t="s">
        <v>43</v>
      </c>
      <c r="C38" s="1" t="s">
        <v>77</v>
      </c>
      <c r="D38" s="1" t="s">
        <v>120</v>
      </c>
      <c r="E38" s="13">
        <v>97000</v>
      </c>
      <c r="H38" s="3" t="s">
        <v>88</v>
      </c>
      <c r="I38" s="2">
        <v>0.22</v>
      </c>
      <c r="J38" s="8" t="s">
        <v>89</v>
      </c>
    </row>
    <row r="39" spans="1:10" x14ac:dyDescent="0.35">
      <c r="A39" s="3" t="s">
        <v>78</v>
      </c>
      <c r="B39" s="1" t="s">
        <v>43</v>
      </c>
      <c r="C39" s="1" t="s">
        <v>79</v>
      </c>
      <c r="D39" s="1" t="s">
        <v>118</v>
      </c>
      <c r="E39" s="13">
        <v>45000</v>
      </c>
      <c r="H39" s="3" t="s">
        <v>90</v>
      </c>
      <c r="I39" s="2">
        <v>0.13</v>
      </c>
      <c r="J39" s="8" t="s">
        <v>91</v>
      </c>
    </row>
    <row r="40" spans="1:10" x14ac:dyDescent="0.35">
      <c r="A40" s="3" t="s">
        <v>80</v>
      </c>
      <c r="B40" s="1" t="s">
        <v>30</v>
      </c>
      <c r="C40" s="1" t="s">
        <v>81</v>
      </c>
      <c r="D40" s="1" t="s">
        <v>120</v>
      </c>
      <c r="E40" s="13">
        <v>89500</v>
      </c>
      <c r="H40" s="3" t="s">
        <v>92</v>
      </c>
      <c r="I40" s="2">
        <v>0.16</v>
      </c>
      <c r="J40" s="8" t="s">
        <v>93</v>
      </c>
    </row>
    <row r="41" spans="1:10" x14ac:dyDescent="0.35">
      <c r="A41" s="3" t="s">
        <v>82</v>
      </c>
      <c r="B41" s="1" t="s">
        <v>30</v>
      </c>
      <c r="C41" s="1" t="s">
        <v>83</v>
      </c>
      <c r="D41" s="1" t="s">
        <v>119</v>
      </c>
      <c r="E41" s="13">
        <v>35971</v>
      </c>
      <c r="H41" s="3" t="s">
        <v>94</v>
      </c>
      <c r="I41" s="2">
        <v>0.09</v>
      </c>
      <c r="J41" s="8" t="s">
        <v>95</v>
      </c>
    </row>
    <row r="42" spans="1:10" x14ac:dyDescent="0.35">
      <c r="A42" s="3" t="s">
        <v>84</v>
      </c>
      <c r="B42" s="1" t="s">
        <v>30</v>
      </c>
      <c r="C42" s="1" t="s">
        <v>85</v>
      </c>
      <c r="D42" s="1" t="s">
        <v>119</v>
      </c>
      <c r="E42" s="13">
        <v>80000</v>
      </c>
      <c r="H42" s="3" t="s">
        <v>96</v>
      </c>
      <c r="I42" s="2">
        <v>0.1</v>
      </c>
      <c r="J42" s="8" t="s">
        <v>97</v>
      </c>
    </row>
    <row r="43" spans="1:10" x14ac:dyDescent="0.35">
      <c r="A43" s="3" t="s">
        <v>86</v>
      </c>
      <c r="B43" s="1" t="s">
        <v>30</v>
      </c>
      <c r="C43" s="1" t="s">
        <v>87</v>
      </c>
      <c r="D43" s="1" t="s">
        <v>118</v>
      </c>
      <c r="E43" s="13">
        <v>55117</v>
      </c>
      <c r="H43" s="3" t="s">
        <v>98</v>
      </c>
      <c r="I43" s="2">
        <v>0.18</v>
      </c>
      <c r="J43" s="8" t="s">
        <v>99</v>
      </c>
    </row>
    <row r="44" spans="1:10" x14ac:dyDescent="0.35">
      <c r="A44" s="3" t="s">
        <v>88</v>
      </c>
      <c r="B44" s="1" t="s">
        <v>4</v>
      </c>
      <c r="C44" s="1" t="s">
        <v>89</v>
      </c>
      <c r="D44" s="1" t="s">
        <v>120</v>
      </c>
      <c r="E44" s="13">
        <v>58445</v>
      </c>
      <c r="H44" s="3" t="s">
        <v>100</v>
      </c>
      <c r="I44" s="2">
        <v>0.13</v>
      </c>
      <c r="J44" s="8" t="s">
        <v>101</v>
      </c>
    </row>
    <row r="45" spans="1:10" x14ac:dyDescent="0.35">
      <c r="A45" s="3" t="s">
        <v>90</v>
      </c>
      <c r="B45" s="1" t="s">
        <v>4</v>
      </c>
      <c r="C45" s="1" t="s">
        <v>91</v>
      </c>
      <c r="D45" s="1" t="s">
        <v>120</v>
      </c>
      <c r="E45" s="13">
        <v>120000</v>
      </c>
      <c r="H45" s="3" t="s">
        <v>102</v>
      </c>
      <c r="I45" s="2">
        <v>0.19</v>
      </c>
      <c r="J45" s="8" t="s">
        <v>103</v>
      </c>
    </row>
    <row r="46" spans="1:10" x14ac:dyDescent="0.35">
      <c r="A46" s="3" t="s">
        <v>92</v>
      </c>
      <c r="B46" s="1" t="s">
        <v>30</v>
      </c>
      <c r="C46" s="1" t="s">
        <v>93</v>
      </c>
      <c r="D46" s="1" t="s">
        <v>119</v>
      </c>
      <c r="E46" s="13">
        <v>45450</v>
      </c>
      <c r="H46" s="3" t="s">
        <v>104</v>
      </c>
      <c r="I46" s="2">
        <v>0.2</v>
      </c>
      <c r="J46" s="8" t="s">
        <v>105</v>
      </c>
    </row>
    <row r="47" spans="1:10" x14ac:dyDescent="0.35">
      <c r="A47" s="3" t="s">
        <v>94</v>
      </c>
      <c r="B47" s="1" t="s">
        <v>30</v>
      </c>
      <c r="C47" s="1" t="s">
        <v>95</v>
      </c>
      <c r="D47" s="1" t="s">
        <v>120</v>
      </c>
      <c r="E47" s="13">
        <v>89500</v>
      </c>
      <c r="H47" s="6" t="s">
        <v>106</v>
      </c>
      <c r="I47" s="10">
        <v>0.11</v>
      </c>
      <c r="J47" s="11" t="s">
        <v>107</v>
      </c>
    </row>
    <row r="48" spans="1:10" x14ac:dyDescent="0.35">
      <c r="A48" s="3" t="s">
        <v>96</v>
      </c>
      <c r="B48" s="1" t="s">
        <v>30</v>
      </c>
      <c r="C48" s="1" t="s">
        <v>97</v>
      </c>
      <c r="D48" s="1" t="s">
        <v>118</v>
      </c>
      <c r="E48" s="13">
        <v>65971</v>
      </c>
    </row>
    <row r="49" spans="1:5" x14ac:dyDescent="0.35">
      <c r="A49" s="3" t="s">
        <v>98</v>
      </c>
      <c r="B49" s="1" t="s">
        <v>30</v>
      </c>
      <c r="C49" s="1" t="s">
        <v>99</v>
      </c>
      <c r="D49" s="1" t="s">
        <v>120</v>
      </c>
      <c r="E49" s="13">
        <v>80000</v>
      </c>
    </row>
    <row r="50" spans="1:5" x14ac:dyDescent="0.35">
      <c r="A50" s="3" t="s">
        <v>100</v>
      </c>
      <c r="B50" s="1" t="s">
        <v>4</v>
      </c>
      <c r="C50" s="1" t="s">
        <v>101</v>
      </c>
      <c r="D50" s="1" t="s">
        <v>119</v>
      </c>
      <c r="E50" s="13">
        <v>55117</v>
      </c>
    </row>
    <row r="51" spans="1:5" x14ac:dyDescent="0.35">
      <c r="A51" s="3" t="s">
        <v>102</v>
      </c>
      <c r="B51" s="1" t="s">
        <v>4</v>
      </c>
      <c r="C51" s="1" t="s">
        <v>103</v>
      </c>
      <c r="D51" s="1" t="s">
        <v>118</v>
      </c>
      <c r="E51" s="13">
        <v>60445</v>
      </c>
    </row>
    <row r="52" spans="1:5" x14ac:dyDescent="0.35">
      <c r="A52" s="3" t="s">
        <v>104</v>
      </c>
      <c r="B52" s="1" t="s">
        <v>4</v>
      </c>
      <c r="C52" s="1" t="s">
        <v>105</v>
      </c>
      <c r="D52" s="1" t="s">
        <v>120</v>
      </c>
      <c r="E52" s="13">
        <v>83117</v>
      </c>
    </row>
    <row r="53" spans="1:5" x14ac:dyDescent="0.35">
      <c r="A53" s="6" t="s">
        <v>106</v>
      </c>
      <c r="B53" s="7" t="s">
        <v>4</v>
      </c>
      <c r="C53" s="7" t="s">
        <v>107</v>
      </c>
      <c r="D53" s="7" t="s">
        <v>118</v>
      </c>
      <c r="E53" s="14">
        <v>58445</v>
      </c>
    </row>
    <row r="54" spans="1:5" x14ac:dyDescent="0.35">
      <c r="A54" s="6" t="s">
        <v>128</v>
      </c>
      <c r="B54" s="7"/>
      <c r="C54" s="7"/>
      <c r="D54" s="7"/>
      <c r="E54" s="21">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59"/>
  <sheetViews>
    <sheetView tabSelected="1" workbookViewId="0">
      <selection activeCell="N2" sqref="N2"/>
    </sheetView>
  </sheetViews>
  <sheetFormatPr defaultColWidth="8.81640625" defaultRowHeight="14.5" x14ac:dyDescent="0.35"/>
  <cols>
    <col min="2" max="2" width="18.1796875" customWidth="1"/>
    <col min="3" max="3" width="12.1796875" style="20" customWidth="1"/>
    <col min="12" max="12" width="3.36328125" customWidth="1"/>
    <col min="13" max="13" width="13.36328125" bestFit="1" customWidth="1"/>
    <col min="14" max="14" width="13.1796875" bestFit="1" customWidth="1"/>
    <col min="15" max="15" width="15.1796875" bestFit="1" customWidth="1"/>
    <col min="16" max="16" width="10.36328125" bestFit="1" customWidth="1"/>
    <col min="17" max="17" width="13.6328125" bestFit="1" customWidth="1"/>
    <col min="18" max="18" width="10" bestFit="1" customWidth="1"/>
    <col min="19" max="19" width="11.1796875" bestFit="1" customWidth="1"/>
    <col min="22" max="22" width="16.1796875" bestFit="1" customWidth="1"/>
    <col min="23" max="23" width="12.6328125" bestFit="1" customWidth="1"/>
  </cols>
  <sheetData>
    <row r="1" spans="1:23" ht="36" x14ac:dyDescent="0.8">
      <c r="A1" s="18"/>
      <c r="B1" s="19" t="s">
        <v>130</v>
      </c>
      <c r="C1" s="19"/>
      <c r="D1" s="19"/>
      <c r="E1" s="19"/>
      <c r="F1" s="19"/>
      <c r="G1" s="19"/>
      <c r="H1" s="19"/>
      <c r="I1" s="19"/>
      <c r="J1" s="19"/>
      <c r="K1" s="19"/>
      <c r="L1" s="19"/>
      <c r="M1" s="19"/>
      <c r="N1" s="19"/>
      <c r="O1" s="19"/>
      <c r="P1" s="19"/>
      <c r="Q1" s="19"/>
      <c r="R1" s="19"/>
    </row>
    <row r="4" spans="1:23" x14ac:dyDescent="0.35">
      <c r="M4" s="4" t="s">
        <v>0</v>
      </c>
      <c r="N4" s="5" t="s">
        <v>1</v>
      </c>
      <c r="O4" s="5" t="s">
        <v>2</v>
      </c>
      <c r="P4" s="5" t="s">
        <v>117</v>
      </c>
      <c r="Q4" s="12" t="s">
        <v>108</v>
      </c>
      <c r="R4" s="36" t="s">
        <v>68</v>
      </c>
      <c r="S4" s="35" t="s">
        <v>159</v>
      </c>
    </row>
    <row r="5" spans="1:23" x14ac:dyDescent="0.35">
      <c r="M5" s="3" t="s">
        <v>3</v>
      </c>
      <c r="N5" s="1" t="s">
        <v>4</v>
      </c>
      <c r="O5" s="1" t="s">
        <v>5</v>
      </c>
      <c r="P5" s="1" t="s">
        <v>118</v>
      </c>
      <c r="Q5" s="13">
        <v>60270</v>
      </c>
      <c r="R5" s="37">
        <f>IFERROR(VLOOKUP(EMPData467891012[[#This Row],[Employee ID]],EmpBonus11[],2,FALSE),0)</f>
        <v>0</v>
      </c>
      <c r="S5" s="34">
        <f>EMPData467891012[[#This Row],[Yearly Sal]]*EMPData467891012[[#This Row],[Bonus %]]</f>
        <v>0</v>
      </c>
    </row>
    <row r="6" spans="1:23" x14ac:dyDescent="0.35">
      <c r="M6" s="3" t="s">
        <v>6</v>
      </c>
      <c r="N6" s="1" t="s">
        <v>4</v>
      </c>
      <c r="O6" s="1" t="s">
        <v>7</v>
      </c>
      <c r="P6" s="1" t="s">
        <v>119</v>
      </c>
      <c r="Q6" s="13">
        <v>39627</v>
      </c>
      <c r="R6" s="38">
        <f>IFERROR(VLOOKUP(EMPData467891012[[#This Row],[Employee ID]],EmpBonus11[],2,FALSE),0)</f>
        <v>0.23</v>
      </c>
      <c r="S6" s="13">
        <f>EMPData467891012[[#This Row],[Yearly Sal]]*EMPData467891012[[#This Row],[Bonus %]]</f>
        <v>9114.2100000000009</v>
      </c>
    </row>
    <row r="7" spans="1:23" x14ac:dyDescent="0.35">
      <c r="M7" s="3" t="s">
        <v>8</v>
      </c>
      <c r="N7" s="1" t="s">
        <v>4</v>
      </c>
      <c r="O7" s="1" t="s">
        <v>9</v>
      </c>
      <c r="P7" s="1" t="s">
        <v>120</v>
      </c>
      <c r="Q7" s="13">
        <v>29726</v>
      </c>
      <c r="R7" s="38">
        <f>IFERROR(VLOOKUP(EMPData467891012[[#This Row],[Employee ID]],EmpBonus11[],2,FALSE),0)</f>
        <v>0.1</v>
      </c>
      <c r="S7" s="13">
        <f>EMPData467891012[[#This Row],[Yearly Sal]]*EMPData467891012[[#This Row],[Bonus %]]</f>
        <v>2972.6000000000004</v>
      </c>
    </row>
    <row r="8" spans="1:23" x14ac:dyDescent="0.35">
      <c r="M8" s="3" t="s">
        <v>10</v>
      </c>
      <c r="N8" s="1" t="s">
        <v>4</v>
      </c>
      <c r="O8" s="1" t="s">
        <v>73</v>
      </c>
      <c r="P8" s="1" t="s">
        <v>120</v>
      </c>
      <c r="Q8" s="13">
        <v>93668</v>
      </c>
      <c r="R8" s="38">
        <f>IFERROR(VLOOKUP(EMPData467891012[[#This Row],[Employee ID]],EmpBonus11[],2,FALSE),0)</f>
        <v>0</v>
      </c>
      <c r="S8" s="13">
        <f>EMPData467891012[[#This Row],[Yearly Sal]]*EMPData467891012[[#This Row],[Bonus %]]</f>
        <v>0</v>
      </c>
      <c r="V8" s="27" t="s">
        <v>69</v>
      </c>
      <c r="W8" t="s">
        <v>160</v>
      </c>
    </row>
    <row r="9" spans="1:23" x14ac:dyDescent="0.35">
      <c r="M9" s="3" t="s">
        <v>11</v>
      </c>
      <c r="N9" s="1" t="s">
        <v>4</v>
      </c>
      <c r="O9" s="1" t="s">
        <v>12</v>
      </c>
      <c r="P9" s="1" t="s">
        <v>119</v>
      </c>
      <c r="Q9" s="13">
        <v>134000</v>
      </c>
      <c r="R9" s="38">
        <f>IFERROR(VLOOKUP(EMPData467891012[[#This Row],[Employee ID]],EmpBonus11[],2,FALSE),0)</f>
        <v>0.08</v>
      </c>
      <c r="S9" s="13">
        <f>EMPData467891012[[#This Row],[Yearly Sal]]*EMPData467891012[[#This Row],[Bonus %]]</f>
        <v>10720</v>
      </c>
      <c r="V9" s="28" t="s">
        <v>33</v>
      </c>
      <c r="W9" s="29">
        <v>19800</v>
      </c>
    </row>
    <row r="10" spans="1:23" x14ac:dyDescent="0.35">
      <c r="M10" s="3" t="s">
        <v>13</v>
      </c>
      <c r="N10" s="1" t="s">
        <v>4</v>
      </c>
      <c r="O10" s="1" t="s">
        <v>14</v>
      </c>
      <c r="P10" s="1" t="s">
        <v>119</v>
      </c>
      <c r="Q10" s="13">
        <v>34808</v>
      </c>
      <c r="R10" s="38">
        <f>IFERROR(VLOOKUP(EMPData467891012[[#This Row],[Employee ID]],EmpBonus11[],2,FALSE),0)</f>
        <v>0.27</v>
      </c>
      <c r="S10" s="13">
        <f>EMPData467891012[[#This Row],[Yearly Sal]]*EMPData467891012[[#This Row],[Bonus %]]</f>
        <v>9398.16</v>
      </c>
      <c r="V10" s="28" t="s">
        <v>37</v>
      </c>
      <c r="W10" s="29">
        <v>4662</v>
      </c>
    </row>
    <row r="11" spans="1:23" x14ac:dyDescent="0.35">
      <c r="M11" s="3" t="s">
        <v>15</v>
      </c>
      <c r="N11" s="1" t="s">
        <v>4</v>
      </c>
      <c r="O11" s="1" t="s">
        <v>16</v>
      </c>
      <c r="P11" s="1" t="s">
        <v>120</v>
      </c>
      <c r="Q11" s="13">
        <v>135000</v>
      </c>
      <c r="R11" s="38">
        <f>IFERROR(VLOOKUP(EMPData467891012[[#This Row],[Employee ID]],EmpBonus11[],2,FALSE),0)</f>
        <v>0.14000000000000001</v>
      </c>
      <c r="S11" s="13">
        <f>EMPData467891012[[#This Row],[Yearly Sal]]*EMPData467891012[[#This Row],[Bonus %]]</f>
        <v>18900</v>
      </c>
      <c r="V11" s="28" t="s">
        <v>71</v>
      </c>
      <c r="W11" s="29">
        <v>14550</v>
      </c>
    </row>
    <row r="12" spans="1:23" x14ac:dyDescent="0.35">
      <c r="M12" s="3" t="s">
        <v>17</v>
      </c>
      <c r="N12" s="1" t="s">
        <v>4</v>
      </c>
      <c r="O12" s="1" t="s">
        <v>18</v>
      </c>
      <c r="P12" s="1" t="s">
        <v>120</v>
      </c>
      <c r="Q12" s="13">
        <v>45000</v>
      </c>
      <c r="R12" s="38">
        <f>IFERROR(VLOOKUP(EMPData467891012[[#This Row],[Employee ID]],EmpBonus11[],2,FALSE),0)</f>
        <v>0.09</v>
      </c>
      <c r="S12" s="13">
        <f>EMPData467891012[[#This Row],[Yearly Sal]]*EMPData467891012[[#This Row],[Bonus %]]</f>
        <v>4050</v>
      </c>
      <c r="V12" s="28" t="s">
        <v>56</v>
      </c>
      <c r="W12" s="29">
        <v>7669.89</v>
      </c>
    </row>
    <row r="13" spans="1:23" x14ac:dyDescent="0.35">
      <c r="A13" t="s">
        <v>145</v>
      </c>
      <c r="M13" s="3" t="s">
        <v>19</v>
      </c>
      <c r="N13" s="1" t="s">
        <v>4</v>
      </c>
      <c r="O13" s="1" t="s">
        <v>20</v>
      </c>
      <c r="P13" s="1" t="s">
        <v>120</v>
      </c>
      <c r="Q13" s="13">
        <v>89500</v>
      </c>
      <c r="R13" s="38">
        <f>IFERROR(VLOOKUP(EMPData467891012[[#This Row],[Employee ID]],EmpBonus11[],2,FALSE),0)</f>
        <v>0.06</v>
      </c>
      <c r="S13" s="13">
        <f>EMPData467891012[[#This Row],[Yearly Sal]]*EMPData467891012[[#This Row],[Bonus %]]</f>
        <v>5370</v>
      </c>
      <c r="V13" s="28" t="s">
        <v>26</v>
      </c>
      <c r="W13" s="29">
        <v>10828.08</v>
      </c>
    </row>
    <row r="14" spans="1:23" x14ac:dyDescent="0.35">
      <c r="M14" s="3" t="s">
        <v>21</v>
      </c>
      <c r="N14" s="1" t="s">
        <v>4</v>
      </c>
      <c r="O14" s="1" t="s">
        <v>22</v>
      </c>
      <c r="P14" s="1" t="s">
        <v>118</v>
      </c>
      <c r="Q14" s="13">
        <v>21971</v>
      </c>
      <c r="R14" s="38">
        <f>IFERROR(VLOOKUP(EMPData467891012[[#This Row],[Employee ID]],EmpBonus11[],2,FALSE),0)</f>
        <v>0.23</v>
      </c>
      <c r="S14" s="13">
        <f>EMPData467891012[[#This Row],[Yearly Sal]]*EMPData467891012[[#This Row],[Bonus %]]</f>
        <v>5053.33</v>
      </c>
      <c r="V14" s="28" t="s">
        <v>97</v>
      </c>
      <c r="W14" s="29">
        <v>6597.1</v>
      </c>
    </row>
    <row r="15" spans="1:23" x14ac:dyDescent="0.35">
      <c r="M15" s="3" t="s">
        <v>23</v>
      </c>
      <c r="N15" s="1" t="s">
        <v>4</v>
      </c>
      <c r="O15" s="1" t="s">
        <v>24</v>
      </c>
      <c r="P15" s="1" t="s">
        <v>118</v>
      </c>
      <c r="Q15" s="13">
        <v>80000</v>
      </c>
      <c r="R15" s="38">
        <f>IFERROR(VLOOKUP(EMPData467891012[[#This Row],[Employee ID]],EmpBonus11[],2,FALSE),0)</f>
        <v>0.06</v>
      </c>
      <c r="S15" s="13">
        <f>EMPData467891012[[#This Row],[Yearly Sal]]*EMPData467891012[[#This Row],[Bonus %]]</f>
        <v>4800</v>
      </c>
      <c r="V15" s="28" t="s">
        <v>39</v>
      </c>
      <c r="W15" s="29">
        <v>18430</v>
      </c>
    </row>
    <row r="16" spans="1:23" x14ac:dyDescent="0.35">
      <c r="M16" s="3" t="s">
        <v>25</v>
      </c>
      <c r="N16" s="1" t="s">
        <v>4</v>
      </c>
      <c r="O16" s="1" t="s">
        <v>26</v>
      </c>
      <c r="P16" s="1" t="s">
        <v>120</v>
      </c>
      <c r="Q16" s="13">
        <v>45117</v>
      </c>
      <c r="R16" s="38">
        <f>IFERROR(VLOOKUP(EMPData467891012[[#This Row],[Employee ID]],EmpBonus11[],2,FALSE),0)</f>
        <v>0.24</v>
      </c>
      <c r="S16" s="13">
        <f>EMPData467891012[[#This Row],[Yearly Sal]]*EMPData467891012[[#This Row],[Bonus %]]</f>
        <v>10828.08</v>
      </c>
      <c r="V16" s="28" t="s">
        <v>54</v>
      </c>
      <c r="W16" s="29">
        <v>25200</v>
      </c>
    </row>
    <row r="17" spans="13:23" x14ac:dyDescent="0.35">
      <c r="M17" s="3" t="s">
        <v>27</v>
      </c>
      <c r="N17" s="1" t="s">
        <v>4</v>
      </c>
      <c r="O17" s="1" t="s">
        <v>28</v>
      </c>
      <c r="P17" s="1" t="s">
        <v>119</v>
      </c>
      <c r="Q17" s="13">
        <v>50545</v>
      </c>
      <c r="R17" s="38">
        <f>IFERROR(VLOOKUP(EMPData467891012[[#This Row],[Employee ID]],EmpBonus11[],2,FALSE),0)</f>
        <v>0.25</v>
      </c>
      <c r="S17" s="13">
        <f>EMPData467891012[[#This Row],[Yearly Sal]]*EMPData467891012[[#This Row],[Bonus %]]</f>
        <v>12636.25</v>
      </c>
      <c r="V17" s="28" t="s">
        <v>60</v>
      </c>
      <c r="W17" s="29">
        <v>28000</v>
      </c>
    </row>
    <row r="18" spans="13:23" x14ac:dyDescent="0.35">
      <c r="M18" s="3" t="s">
        <v>29</v>
      </c>
      <c r="N18" s="1" t="s">
        <v>30</v>
      </c>
      <c r="O18" s="1" t="s">
        <v>31</v>
      </c>
      <c r="P18" s="1" t="s">
        <v>120</v>
      </c>
      <c r="Q18" s="13">
        <v>140000</v>
      </c>
      <c r="R18" s="38">
        <f>IFERROR(VLOOKUP(EMPData467891012[[#This Row],[Employee ID]],EmpBonus11[],2,FALSE),0)</f>
        <v>0.1</v>
      </c>
      <c r="S18" s="13">
        <f>EMPData467891012[[#This Row],[Yearly Sal]]*EMPData467891012[[#This Row],[Bonus %]]</f>
        <v>14000</v>
      </c>
      <c r="V18" s="28" t="s">
        <v>50</v>
      </c>
      <c r="W18" s="29">
        <v>0</v>
      </c>
    </row>
    <row r="19" spans="13:23" x14ac:dyDescent="0.35">
      <c r="M19" s="3" t="s">
        <v>32</v>
      </c>
      <c r="N19" s="1" t="s">
        <v>30</v>
      </c>
      <c r="O19" s="1" t="s">
        <v>33</v>
      </c>
      <c r="P19" s="1" t="s">
        <v>119</v>
      </c>
      <c r="Q19" s="13">
        <v>110000</v>
      </c>
      <c r="R19" s="38">
        <f>IFERROR(VLOOKUP(EMPData467891012[[#This Row],[Employee ID]],EmpBonus11[],2,FALSE),0)</f>
        <v>0.18</v>
      </c>
      <c r="S19" s="13">
        <f>EMPData467891012[[#This Row],[Yearly Sal]]*EMPData467891012[[#This Row],[Bonus %]]</f>
        <v>19800</v>
      </c>
      <c r="V19" s="28" t="s">
        <v>58</v>
      </c>
      <c r="W19" s="29">
        <v>0</v>
      </c>
    </row>
    <row r="20" spans="13:23" x14ac:dyDescent="0.35">
      <c r="M20" s="3" t="s">
        <v>34</v>
      </c>
      <c r="N20" s="1" t="s">
        <v>30</v>
      </c>
      <c r="O20" s="1" t="s">
        <v>35</v>
      </c>
      <c r="P20" s="1" t="s">
        <v>120</v>
      </c>
      <c r="Q20" s="13">
        <v>68357</v>
      </c>
      <c r="R20" s="38">
        <f>IFERROR(VLOOKUP(EMPData467891012[[#This Row],[Employee ID]],EmpBonus11[],2,FALSE),0)</f>
        <v>0</v>
      </c>
      <c r="S20" s="13">
        <f>EMPData467891012[[#This Row],[Yearly Sal]]*EMPData467891012[[#This Row],[Bonus %]]</f>
        <v>0</v>
      </c>
      <c r="V20" s="28" t="s">
        <v>101</v>
      </c>
      <c r="W20" s="29">
        <v>7165.21</v>
      </c>
    </row>
    <row r="21" spans="13:23" x14ac:dyDescent="0.35">
      <c r="M21" s="3" t="s">
        <v>36</v>
      </c>
      <c r="N21" s="1" t="s">
        <v>30</v>
      </c>
      <c r="O21" s="1" t="s">
        <v>37</v>
      </c>
      <c r="P21" s="1" t="s">
        <v>118</v>
      </c>
      <c r="Q21" s="13">
        <v>51800</v>
      </c>
      <c r="R21" s="38">
        <f>IFERROR(VLOOKUP(EMPData467891012[[#This Row],[Employee ID]],EmpBonus11[],2,FALSE),0)</f>
        <v>0.09</v>
      </c>
      <c r="S21" s="13">
        <f>EMPData467891012[[#This Row],[Yearly Sal]]*EMPData467891012[[#This Row],[Bonus %]]</f>
        <v>4662</v>
      </c>
      <c r="V21" s="28" t="s">
        <v>18</v>
      </c>
      <c r="W21" s="29">
        <v>4050</v>
      </c>
    </row>
    <row r="22" spans="13:23" x14ac:dyDescent="0.35">
      <c r="M22" s="3" t="s">
        <v>38</v>
      </c>
      <c r="N22" s="1" t="s">
        <v>30</v>
      </c>
      <c r="O22" s="1" t="s">
        <v>39</v>
      </c>
      <c r="P22" s="1" t="s">
        <v>120</v>
      </c>
      <c r="Q22" s="13">
        <v>97000</v>
      </c>
      <c r="R22" s="38">
        <f>IFERROR(VLOOKUP(EMPData467891012[[#This Row],[Employee ID]],EmpBonus11[],2,FALSE),0)</f>
        <v>0.19</v>
      </c>
      <c r="S22" s="13">
        <f>EMPData467891012[[#This Row],[Yearly Sal]]*EMPData467891012[[#This Row],[Bonus %]]</f>
        <v>18430</v>
      </c>
      <c r="V22" s="28" t="s">
        <v>44</v>
      </c>
      <c r="W22" s="29">
        <v>21480</v>
      </c>
    </row>
    <row r="23" spans="13:23" x14ac:dyDescent="0.35">
      <c r="M23" s="3" t="s">
        <v>40</v>
      </c>
      <c r="N23" s="1" t="s">
        <v>30</v>
      </c>
      <c r="O23" s="1" t="s">
        <v>41</v>
      </c>
      <c r="P23" s="1" t="s">
        <v>120</v>
      </c>
      <c r="Q23" s="13">
        <v>45000</v>
      </c>
      <c r="R23" s="38">
        <f>IFERROR(VLOOKUP(EMPData467891012[[#This Row],[Employee ID]],EmpBonus11[],2,FALSE),0)</f>
        <v>0.18</v>
      </c>
      <c r="S23" s="13">
        <f>EMPData467891012[[#This Row],[Yearly Sal]]*EMPData467891012[[#This Row],[Bonus %]]</f>
        <v>8100</v>
      </c>
      <c r="V23" s="28" t="s">
        <v>83</v>
      </c>
      <c r="W23" s="29">
        <v>5035.9400000000005</v>
      </c>
    </row>
    <row r="24" spans="13:23" x14ac:dyDescent="0.35">
      <c r="M24" s="3" t="s">
        <v>42</v>
      </c>
      <c r="N24" s="1" t="s">
        <v>43</v>
      </c>
      <c r="O24" s="1" t="s">
        <v>44</v>
      </c>
      <c r="P24" s="1" t="s">
        <v>118</v>
      </c>
      <c r="Q24" s="13">
        <v>89500</v>
      </c>
      <c r="R24" s="38">
        <f>IFERROR(VLOOKUP(EMPData467891012[[#This Row],[Employee ID]],EmpBonus11[],2,FALSE),0)</f>
        <v>0.24</v>
      </c>
      <c r="S24" s="13">
        <f>EMPData467891012[[#This Row],[Yearly Sal]]*EMPData467891012[[#This Row],[Bonus %]]</f>
        <v>21480</v>
      </c>
      <c r="V24" s="28" t="s">
        <v>89</v>
      </c>
      <c r="W24" s="29">
        <v>12857.9</v>
      </c>
    </row>
    <row r="25" spans="13:23" x14ac:dyDescent="0.35">
      <c r="M25" s="3" t="s">
        <v>45</v>
      </c>
      <c r="N25" s="1" t="s">
        <v>43</v>
      </c>
      <c r="O25" s="1" t="s">
        <v>46</v>
      </c>
      <c r="P25" s="1" t="s">
        <v>120</v>
      </c>
      <c r="Q25" s="13">
        <v>35971</v>
      </c>
      <c r="R25" s="38">
        <f>IFERROR(VLOOKUP(EMPData467891012[[#This Row],[Employee ID]],EmpBonus11[],2,FALSE),0)</f>
        <v>0.14000000000000001</v>
      </c>
      <c r="S25" s="13">
        <f>EMPData467891012[[#This Row],[Yearly Sal]]*EMPData467891012[[#This Row],[Bonus %]]</f>
        <v>5035.9400000000005</v>
      </c>
      <c r="V25" s="28" t="s">
        <v>5</v>
      </c>
      <c r="W25" s="29">
        <v>0</v>
      </c>
    </row>
    <row r="26" spans="13:23" x14ac:dyDescent="0.35">
      <c r="M26" s="3" t="s">
        <v>47</v>
      </c>
      <c r="N26" s="1" t="s">
        <v>43</v>
      </c>
      <c r="O26" s="1" t="s">
        <v>48</v>
      </c>
      <c r="P26" s="1" t="s">
        <v>119</v>
      </c>
      <c r="Q26" s="13">
        <v>80000</v>
      </c>
      <c r="R26" s="38">
        <f>IFERROR(VLOOKUP(EMPData467891012[[#This Row],[Employee ID]],EmpBonus11[],2,FALSE),0)</f>
        <v>0.25</v>
      </c>
      <c r="S26" s="13">
        <f>EMPData467891012[[#This Row],[Yearly Sal]]*EMPData467891012[[#This Row],[Bonus %]]</f>
        <v>20000</v>
      </c>
      <c r="V26" s="28" t="s">
        <v>77</v>
      </c>
      <c r="W26" s="29">
        <v>17460</v>
      </c>
    </row>
    <row r="27" spans="13:23" x14ac:dyDescent="0.35">
      <c r="M27" s="3" t="s">
        <v>49</v>
      </c>
      <c r="N27" s="1" t="s">
        <v>43</v>
      </c>
      <c r="O27" s="1" t="s">
        <v>50</v>
      </c>
      <c r="P27" s="1" t="s">
        <v>120</v>
      </c>
      <c r="Q27" s="13">
        <v>55117</v>
      </c>
      <c r="R27" s="38">
        <f>IFERROR(VLOOKUP(EMPData467891012[[#This Row],[Employee ID]],EmpBonus11[],2,FALSE),0)</f>
        <v>0</v>
      </c>
      <c r="S27" s="13">
        <f>EMPData467891012[[#This Row],[Yearly Sal]]*EMPData467891012[[#This Row],[Bonus %]]</f>
        <v>0</v>
      </c>
      <c r="V27" s="28" t="s">
        <v>85</v>
      </c>
      <c r="W27" s="29">
        <v>12800</v>
      </c>
    </row>
    <row r="28" spans="13:23" x14ac:dyDescent="0.35">
      <c r="M28" s="3" t="s">
        <v>51</v>
      </c>
      <c r="N28" s="1" t="s">
        <v>43</v>
      </c>
      <c r="O28" s="1" t="s">
        <v>52</v>
      </c>
      <c r="P28" s="1" t="s">
        <v>118</v>
      </c>
      <c r="Q28" s="13">
        <v>58445</v>
      </c>
      <c r="R28" s="38">
        <f>IFERROR(VLOOKUP(EMPData467891012[[#This Row],[Employee ID]],EmpBonus11[],2,FALSE),0)</f>
        <v>0.25</v>
      </c>
      <c r="S28" s="13">
        <f>EMPData467891012[[#This Row],[Yearly Sal]]*EMPData467891012[[#This Row],[Bonus %]]</f>
        <v>14611.25</v>
      </c>
      <c r="V28" s="28" t="s">
        <v>87</v>
      </c>
      <c r="W28" s="29">
        <v>7716.380000000001</v>
      </c>
    </row>
    <row r="29" spans="13:23" x14ac:dyDescent="0.35">
      <c r="M29" s="3" t="s">
        <v>53</v>
      </c>
      <c r="N29" s="1" t="s">
        <v>43</v>
      </c>
      <c r="O29" s="1" t="s">
        <v>54</v>
      </c>
      <c r="P29" s="1" t="s">
        <v>120</v>
      </c>
      <c r="Q29" s="13">
        <v>120000</v>
      </c>
      <c r="R29" s="38">
        <f>IFERROR(VLOOKUP(EMPData467891012[[#This Row],[Employee ID]],EmpBonus11[],2,FALSE),0)</f>
        <v>0.21</v>
      </c>
      <c r="S29" s="13">
        <f>EMPData467891012[[#This Row],[Yearly Sal]]*EMPData467891012[[#This Row],[Bonus %]]</f>
        <v>25200</v>
      </c>
      <c r="V29" s="28" t="s">
        <v>79</v>
      </c>
      <c r="W29" s="29">
        <v>8100</v>
      </c>
    </row>
    <row r="30" spans="13:23" x14ac:dyDescent="0.35">
      <c r="M30" s="3" t="s">
        <v>55</v>
      </c>
      <c r="N30" s="1" t="s">
        <v>43</v>
      </c>
      <c r="O30" s="1" t="s">
        <v>56</v>
      </c>
      <c r="P30" s="1" t="s">
        <v>120</v>
      </c>
      <c r="Q30" s="13">
        <v>45117</v>
      </c>
      <c r="R30" s="38">
        <f>IFERROR(VLOOKUP(EMPData467891012[[#This Row],[Employee ID]],EmpBonus11[],2,FALSE),0)</f>
        <v>0.17</v>
      </c>
      <c r="S30" s="13">
        <f>EMPData467891012[[#This Row],[Yearly Sal]]*EMPData467891012[[#This Row],[Bonus %]]</f>
        <v>7669.89</v>
      </c>
      <c r="V30" s="28" t="s">
        <v>12</v>
      </c>
      <c r="W30" s="29">
        <v>10720</v>
      </c>
    </row>
    <row r="31" spans="13:23" x14ac:dyDescent="0.35">
      <c r="M31" s="3" t="s">
        <v>57</v>
      </c>
      <c r="N31" s="1" t="s">
        <v>43</v>
      </c>
      <c r="O31" s="1" t="s">
        <v>58</v>
      </c>
      <c r="P31" s="1" t="s">
        <v>119</v>
      </c>
      <c r="Q31" s="13">
        <v>50545</v>
      </c>
      <c r="R31" s="38">
        <f>IFERROR(VLOOKUP(EMPData467891012[[#This Row],[Employee ID]],EmpBonus11[],2,FALSE),0)</f>
        <v>0</v>
      </c>
      <c r="S31" s="13">
        <f>EMPData467891012[[#This Row],[Yearly Sal]]*EMPData467891012[[#This Row],[Bonus %]]</f>
        <v>0</v>
      </c>
      <c r="V31" s="28" t="s">
        <v>105</v>
      </c>
      <c r="W31" s="29">
        <v>16623.400000000001</v>
      </c>
    </row>
    <row r="32" spans="13:23" x14ac:dyDescent="0.35">
      <c r="M32" s="3" t="s">
        <v>59</v>
      </c>
      <c r="N32" s="1" t="s">
        <v>43</v>
      </c>
      <c r="O32" s="1" t="s">
        <v>60</v>
      </c>
      <c r="P32" s="1" t="s">
        <v>118</v>
      </c>
      <c r="Q32" s="13">
        <v>140000</v>
      </c>
      <c r="R32" s="38">
        <f>IFERROR(VLOOKUP(EMPData467891012[[#This Row],[Employee ID]],EmpBonus11[],2,FALSE),0)</f>
        <v>0.2</v>
      </c>
      <c r="S32" s="13">
        <f>EMPData467891012[[#This Row],[Yearly Sal]]*EMPData467891012[[#This Row],[Bonus %]]</f>
        <v>28000</v>
      </c>
      <c r="V32" s="28" t="s">
        <v>66</v>
      </c>
      <c r="W32" s="29">
        <v>3552</v>
      </c>
    </row>
    <row r="33" spans="13:23" x14ac:dyDescent="0.35">
      <c r="M33" s="3" t="s">
        <v>61</v>
      </c>
      <c r="N33" s="1" t="s">
        <v>43</v>
      </c>
      <c r="O33" s="1" t="s">
        <v>62</v>
      </c>
      <c r="P33" s="1" t="s">
        <v>120</v>
      </c>
      <c r="Q33" s="13">
        <v>90000</v>
      </c>
      <c r="R33" s="38">
        <f>IFERROR(VLOOKUP(EMPData467891012[[#This Row],[Employee ID]],EmpBonus11[],2,FALSE),0)</f>
        <v>0.25</v>
      </c>
      <c r="S33" s="13">
        <f>EMPData467891012[[#This Row],[Yearly Sal]]*EMPData467891012[[#This Row],[Bonus %]]</f>
        <v>22500</v>
      </c>
      <c r="V33" s="28" t="s">
        <v>95</v>
      </c>
      <c r="W33" s="29">
        <v>8055</v>
      </c>
    </row>
    <row r="34" spans="13:23" x14ac:dyDescent="0.35">
      <c r="M34" s="3" t="s">
        <v>63</v>
      </c>
      <c r="N34" s="1" t="s">
        <v>43</v>
      </c>
      <c r="O34" s="1" t="s">
        <v>64</v>
      </c>
      <c r="P34" s="1" t="s">
        <v>119</v>
      </c>
      <c r="Q34" s="13">
        <v>88357</v>
      </c>
      <c r="R34" s="38">
        <f>IFERROR(VLOOKUP(EMPData467891012[[#This Row],[Employee ID]],EmpBonus11[],2,FALSE),0)</f>
        <v>0</v>
      </c>
      <c r="S34" s="13">
        <f>EMPData467891012[[#This Row],[Yearly Sal]]*EMPData467891012[[#This Row],[Bonus %]]</f>
        <v>0</v>
      </c>
      <c r="V34" s="28" t="s">
        <v>28</v>
      </c>
      <c r="W34" s="29">
        <v>12636.25</v>
      </c>
    </row>
    <row r="35" spans="13:23" x14ac:dyDescent="0.35">
      <c r="M35" s="3" t="s">
        <v>65</v>
      </c>
      <c r="N35" s="1" t="s">
        <v>43</v>
      </c>
      <c r="O35" s="1" t="s">
        <v>66</v>
      </c>
      <c r="P35" s="1" t="s">
        <v>120</v>
      </c>
      <c r="Q35" s="13">
        <v>59200</v>
      </c>
      <c r="R35" s="38">
        <f>IFERROR(VLOOKUP(EMPData467891012[[#This Row],[Employee ID]],EmpBonus11[],2,FALSE),0)</f>
        <v>0.06</v>
      </c>
      <c r="S35" s="13">
        <f>EMPData467891012[[#This Row],[Yearly Sal]]*EMPData467891012[[#This Row],[Bonus %]]</f>
        <v>3552</v>
      </c>
      <c r="V35" s="28" t="s">
        <v>75</v>
      </c>
      <c r="W35" s="29">
        <v>9842</v>
      </c>
    </row>
    <row r="36" spans="13:23" x14ac:dyDescent="0.35">
      <c r="M36" s="3" t="s">
        <v>70</v>
      </c>
      <c r="N36" s="1" t="s">
        <v>43</v>
      </c>
      <c r="O36" s="1" t="s">
        <v>71</v>
      </c>
      <c r="P36" s="1" t="s">
        <v>118</v>
      </c>
      <c r="Q36" s="13">
        <v>97000</v>
      </c>
      <c r="R36" s="38">
        <f>IFERROR(VLOOKUP(EMPData467891012[[#This Row],[Employee ID]],EmpBonus11[],2,FALSE),0)</f>
        <v>0.15</v>
      </c>
      <c r="S36" s="13">
        <f>EMPData467891012[[#This Row],[Yearly Sal]]*EMPData467891012[[#This Row],[Bonus %]]</f>
        <v>14550</v>
      </c>
      <c r="V36" s="28" t="s">
        <v>41</v>
      </c>
      <c r="W36" s="29">
        <v>8100</v>
      </c>
    </row>
    <row r="37" spans="13:23" x14ac:dyDescent="0.35">
      <c r="M37" s="3" t="s">
        <v>72</v>
      </c>
      <c r="N37" s="1" t="s">
        <v>43</v>
      </c>
      <c r="O37" s="1" t="s">
        <v>147</v>
      </c>
      <c r="P37" s="1" t="s">
        <v>120</v>
      </c>
      <c r="Q37" s="13">
        <v>68357</v>
      </c>
      <c r="R37" s="38">
        <f>IFERROR(VLOOKUP(EMPData467891012[[#This Row],[Employee ID]],EmpBonus11[],2,FALSE),0)</f>
        <v>0.15</v>
      </c>
      <c r="S37" s="13">
        <f>EMPData467891012[[#This Row],[Yearly Sal]]*EMPData467891012[[#This Row],[Bonus %]]</f>
        <v>10253.549999999999</v>
      </c>
      <c r="V37" s="28" t="s">
        <v>31</v>
      </c>
      <c r="W37" s="29">
        <v>14000</v>
      </c>
    </row>
    <row r="38" spans="13:23" x14ac:dyDescent="0.35">
      <c r="M38" s="3" t="s">
        <v>74</v>
      </c>
      <c r="N38" s="1" t="s">
        <v>43</v>
      </c>
      <c r="O38" s="1" t="s">
        <v>75</v>
      </c>
      <c r="P38" s="1" t="s">
        <v>119</v>
      </c>
      <c r="Q38" s="13">
        <v>51800</v>
      </c>
      <c r="R38" s="38">
        <f>IFERROR(VLOOKUP(EMPData467891012[[#This Row],[Employee ID]],EmpBonus11[],2,FALSE),0)</f>
        <v>0.19</v>
      </c>
      <c r="S38" s="13">
        <f>EMPData467891012[[#This Row],[Yearly Sal]]*EMPData467891012[[#This Row],[Bonus %]]</f>
        <v>9842</v>
      </c>
      <c r="V38" s="28" t="s">
        <v>9</v>
      </c>
      <c r="W38" s="29">
        <v>2972.6000000000004</v>
      </c>
    </row>
    <row r="39" spans="13:23" x14ac:dyDescent="0.35">
      <c r="M39" s="3" t="s">
        <v>76</v>
      </c>
      <c r="N39" s="1" t="s">
        <v>43</v>
      </c>
      <c r="O39" s="1" t="s">
        <v>77</v>
      </c>
      <c r="P39" s="1" t="s">
        <v>120</v>
      </c>
      <c r="Q39" s="13">
        <v>97000</v>
      </c>
      <c r="R39" s="38">
        <f>IFERROR(VLOOKUP(EMPData467891012[[#This Row],[Employee ID]],EmpBonus11[],2,FALSE),0)</f>
        <v>0.18</v>
      </c>
      <c r="S39" s="13">
        <f>EMPData467891012[[#This Row],[Yearly Sal]]*EMPData467891012[[#This Row],[Bonus %]]</f>
        <v>17460</v>
      </c>
      <c r="V39" s="28" t="s">
        <v>52</v>
      </c>
      <c r="W39" s="29">
        <v>14611.25</v>
      </c>
    </row>
    <row r="40" spans="13:23" x14ac:dyDescent="0.35">
      <c r="M40" s="3" t="s">
        <v>78</v>
      </c>
      <c r="N40" s="1" t="s">
        <v>43</v>
      </c>
      <c r="O40" s="1" t="s">
        <v>79</v>
      </c>
      <c r="P40" s="1" t="s">
        <v>118</v>
      </c>
      <c r="Q40" s="13">
        <v>45000</v>
      </c>
      <c r="R40" s="38">
        <f>IFERROR(VLOOKUP(EMPData467891012[[#This Row],[Employee ID]],EmpBonus11[],2,FALSE),0)</f>
        <v>0.18</v>
      </c>
      <c r="S40" s="13">
        <f>EMPData467891012[[#This Row],[Yearly Sal]]*EMPData467891012[[#This Row],[Bonus %]]</f>
        <v>8100</v>
      </c>
      <c r="V40" s="28" t="s">
        <v>16</v>
      </c>
      <c r="W40" s="29">
        <v>18900</v>
      </c>
    </row>
    <row r="41" spans="13:23" x14ac:dyDescent="0.35">
      <c r="M41" s="3" t="s">
        <v>80</v>
      </c>
      <c r="N41" s="1" t="s">
        <v>30</v>
      </c>
      <c r="O41" s="1" t="s">
        <v>81</v>
      </c>
      <c r="P41" s="1" t="s">
        <v>120</v>
      </c>
      <c r="Q41" s="13">
        <v>89500</v>
      </c>
      <c r="R41" s="38">
        <f>IFERROR(VLOOKUP(EMPData467891012[[#This Row],[Employee ID]],EmpBonus11[],2,FALSE),0)</f>
        <v>0.21</v>
      </c>
      <c r="S41" s="13">
        <f>EMPData467891012[[#This Row],[Yearly Sal]]*EMPData467891012[[#This Row],[Bonus %]]</f>
        <v>18795</v>
      </c>
      <c r="V41" s="28" t="s">
        <v>22</v>
      </c>
      <c r="W41" s="29">
        <v>5053.33</v>
      </c>
    </row>
    <row r="42" spans="13:23" x14ac:dyDescent="0.35">
      <c r="M42" s="3" t="s">
        <v>82</v>
      </c>
      <c r="N42" s="1" t="s">
        <v>30</v>
      </c>
      <c r="O42" s="1" t="s">
        <v>83</v>
      </c>
      <c r="P42" s="1" t="s">
        <v>119</v>
      </c>
      <c r="Q42" s="13">
        <v>35971</v>
      </c>
      <c r="R42" s="38">
        <f>IFERROR(VLOOKUP(EMPData467891012[[#This Row],[Employee ID]],EmpBonus11[],2,FALSE),0)</f>
        <v>0.14000000000000001</v>
      </c>
      <c r="S42" s="13">
        <f>EMPData467891012[[#This Row],[Yearly Sal]]*EMPData467891012[[#This Row],[Bonus %]]</f>
        <v>5035.9400000000005</v>
      </c>
      <c r="V42" s="28" t="s">
        <v>46</v>
      </c>
      <c r="W42" s="29">
        <v>5035.9400000000005</v>
      </c>
    </row>
    <row r="43" spans="13:23" x14ac:dyDescent="0.35">
      <c r="M43" s="3" t="s">
        <v>84</v>
      </c>
      <c r="N43" s="1" t="s">
        <v>30</v>
      </c>
      <c r="O43" s="1" t="s">
        <v>85</v>
      </c>
      <c r="P43" s="1" t="s">
        <v>119</v>
      </c>
      <c r="Q43" s="13">
        <v>80000</v>
      </c>
      <c r="R43" s="38">
        <f>IFERROR(VLOOKUP(EMPData467891012[[#This Row],[Employee ID]],EmpBonus11[],2,FALSE),0)</f>
        <v>0.16</v>
      </c>
      <c r="S43" s="13">
        <f>EMPData467891012[[#This Row],[Yearly Sal]]*EMPData467891012[[#This Row],[Bonus %]]</f>
        <v>12800</v>
      </c>
      <c r="V43" s="28" t="s">
        <v>64</v>
      </c>
      <c r="W43" s="29">
        <v>0</v>
      </c>
    </row>
    <row r="44" spans="13:23" x14ac:dyDescent="0.35">
      <c r="M44" s="3" t="s">
        <v>86</v>
      </c>
      <c r="N44" s="1" t="s">
        <v>30</v>
      </c>
      <c r="O44" s="1" t="s">
        <v>87</v>
      </c>
      <c r="P44" s="1" t="s">
        <v>118</v>
      </c>
      <c r="Q44" s="13">
        <v>55117</v>
      </c>
      <c r="R44" s="38">
        <f>IFERROR(VLOOKUP(EMPData467891012[[#This Row],[Employee ID]],EmpBonus11[],2,FALSE),0)</f>
        <v>0.14000000000000001</v>
      </c>
      <c r="S44" s="13">
        <f>EMPData467891012[[#This Row],[Yearly Sal]]*EMPData467891012[[#This Row],[Bonus %]]</f>
        <v>7716.380000000001</v>
      </c>
      <c r="V44" s="28" t="s">
        <v>35</v>
      </c>
      <c r="W44" s="29">
        <v>0</v>
      </c>
    </row>
    <row r="45" spans="13:23" x14ac:dyDescent="0.35">
      <c r="M45" s="3" t="s">
        <v>88</v>
      </c>
      <c r="N45" s="1" t="s">
        <v>4</v>
      </c>
      <c r="O45" s="1" t="s">
        <v>89</v>
      </c>
      <c r="P45" s="1" t="s">
        <v>120</v>
      </c>
      <c r="Q45" s="13">
        <v>58445</v>
      </c>
      <c r="R45" s="38">
        <f>IFERROR(VLOOKUP(EMPData467891012[[#This Row],[Employee ID]],EmpBonus11[],2,FALSE),0)</f>
        <v>0.22</v>
      </c>
      <c r="S45" s="13">
        <f>EMPData467891012[[#This Row],[Yearly Sal]]*EMPData467891012[[#This Row],[Bonus %]]</f>
        <v>12857.9</v>
      </c>
      <c r="V45" s="28" t="s">
        <v>62</v>
      </c>
      <c r="W45" s="29">
        <v>22500</v>
      </c>
    </row>
    <row r="46" spans="13:23" x14ac:dyDescent="0.35">
      <c r="M46" s="3" t="s">
        <v>90</v>
      </c>
      <c r="N46" s="1" t="s">
        <v>4</v>
      </c>
      <c r="O46" s="1" t="s">
        <v>91</v>
      </c>
      <c r="P46" s="1" t="s">
        <v>120</v>
      </c>
      <c r="Q46" s="13">
        <v>120000</v>
      </c>
      <c r="R46" s="38">
        <f>IFERROR(VLOOKUP(EMPData467891012[[#This Row],[Employee ID]],EmpBonus11[],2,FALSE),0)</f>
        <v>0.13</v>
      </c>
      <c r="S46" s="13">
        <f>EMPData467891012[[#This Row],[Yearly Sal]]*EMPData467891012[[#This Row],[Bonus %]]</f>
        <v>15600</v>
      </c>
      <c r="V46" s="28" t="s">
        <v>7</v>
      </c>
      <c r="W46" s="29">
        <v>9114.2100000000009</v>
      </c>
    </row>
    <row r="47" spans="13:23" x14ac:dyDescent="0.35">
      <c r="M47" s="3" t="s">
        <v>92</v>
      </c>
      <c r="N47" s="1" t="s">
        <v>30</v>
      </c>
      <c r="O47" s="1" t="s">
        <v>93</v>
      </c>
      <c r="P47" s="1" t="s">
        <v>119</v>
      </c>
      <c r="Q47" s="13">
        <v>45450</v>
      </c>
      <c r="R47" s="38">
        <f>IFERROR(VLOOKUP(EMPData467891012[[#This Row],[Employee ID]],EmpBonus11[],2,FALSE),0)</f>
        <v>0.16</v>
      </c>
      <c r="S47" s="13">
        <f>EMPData467891012[[#This Row],[Yearly Sal]]*EMPData467891012[[#This Row],[Bonus %]]</f>
        <v>7272</v>
      </c>
      <c r="V47" s="28" t="s">
        <v>48</v>
      </c>
      <c r="W47" s="29">
        <v>20000</v>
      </c>
    </row>
    <row r="48" spans="13:23" x14ac:dyDescent="0.35">
      <c r="M48" s="3" t="s">
        <v>94</v>
      </c>
      <c r="N48" s="1" t="s">
        <v>30</v>
      </c>
      <c r="O48" s="1" t="s">
        <v>95</v>
      </c>
      <c r="P48" s="1" t="s">
        <v>120</v>
      </c>
      <c r="Q48" s="13">
        <v>89500</v>
      </c>
      <c r="R48" s="38">
        <f>IFERROR(VLOOKUP(EMPData467891012[[#This Row],[Employee ID]],EmpBonus11[],2,FALSE),0)</f>
        <v>0.09</v>
      </c>
      <c r="S48" s="13">
        <f>EMPData467891012[[#This Row],[Yearly Sal]]*EMPData467891012[[#This Row],[Bonus %]]</f>
        <v>8055</v>
      </c>
      <c r="V48" s="28" t="s">
        <v>103</v>
      </c>
      <c r="W48" s="29">
        <v>11484.55</v>
      </c>
    </row>
    <row r="49" spans="13:23" x14ac:dyDescent="0.35">
      <c r="M49" s="3" t="s">
        <v>96</v>
      </c>
      <c r="N49" s="1" t="s">
        <v>30</v>
      </c>
      <c r="O49" s="1" t="s">
        <v>97</v>
      </c>
      <c r="P49" s="1" t="s">
        <v>118</v>
      </c>
      <c r="Q49" s="13">
        <v>65971</v>
      </c>
      <c r="R49" s="38">
        <f>IFERROR(VLOOKUP(EMPData467891012[[#This Row],[Employee ID]],EmpBonus11[],2,FALSE),0)</f>
        <v>0.1</v>
      </c>
      <c r="S49" s="13">
        <f>EMPData467891012[[#This Row],[Yearly Sal]]*EMPData467891012[[#This Row],[Bonus %]]</f>
        <v>6597.1</v>
      </c>
      <c r="V49" s="28" t="s">
        <v>107</v>
      </c>
      <c r="W49" s="29">
        <v>6428.95</v>
      </c>
    </row>
    <row r="50" spans="13:23" x14ac:dyDescent="0.35">
      <c r="M50" s="3" t="s">
        <v>98</v>
      </c>
      <c r="N50" s="1" t="s">
        <v>30</v>
      </c>
      <c r="O50" s="1" t="s">
        <v>99</v>
      </c>
      <c r="P50" s="1" t="s">
        <v>120</v>
      </c>
      <c r="Q50" s="13">
        <v>80000</v>
      </c>
      <c r="R50" s="38">
        <f>IFERROR(VLOOKUP(EMPData467891012[[#This Row],[Employee ID]],EmpBonus11[],2,FALSE),0)</f>
        <v>0.18</v>
      </c>
      <c r="S50" s="13">
        <f>EMPData467891012[[#This Row],[Yearly Sal]]*EMPData467891012[[#This Row],[Bonus %]]</f>
        <v>14400</v>
      </c>
      <c r="V50" s="28" t="s">
        <v>81</v>
      </c>
      <c r="W50" s="29">
        <v>18795</v>
      </c>
    </row>
    <row r="51" spans="13:23" x14ac:dyDescent="0.35">
      <c r="M51" s="3" t="s">
        <v>100</v>
      </c>
      <c r="N51" s="1" t="s">
        <v>4</v>
      </c>
      <c r="O51" s="1" t="s">
        <v>101</v>
      </c>
      <c r="P51" s="1" t="s">
        <v>119</v>
      </c>
      <c r="Q51" s="13">
        <v>55117</v>
      </c>
      <c r="R51" s="38">
        <f>IFERROR(VLOOKUP(EMPData467891012[[#This Row],[Employee ID]],EmpBonus11[],2,FALSE),0)</f>
        <v>0.13</v>
      </c>
      <c r="S51" s="13">
        <f>EMPData467891012[[#This Row],[Yearly Sal]]*EMPData467891012[[#This Row],[Bonus %]]</f>
        <v>7165.21</v>
      </c>
      <c r="V51" s="28" t="s">
        <v>99</v>
      </c>
      <c r="W51" s="29">
        <v>14400</v>
      </c>
    </row>
    <row r="52" spans="13:23" x14ac:dyDescent="0.35">
      <c r="M52" s="3" t="s">
        <v>102</v>
      </c>
      <c r="N52" s="1" t="s">
        <v>4</v>
      </c>
      <c r="O52" s="1" t="s">
        <v>103</v>
      </c>
      <c r="P52" s="1" t="s">
        <v>118</v>
      </c>
      <c r="Q52" s="13">
        <v>60445</v>
      </c>
      <c r="R52" s="38">
        <f>IFERROR(VLOOKUP(EMPData467891012[[#This Row],[Employee ID]],EmpBonus11[],2,FALSE),0)</f>
        <v>0.19</v>
      </c>
      <c r="S52" s="13">
        <f>EMPData467891012[[#This Row],[Yearly Sal]]*EMPData467891012[[#This Row],[Bonus %]]</f>
        <v>11484.55</v>
      </c>
      <c r="V52" s="28" t="s">
        <v>93</v>
      </c>
      <c r="W52" s="29">
        <v>7272</v>
      </c>
    </row>
    <row r="53" spans="13:23" x14ac:dyDescent="0.35">
      <c r="M53" s="3" t="s">
        <v>104</v>
      </c>
      <c r="N53" s="1" t="s">
        <v>4</v>
      </c>
      <c r="O53" s="1" t="s">
        <v>105</v>
      </c>
      <c r="P53" s="1" t="s">
        <v>120</v>
      </c>
      <c r="Q53" s="13">
        <v>83117</v>
      </c>
      <c r="R53" s="38">
        <f>IFERROR(VLOOKUP(EMPData467891012[[#This Row],[Employee ID]],EmpBonus11[],2,FALSE),0)</f>
        <v>0.2</v>
      </c>
      <c r="S53" s="13">
        <f>EMPData467891012[[#This Row],[Yearly Sal]]*EMPData467891012[[#This Row],[Bonus %]]</f>
        <v>16623.400000000001</v>
      </c>
      <c r="V53" s="28" t="s">
        <v>91</v>
      </c>
      <c r="W53" s="29">
        <v>15600</v>
      </c>
    </row>
    <row r="54" spans="13:23" x14ac:dyDescent="0.35">
      <c r="M54" s="6" t="s">
        <v>106</v>
      </c>
      <c r="N54" s="7" t="s">
        <v>4</v>
      </c>
      <c r="O54" s="7" t="s">
        <v>107</v>
      </c>
      <c r="P54" s="7" t="s">
        <v>118</v>
      </c>
      <c r="Q54" s="14">
        <v>58445</v>
      </c>
      <c r="R54" s="39">
        <f>IFERROR(VLOOKUP(EMPData467891012[[#This Row],[Employee ID]],EmpBonus11[],2,FALSE),0)</f>
        <v>0.11</v>
      </c>
      <c r="S54" s="14">
        <f>EMPData467891012[[#This Row],[Yearly Sal]]*EMPData467891012[[#This Row],[Bonus %]]</f>
        <v>6428.95</v>
      </c>
      <c r="V54" s="28" t="s">
        <v>14</v>
      </c>
      <c r="W54" s="29">
        <v>9398.16</v>
      </c>
    </row>
    <row r="55" spans="13:23" x14ac:dyDescent="0.35">
      <c r="M55" s="6" t="s">
        <v>128</v>
      </c>
      <c r="N55" s="7"/>
      <c r="O55" s="7"/>
      <c r="P55" s="7"/>
      <c r="Q55" s="21">
        <f>SUBTOTAL(109,EMPData467891012[Yearly Sal])</f>
        <v>3619876</v>
      </c>
      <c r="R55" s="40"/>
      <c r="S55" s="41">
        <f>SUBTOTAL(109,EMPData467891012[Bonus $])</f>
        <v>517920.69000000006</v>
      </c>
      <c r="V55" s="28" t="s">
        <v>147</v>
      </c>
      <c r="W55" s="29">
        <v>10253.549999999999</v>
      </c>
    </row>
    <row r="56" spans="13:23" x14ac:dyDescent="0.35">
      <c r="V56" s="28" t="s">
        <v>73</v>
      </c>
      <c r="W56" s="29">
        <v>0</v>
      </c>
    </row>
    <row r="57" spans="13:23" x14ac:dyDescent="0.35">
      <c r="V57" s="28" t="s">
        <v>20</v>
      </c>
      <c r="W57" s="29">
        <v>5370</v>
      </c>
    </row>
    <row r="58" spans="13:23" x14ac:dyDescent="0.35">
      <c r="V58" s="28" t="s">
        <v>24</v>
      </c>
      <c r="W58" s="29">
        <v>4800</v>
      </c>
    </row>
    <row r="59" spans="13:23" x14ac:dyDescent="0.35">
      <c r="V59" s="28" t="s">
        <v>154</v>
      </c>
      <c r="W59" s="29">
        <v>517920.69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1"/>
  <sheetViews>
    <sheetView workbookViewId="0">
      <selection activeCell="D9" sqref="D9"/>
    </sheetView>
  </sheetViews>
  <sheetFormatPr defaultColWidth="8.81640625" defaultRowHeight="14.5" x14ac:dyDescent="0.35"/>
  <cols>
    <col min="2" max="2" width="7.81640625" style="17" customWidth="1"/>
    <col min="4" max="4" width="13.6328125" bestFit="1" customWidth="1"/>
    <col min="7" max="7" width="7.81640625" customWidth="1"/>
    <col min="8" max="8" width="16.6328125" bestFit="1" customWidth="1"/>
  </cols>
  <sheetData>
    <row r="1" spans="1:17" ht="36" x14ac:dyDescent="0.8">
      <c r="A1" s="18"/>
      <c r="B1" s="19" t="s">
        <v>109</v>
      </c>
      <c r="C1" s="19"/>
      <c r="D1" s="19"/>
      <c r="E1" s="19"/>
      <c r="F1" s="19"/>
      <c r="G1" s="19"/>
      <c r="H1" s="19"/>
      <c r="I1" s="19"/>
      <c r="J1" s="19"/>
      <c r="K1" s="19"/>
      <c r="L1" s="19"/>
      <c r="M1" s="19"/>
      <c r="N1" s="19"/>
      <c r="O1" s="19"/>
      <c r="P1" s="19"/>
      <c r="Q1" s="19"/>
    </row>
    <row r="2" spans="1:17" x14ac:dyDescent="0.35">
      <c r="B2" s="23" t="s">
        <v>148</v>
      </c>
      <c r="C2" s="46" t="s">
        <v>149</v>
      </c>
      <c r="D2" s="46"/>
    </row>
    <row r="3" spans="1:17" x14ac:dyDescent="0.35">
      <c r="B3" s="24">
        <v>1</v>
      </c>
      <c r="C3" s="1" t="s">
        <v>150</v>
      </c>
      <c r="D3" s="25">
        <f>AVERAGE(EMPData[Yearly Sal])</f>
        <v>72397.52</v>
      </c>
    </row>
    <row r="4" spans="1:17" x14ac:dyDescent="0.35">
      <c r="B4" s="24">
        <v>2</v>
      </c>
      <c r="C4" s="1" t="s">
        <v>111</v>
      </c>
      <c r="D4" s="25">
        <f>MEDIAN(EMPData[Yearly Sal])</f>
        <v>63208</v>
      </c>
    </row>
    <row r="5" spans="1:17" x14ac:dyDescent="0.35">
      <c r="B5" s="24">
        <v>3</v>
      </c>
      <c r="C5" s="1" t="s">
        <v>112</v>
      </c>
      <c r="D5" s="25">
        <f>MODE(EMPData[Yearly Sal])</f>
        <v>89500</v>
      </c>
    </row>
    <row r="6" spans="1:17" x14ac:dyDescent="0.35">
      <c r="B6" s="24">
        <v>4</v>
      </c>
      <c r="C6" s="1" t="s">
        <v>113</v>
      </c>
      <c r="D6" s="25">
        <f>MAX(EMPData[Yearly Sal])</f>
        <v>140000</v>
      </c>
    </row>
    <row r="7" spans="1:17" x14ac:dyDescent="0.35">
      <c r="B7" s="24">
        <v>5</v>
      </c>
      <c r="C7" s="1" t="s">
        <v>114</v>
      </c>
      <c r="D7" s="25">
        <f>MIN(EMPData[Yearly Sal])</f>
        <v>21971</v>
      </c>
    </row>
    <row r="8" spans="1:17" x14ac:dyDescent="0.35">
      <c r="B8" s="24">
        <v>6</v>
      </c>
      <c r="C8" s="1" t="s">
        <v>115</v>
      </c>
      <c r="D8" s="25">
        <f>SUM(EMPData[Yearly Sal])</f>
        <v>3619876</v>
      </c>
    </row>
    <row r="11" spans="1:17" x14ac:dyDescent="0.35">
      <c r="A11" t="s">
        <v>140</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4"/>
  <sheetViews>
    <sheetView workbookViewId="0">
      <selection activeCell="I5" sqref="I5:I6"/>
    </sheetView>
  </sheetViews>
  <sheetFormatPr defaultColWidth="8.81640625" defaultRowHeight="14.5" x14ac:dyDescent="0.35"/>
  <cols>
    <col min="1" max="1" width="4.81640625" customWidth="1"/>
    <col min="3" max="3" width="12.6328125" bestFit="1" customWidth="1"/>
    <col min="4" max="4" width="15" customWidth="1"/>
    <col min="5" max="5" width="15.1796875" customWidth="1"/>
    <col min="12" max="12" width="2.1796875" customWidth="1"/>
    <col min="14" max="14" width="13.36328125" bestFit="1" customWidth="1"/>
    <col min="15" max="15" width="13.1796875" bestFit="1" customWidth="1"/>
    <col min="16" max="16" width="15.1796875" bestFit="1" customWidth="1"/>
    <col min="17" max="17" width="10.36328125" bestFit="1" customWidth="1"/>
    <col min="18" max="18" width="13.6328125" bestFit="1" customWidth="1"/>
    <col min="20" max="20" width="19.1796875" customWidth="1"/>
    <col min="21" max="21" width="12.6328125" bestFit="1" customWidth="1"/>
    <col min="22" max="44" width="11.1796875" bestFit="1" customWidth="1"/>
    <col min="45" max="49" width="12.1796875" bestFit="1" customWidth="1"/>
    <col min="50" max="50" width="11" bestFit="1" customWidth="1"/>
  </cols>
  <sheetData>
    <row r="1" spans="1:20" ht="36" x14ac:dyDescent="0.8">
      <c r="A1" s="18"/>
      <c r="B1" s="19" t="s">
        <v>134</v>
      </c>
      <c r="C1" s="19"/>
      <c r="D1" s="19"/>
      <c r="E1" s="19"/>
      <c r="F1" s="19"/>
      <c r="G1" s="19"/>
      <c r="H1" s="19"/>
      <c r="I1" s="19"/>
      <c r="J1" s="19"/>
      <c r="K1" s="19"/>
      <c r="L1" s="19"/>
      <c r="M1" s="19"/>
      <c r="N1" s="19"/>
      <c r="O1" s="19"/>
      <c r="P1" s="19"/>
      <c r="Q1" s="19"/>
      <c r="R1" s="19"/>
    </row>
    <row r="2" spans="1:20" x14ac:dyDescent="0.35">
      <c r="C2" s="26" t="s">
        <v>151</v>
      </c>
      <c r="D2" s="47" t="s">
        <v>152</v>
      </c>
      <c r="E2" s="48"/>
    </row>
    <row r="3" spans="1:20" x14ac:dyDescent="0.35">
      <c r="C3" s="1" t="s">
        <v>156</v>
      </c>
      <c r="D3" s="25">
        <f>SUMIF(EMPData4[Department],O4,EMPData4[Yearly Sal])</f>
        <v>1294801</v>
      </c>
      <c r="E3" s="33">
        <f>D3</f>
        <v>1294801</v>
      </c>
      <c r="N3" s="4" t="s">
        <v>0</v>
      </c>
      <c r="O3" s="5" t="s">
        <v>1</v>
      </c>
      <c r="P3" s="5" t="s">
        <v>2</v>
      </c>
      <c r="Q3" s="5" t="s">
        <v>117</v>
      </c>
      <c r="R3" s="12" t="s">
        <v>108</v>
      </c>
      <c r="T3" s="30"/>
    </row>
    <row r="4" spans="1:20" x14ac:dyDescent="0.35">
      <c r="C4" s="1" t="s">
        <v>157</v>
      </c>
      <c r="D4" s="25">
        <f>SUMIF(EMPData4[Department],O17,EMPData4[Yearly Sal])</f>
        <v>1053666</v>
      </c>
      <c r="E4" s="33">
        <f>D4</f>
        <v>1053666</v>
      </c>
      <c r="N4" s="3" t="s">
        <v>3</v>
      </c>
      <c r="O4" s="1" t="s">
        <v>4</v>
      </c>
      <c r="P4" s="1" t="s">
        <v>5</v>
      </c>
      <c r="Q4" s="1" t="s">
        <v>118</v>
      </c>
      <c r="R4" s="13">
        <v>60270</v>
      </c>
      <c r="T4" s="31"/>
    </row>
    <row r="5" spans="1:20" x14ac:dyDescent="0.35">
      <c r="C5" s="1" t="s">
        <v>153</v>
      </c>
      <c r="D5" s="25">
        <f>SUMIF(EMPData4[Department],O23,EMPData4[Yearly Sal])</f>
        <v>1271409</v>
      </c>
      <c r="E5" s="33">
        <f>D5</f>
        <v>1271409</v>
      </c>
      <c r="N5" s="3" t="s">
        <v>6</v>
      </c>
      <c r="O5" s="1" t="s">
        <v>4</v>
      </c>
      <c r="P5" s="1" t="s">
        <v>7</v>
      </c>
      <c r="Q5" s="1" t="s">
        <v>119</v>
      </c>
      <c r="R5" s="13">
        <v>39627</v>
      </c>
      <c r="T5" s="31"/>
    </row>
    <row r="6" spans="1:20" x14ac:dyDescent="0.35">
      <c r="N6" s="3" t="s">
        <v>8</v>
      </c>
      <c r="O6" s="1" t="s">
        <v>4</v>
      </c>
      <c r="P6" s="1" t="s">
        <v>9</v>
      </c>
      <c r="Q6" s="1" t="s">
        <v>120</v>
      </c>
      <c r="R6" s="13">
        <v>29726</v>
      </c>
      <c r="T6" s="31"/>
    </row>
    <row r="7" spans="1:20" x14ac:dyDescent="0.35">
      <c r="C7" s="42"/>
      <c r="D7" s="43"/>
      <c r="E7" s="43"/>
      <c r="F7" s="43"/>
      <c r="G7" s="43"/>
      <c r="H7" s="43"/>
      <c r="I7" s="28"/>
      <c r="N7" s="3" t="s">
        <v>10</v>
      </c>
      <c r="O7" s="1" t="s">
        <v>4</v>
      </c>
      <c r="P7" s="1" t="s">
        <v>73</v>
      </c>
      <c r="Q7" s="1" t="s">
        <v>120</v>
      </c>
      <c r="R7" s="13">
        <v>93668</v>
      </c>
      <c r="T7" s="32"/>
    </row>
    <row r="8" spans="1:20" x14ac:dyDescent="0.35">
      <c r="N8" s="3" t="s">
        <v>11</v>
      </c>
      <c r="O8" s="1" t="s">
        <v>4</v>
      </c>
      <c r="P8" s="1" t="s">
        <v>12</v>
      </c>
      <c r="Q8" s="1" t="s">
        <v>119</v>
      </c>
      <c r="R8" s="13">
        <v>134000</v>
      </c>
      <c r="T8" s="32"/>
    </row>
    <row r="9" spans="1:20" x14ac:dyDescent="0.35">
      <c r="A9" t="s">
        <v>140</v>
      </c>
      <c r="N9" s="3" t="s">
        <v>13</v>
      </c>
      <c r="O9" s="1" t="s">
        <v>4</v>
      </c>
      <c r="P9" s="1" t="s">
        <v>14</v>
      </c>
      <c r="Q9" s="1" t="s">
        <v>119</v>
      </c>
      <c r="R9" s="13">
        <v>34808</v>
      </c>
      <c r="T9" s="32"/>
    </row>
    <row r="10" spans="1:20" x14ac:dyDescent="0.35">
      <c r="N10" s="3" t="s">
        <v>15</v>
      </c>
      <c r="O10" s="1" t="s">
        <v>4</v>
      </c>
      <c r="P10" s="1" t="s">
        <v>16</v>
      </c>
      <c r="Q10" s="1" t="s">
        <v>120</v>
      </c>
      <c r="R10" s="13">
        <v>135000</v>
      </c>
      <c r="T10" s="32"/>
    </row>
    <row r="11" spans="1:20" x14ac:dyDescent="0.35">
      <c r="N11" s="3" t="s">
        <v>17</v>
      </c>
      <c r="O11" s="1" t="s">
        <v>4</v>
      </c>
      <c r="P11" s="1" t="s">
        <v>18</v>
      </c>
      <c r="Q11" s="1" t="s">
        <v>120</v>
      </c>
      <c r="R11" s="13">
        <v>45000</v>
      </c>
      <c r="T11" s="32"/>
    </row>
    <row r="12" spans="1:20" x14ac:dyDescent="0.35">
      <c r="N12" s="3" t="s">
        <v>19</v>
      </c>
      <c r="O12" s="1" t="s">
        <v>4</v>
      </c>
      <c r="P12" s="1" t="s">
        <v>20</v>
      </c>
      <c r="Q12" s="1" t="s">
        <v>120</v>
      </c>
      <c r="R12" s="13">
        <v>89500</v>
      </c>
    </row>
    <row r="13" spans="1:20" x14ac:dyDescent="0.35">
      <c r="N13" s="3" t="s">
        <v>21</v>
      </c>
      <c r="O13" s="1" t="s">
        <v>4</v>
      </c>
      <c r="P13" s="1" t="s">
        <v>22</v>
      </c>
      <c r="Q13" s="1" t="s">
        <v>118</v>
      </c>
      <c r="R13" s="13">
        <v>21971</v>
      </c>
    </row>
    <row r="14" spans="1:20" x14ac:dyDescent="0.35">
      <c r="N14" s="3" t="s">
        <v>23</v>
      </c>
      <c r="O14" s="1" t="s">
        <v>4</v>
      </c>
      <c r="P14" s="1" t="s">
        <v>24</v>
      </c>
      <c r="Q14" s="1" t="s">
        <v>118</v>
      </c>
      <c r="R14" s="13">
        <v>80000</v>
      </c>
    </row>
    <row r="15" spans="1:20" x14ac:dyDescent="0.35">
      <c r="N15" s="3" t="s">
        <v>25</v>
      </c>
      <c r="O15" s="1" t="s">
        <v>4</v>
      </c>
      <c r="P15" s="1" t="s">
        <v>26</v>
      </c>
      <c r="Q15" s="1" t="s">
        <v>120</v>
      </c>
      <c r="R15" s="13">
        <v>45117</v>
      </c>
    </row>
    <row r="16" spans="1:20" x14ac:dyDescent="0.35">
      <c r="N16" s="3" t="s">
        <v>27</v>
      </c>
      <c r="O16" s="1" t="s">
        <v>4</v>
      </c>
      <c r="P16" s="1" t="s">
        <v>28</v>
      </c>
      <c r="Q16" s="1" t="s">
        <v>119</v>
      </c>
      <c r="R16" s="13">
        <v>50545</v>
      </c>
    </row>
    <row r="17" spans="14:18" x14ac:dyDescent="0.35">
      <c r="N17" s="3" t="s">
        <v>29</v>
      </c>
      <c r="O17" s="1" t="s">
        <v>30</v>
      </c>
      <c r="P17" s="1" t="s">
        <v>31</v>
      </c>
      <c r="Q17" s="1" t="s">
        <v>120</v>
      </c>
      <c r="R17" s="13">
        <v>140000</v>
      </c>
    </row>
    <row r="18" spans="14:18" x14ac:dyDescent="0.35">
      <c r="N18" s="3" t="s">
        <v>32</v>
      </c>
      <c r="O18" s="1" t="s">
        <v>30</v>
      </c>
      <c r="P18" s="1" t="s">
        <v>33</v>
      </c>
      <c r="Q18" s="1" t="s">
        <v>119</v>
      </c>
      <c r="R18" s="13">
        <v>110000</v>
      </c>
    </row>
    <row r="19" spans="14:18" x14ac:dyDescent="0.35">
      <c r="N19" s="3" t="s">
        <v>34</v>
      </c>
      <c r="O19" s="1" t="s">
        <v>30</v>
      </c>
      <c r="P19" s="1" t="s">
        <v>35</v>
      </c>
      <c r="Q19" s="1" t="s">
        <v>120</v>
      </c>
      <c r="R19" s="13">
        <v>68357</v>
      </c>
    </row>
    <row r="20" spans="14:18" x14ac:dyDescent="0.35">
      <c r="N20" s="3" t="s">
        <v>36</v>
      </c>
      <c r="O20" s="1" t="s">
        <v>30</v>
      </c>
      <c r="P20" s="1" t="s">
        <v>37</v>
      </c>
      <c r="Q20" s="1" t="s">
        <v>118</v>
      </c>
      <c r="R20" s="13">
        <v>51800</v>
      </c>
    </row>
    <row r="21" spans="14:18" x14ac:dyDescent="0.35">
      <c r="N21" s="3" t="s">
        <v>38</v>
      </c>
      <c r="O21" s="1" t="s">
        <v>30</v>
      </c>
      <c r="P21" s="1" t="s">
        <v>39</v>
      </c>
      <c r="Q21" s="1" t="s">
        <v>120</v>
      </c>
      <c r="R21" s="13">
        <v>97000</v>
      </c>
    </row>
    <row r="22" spans="14:18" x14ac:dyDescent="0.35">
      <c r="N22" s="3" t="s">
        <v>40</v>
      </c>
      <c r="O22" s="1" t="s">
        <v>30</v>
      </c>
      <c r="P22" s="1" t="s">
        <v>41</v>
      </c>
      <c r="Q22" s="1" t="s">
        <v>120</v>
      </c>
      <c r="R22" s="13">
        <v>45000</v>
      </c>
    </row>
    <row r="23" spans="14:18" x14ac:dyDescent="0.35">
      <c r="N23" s="3" t="s">
        <v>42</v>
      </c>
      <c r="O23" s="1" t="s">
        <v>43</v>
      </c>
      <c r="P23" s="1" t="s">
        <v>44</v>
      </c>
      <c r="Q23" s="1" t="s">
        <v>118</v>
      </c>
      <c r="R23" s="13">
        <v>89500</v>
      </c>
    </row>
    <row r="24" spans="14:18" x14ac:dyDescent="0.35">
      <c r="N24" s="3" t="s">
        <v>45</v>
      </c>
      <c r="O24" s="1" t="s">
        <v>43</v>
      </c>
      <c r="P24" s="1" t="s">
        <v>46</v>
      </c>
      <c r="Q24" s="1" t="s">
        <v>120</v>
      </c>
      <c r="R24" s="13">
        <v>35971</v>
      </c>
    </row>
    <row r="25" spans="14:18" x14ac:dyDescent="0.35">
      <c r="N25" s="3" t="s">
        <v>47</v>
      </c>
      <c r="O25" s="1" t="s">
        <v>43</v>
      </c>
      <c r="P25" s="1" t="s">
        <v>48</v>
      </c>
      <c r="Q25" s="1" t="s">
        <v>119</v>
      </c>
      <c r="R25" s="13">
        <v>80000</v>
      </c>
    </row>
    <row r="26" spans="14:18" x14ac:dyDescent="0.35">
      <c r="N26" s="3" t="s">
        <v>49</v>
      </c>
      <c r="O26" s="1" t="s">
        <v>43</v>
      </c>
      <c r="P26" s="1" t="s">
        <v>50</v>
      </c>
      <c r="Q26" s="1" t="s">
        <v>120</v>
      </c>
      <c r="R26" s="13">
        <v>55117</v>
      </c>
    </row>
    <row r="27" spans="14:18" x14ac:dyDescent="0.35">
      <c r="N27" s="3" t="s">
        <v>51</v>
      </c>
      <c r="O27" s="1" t="s">
        <v>43</v>
      </c>
      <c r="P27" s="1" t="s">
        <v>52</v>
      </c>
      <c r="Q27" s="1" t="s">
        <v>118</v>
      </c>
      <c r="R27" s="13">
        <v>58445</v>
      </c>
    </row>
    <row r="28" spans="14:18" x14ac:dyDescent="0.35">
      <c r="N28" s="3" t="s">
        <v>53</v>
      </c>
      <c r="O28" s="1" t="s">
        <v>43</v>
      </c>
      <c r="P28" s="1" t="s">
        <v>54</v>
      </c>
      <c r="Q28" s="1" t="s">
        <v>120</v>
      </c>
      <c r="R28" s="13">
        <v>120000</v>
      </c>
    </row>
    <row r="29" spans="14:18" x14ac:dyDescent="0.35">
      <c r="N29" s="3" t="s">
        <v>55</v>
      </c>
      <c r="O29" s="1" t="s">
        <v>43</v>
      </c>
      <c r="P29" s="1" t="s">
        <v>56</v>
      </c>
      <c r="Q29" s="1" t="s">
        <v>120</v>
      </c>
      <c r="R29" s="13">
        <v>45117</v>
      </c>
    </row>
    <row r="30" spans="14:18" x14ac:dyDescent="0.35">
      <c r="N30" s="3" t="s">
        <v>57</v>
      </c>
      <c r="O30" s="1" t="s">
        <v>43</v>
      </c>
      <c r="P30" s="1" t="s">
        <v>58</v>
      </c>
      <c r="Q30" s="1" t="s">
        <v>119</v>
      </c>
      <c r="R30" s="13">
        <v>50545</v>
      </c>
    </row>
    <row r="31" spans="14:18" x14ac:dyDescent="0.35">
      <c r="N31" s="3" t="s">
        <v>59</v>
      </c>
      <c r="O31" s="1" t="s">
        <v>43</v>
      </c>
      <c r="P31" s="1" t="s">
        <v>60</v>
      </c>
      <c r="Q31" s="1" t="s">
        <v>118</v>
      </c>
      <c r="R31" s="13">
        <v>140000</v>
      </c>
    </row>
    <row r="32" spans="14:18" x14ac:dyDescent="0.35">
      <c r="N32" s="3" t="s">
        <v>61</v>
      </c>
      <c r="O32" s="1" t="s">
        <v>43</v>
      </c>
      <c r="P32" s="1" t="s">
        <v>62</v>
      </c>
      <c r="Q32" s="1" t="s">
        <v>120</v>
      </c>
      <c r="R32" s="13">
        <v>90000</v>
      </c>
    </row>
    <row r="33" spans="14:18" x14ac:dyDescent="0.35">
      <c r="N33" s="3" t="s">
        <v>63</v>
      </c>
      <c r="O33" s="1" t="s">
        <v>43</v>
      </c>
      <c r="P33" s="1" t="s">
        <v>64</v>
      </c>
      <c r="Q33" s="1" t="s">
        <v>119</v>
      </c>
      <c r="R33" s="13">
        <v>88357</v>
      </c>
    </row>
    <row r="34" spans="14:18" x14ac:dyDescent="0.35">
      <c r="N34" s="3" t="s">
        <v>65</v>
      </c>
      <c r="O34" s="1" t="s">
        <v>43</v>
      </c>
      <c r="P34" s="1" t="s">
        <v>66</v>
      </c>
      <c r="Q34" s="1" t="s">
        <v>120</v>
      </c>
      <c r="R34" s="13">
        <v>59200</v>
      </c>
    </row>
    <row r="35" spans="14:18" x14ac:dyDescent="0.35">
      <c r="N35" s="3" t="s">
        <v>70</v>
      </c>
      <c r="O35" s="1" t="s">
        <v>43</v>
      </c>
      <c r="P35" s="1" t="s">
        <v>71</v>
      </c>
      <c r="Q35" s="1" t="s">
        <v>118</v>
      </c>
      <c r="R35" s="13">
        <v>97000</v>
      </c>
    </row>
    <row r="36" spans="14:18" x14ac:dyDescent="0.35">
      <c r="N36" s="3" t="s">
        <v>72</v>
      </c>
      <c r="O36" s="1" t="s">
        <v>43</v>
      </c>
      <c r="P36" s="1" t="s">
        <v>147</v>
      </c>
      <c r="Q36" s="1" t="s">
        <v>120</v>
      </c>
      <c r="R36" s="13">
        <v>68357</v>
      </c>
    </row>
    <row r="37" spans="14:18" x14ac:dyDescent="0.35">
      <c r="N37" s="3" t="s">
        <v>74</v>
      </c>
      <c r="O37" s="1" t="s">
        <v>43</v>
      </c>
      <c r="P37" s="1" t="s">
        <v>75</v>
      </c>
      <c r="Q37" s="1" t="s">
        <v>119</v>
      </c>
      <c r="R37" s="13">
        <v>51800</v>
      </c>
    </row>
    <row r="38" spans="14:18" x14ac:dyDescent="0.35">
      <c r="N38" s="3" t="s">
        <v>76</v>
      </c>
      <c r="O38" s="1" t="s">
        <v>43</v>
      </c>
      <c r="P38" s="1" t="s">
        <v>77</v>
      </c>
      <c r="Q38" s="1" t="s">
        <v>120</v>
      </c>
      <c r="R38" s="13">
        <v>97000</v>
      </c>
    </row>
    <row r="39" spans="14:18" x14ac:dyDescent="0.35">
      <c r="N39" s="3" t="s">
        <v>78</v>
      </c>
      <c r="O39" s="1" t="s">
        <v>43</v>
      </c>
      <c r="P39" s="1" t="s">
        <v>79</v>
      </c>
      <c r="Q39" s="1" t="s">
        <v>118</v>
      </c>
      <c r="R39" s="13">
        <v>45000</v>
      </c>
    </row>
    <row r="40" spans="14:18" x14ac:dyDescent="0.35">
      <c r="N40" s="3" t="s">
        <v>80</v>
      </c>
      <c r="O40" s="1" t="s">
        <v>30</v>
      </c>
      <c r="P40" s="1" t="s">
        <v>81</v>
      </c>
      <c r="Q40" s="1" t="s">
        <v>120</v>
      </c>
      <c r="R40" s="13">
        <v>89500</v>
      </c>
    </row>
    <row r="41" spans="14:18" x14ac:dyDescent="0.35">
      <c r="N41" s="3" t="s">
        <v>82</v>
      </c>
      <c r="O41" s="1" t="s">
        <v>30</v>
      </c>
      <c r="P41" s="1" t="s">
        <v>83</v>
      </c>
      <c r="Q41" s="1" t="s">
        <v>119</v>
      </c>
      <c r="R41" s="13">
        <v>35971</v>
      </c>
    </row>
    <row r="42" spans="14:18" x14ac:dyDescent="0.35">
      <c r="N42" s="3" t="s">
        <v>84</v>
      </c>
      <c r="O42" s="1" t="s">
        <v>30</v>
      </c>
      <c r="P42" s="1" t="s">
        <v>85</v>
      </c>
      <c r="Q42" s="1" t="s">
        <v>119</v>
      </c>
      <c r="R42" s="13">
        <v>80000</v>
      </c>
    </row>
    <row r="43" spans="14:18" x14ac:dyDescent="0.35">
      <c r="N43" s="3" t="s">
        <v>86</v>
      </c>
      <c r="O43" s="1" t="s">
        <v>30</v>
      </c>
      <c r="P43" s="1" t="s">
        <v>87</v>
      </c>
      <c r="Q43" s="1" t="s">
        <v>118</v>
      </c>
      <c r="R43" s="13">
        <v>55117</v>
      </c>
    </row>
    <row r="44" spans="14:18" x14ac:dyDescent="0.35">
      <c r="N44" s="3" t="s">
        <v>88</v>
      </c>
      <c r="O44" s="1" t="s">
        <v>4</v>
      </c>
      <c r="P44" s="1" t="s">
        <v>89</v>
      </c>
      <c r="Q44" s="1" t="s">
        <v>120</v>
      </c>
      <c r="R44" s="13">
        <v>58445</v>
      </c>
    </row>
    <row r="45" spans="14:18" x14ac:dyDescent="0.35">
      <c r="N45" s="3" t="s">
        <v>90</v>
      </c>
      <c r="O45" s="1" t="s">
        <v>4</v>
      </c>
      <c r="P45" s="1" t="s">
        <v>91</v>
      </c>
      <c r="Q45" s="1" t="s">
        <v>120</v>
      </c>
      <c r="R45" s="13">
        <v>120000</v>
      </c>
    </row>
    <row r="46" spans="14:18" x14ac:dyDescent="0.35">
      <c r="N46" s="3" t="s">
        <v>92</v>
      </c>
      <c r="O46" s="1" t="s">
        <v>30</v>
      </c>
      <c r="P46" s="1" t="s">
        <v>93</v>
      </c>
      <c r="Q46" s="1" t="s">
        <v>119</v>
      </c>
      <c r="R46" s="13">
        <v>45450</v>
      </c>
    </row>
    <row r="47" spans="14:18" x14ac:dyDescent="0.35">
      <c r="N47" s="3" t="s">
        <v>94</v>
      </c>
      <c r="O47" s="1" t="s">
        <v>30</v>
      </c>
      <c r="P47" s="1" t="s">
        <v>95</v>
      </c>
      <c r="Q47" s="1" t="s">
        <v>120</v>
      </c>
      <c r="R47" s="13">
        <v>89500</v>
      </c>
    </row>
    <row r="48" spans="14:18" x14ac:dyDescent="0.35">
      <c r="N48" s="3" t="s">
        <v>96</v>
      </c>
      <c r="O48" s="1" t="s">
        <v>30</v>
      </c>
      <c r="P48" s="1" t="s">
        <v>97</v>
      </c>
      <c r="Q48" s="1" t="s">
        <v>118</v>
      </c>
      <c r="R48" s="13">
        <v>65971</v>
      </c>
    </row>
    <row r="49" spans="14:18" x14ac:dyDescent="0.35">
      <c r="N49" s="3" t="s">
        <v>98</v>
      </c>
      <c r="O49" s="1" t="s">
        <v>30</v>
      </c>
      <c r="P49" s="1" t="s">
        <v>99</v>
      </c>
      <c r="Q49" s="1" t="s">
        <v>120</v>
      </c>
      <c r="R49" s="13">
        <v>80000</v>
      </c>
    </row>
    <row r="50" spans="14:18" x14ac:dyDescent="0.35">
      <c r="N50" s="3" t="s">
        <v>100</v>
      </c>
      <c r="O50" s="1" t="s">
        <v>4</v>
      </c>
      <c r="P50" s="1" t="s">
        <v>101</v>
      </c>
      <c r="Q50" s="1" t="s">
        <v>119</v>
      </c>
      <c r="R50" s="13">
        <v>55117</v>
      </c>
    </row>
    <row r="51" spans="14:18" x14ac:dyDescent="0.35">
      <c r="N51" s="3" t="s">
        <v>102</v>
      </c>
      <c r="O51" s="1" t="s">
        <v>4</v>
      </c>
      <c r="P51" s="1" t="s">
        <v>103</v>
      </c>
      <c r="Q51" s="1" t="s">
        <v>118</v>
      </c>
      <c r="R51" s="13">
        <v>60445</v>
      </c>
    </row>
    <row r="52" spans="14:18" x14ac:dyDescent="0.35">
      <c r="N52" s="3" t="s">
        <v>104</v>
      </c>
      <c r="O52" s="1" t="s">
        <v>4</v>
      </c>
      <c r="P52" s="1" t="s">
        <v>105</v>
      </c>
      <c r="Q52" s="1" t="s">
        <v>120</v>
      </c>
      <c r="R52" s="13">
        <v>83117</v>
      </c>
    </row>
    <row r="53" spans="14:18" x14ac:dyDescent="0.35">
      <c r="N53" s="6" t="s">
        <v>106</v>
      </c>
      <c r="O53" s="7" t="s">
        <v>4</v>
      </c>
      <c r="P53" s="7" t="s">
        <v>107</v>
      </c>
      <c r="Q53" s="7" t="s">
        <v>118</v>
      </c>
      <c r="R53" s="14">
        <v>58445</v>
      </c>
    </row>
    <row r="54" spans="14:18" x14ac:dyDescent="0.35">
      <c r="N54" s="6" t="s">
        <v>128</v>
      </c>
      <c r="O54" s="7"/>
      <c r="P54" s="7"/>
      <c r="Q54" s="7"/>
      <c r="R54" s="21">
        <f>SUBTOTAL(109,EMPData4[Yearly Sal])</f>
        <v>3619876</v>
      </c>
    </row>
  </sheetData>
  <mergeCells count="1">
    <mergeCell ref="D2:E2"/>
  </mergeCells>
  <conditionalFormatting sqref="E3:E5">
    <cfRule type="dataBar" priority="1">
      <dataBar showValue="0">
        <cfvo type="min"/>
        <cfvo type="max"/>
        <color theme="8" tint="-0.249977111117893"/>
      </dataBar>
      <extLst>
        <ext xmlns:x14="http://schemas.microsoft.com/office/spreadsheetml/2009/9/main" uri="{B025F937-C7B1-47D3-B67F-A62EFF666E3E}">
          <x14:id>{EC0A076D-F4DE-4640-B60B-D528A6378A1D}</x14:id>
        </ext>
      </extLst>
    </cfRule>
  </conditionalFormatting>
  <pageMargins left="0.7" right="0.7" top="0.75" bottom="0.75" header="0.3" footer="0.3"/>
  <pageSetup orientation="portrait"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C0A076D-F4DE-4640-B60B-D528A6378A1D}">
            <x14:dataBar minLength="0" maxLength="100" border="1" negativeBarBorderColorSameAsPositive="0">
              <x14:cfvo type="autoMin"/>
              <x14:cfvo type="autoMax"/>
              <x14:borderColor rgb="FF638EC6"/>
              <x14:negativeFillColor rgb="FFFF0000"/>
              <x14:negativeBorder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4"/>
  <sheetViews>
    <sheetView workbookViewId="0">
      <selection activeCell="J21" sqref="J21"/>
    </sheetView>
  </sheetViews>
  <sheetFormatPr defaultColWidth="8.81640625" defaultRowHeight="14.5" x14ac:dyDescent="0.35"/>
  <cols>
    <col min="2" max="2" width="13.1796875" bestFit="1" customWidth="1"/>
    <col min="3" max="3" width="21" style="16" customWidth="1"/>
    <col min="13" max="13" width="13.36328125" bestFit="1" customWidth="1"/>
    <col min="14" max="14" width="13.1796875" bestFit="1" customWidth="1"/>
    <col min="15" max="15" width="15.1796875" bestFit="1" customWidth="1"/>
    <col min="16" max="16" width="10.36328125" bestFit="1" customWidth="1"/>
    <col min="17" max="17" width="13.6328125" bestFit="1" customWidth="1"/>
    <col min="19" max="19" width="12.1796875" bestFit="1" customWidth="1"/>
    <col min="20" max="20" width="14" bestFit="1" customWidth="1"/>
  </cols>
  <sheetData>
    <row r="1" spans="1:18" ht="36" x14ac:dyDescent="0.8">
      <c r="A1" s="18"/>
      <c r="B1" s="19" t="s">
        <v>135</v>
      </c>
      <c r="C1" s="19"/>
      <c r="D1" s="19"/>
      <c r="E1" s="19"/>
      <c r="F1" s="19"/>
      <c r="G1" s="19"/>
      <c r="H1" s="19"/>
      <c r="I1" s="19"/>
      <c r="J1" s="19"/>
      <c r="K1" s="19"/>
      <c r="L1" s="19"/>
      <c r="M1" s="19"/>
      <c r="N1" s="19"/>
      <c r="O1" s="19"/>
      <c r="P1" s="19"/>
      <c r="Q1" s="19"/>
      <c r="R1" s="19"/>
    </row>
    <row r="3" spans="1:18" x14ac:dyDescent="0.35">
      <c r="B3" s="27" t="s">
        <v>1</v>
      </c>
      <c r="C3" t="s">
        <v>155</v>
      </c>
      <c r="M3" s="4" t="s">
        <v>0</v>
      </c>
      <c r="N3" s="5" t="s">
        <v>1</v>
      </c>
      <c r="O3" s="5" t="s">
        <v>2</v>
      </c>
      <c r="P3" s="5" t="s">
        <v>117</v>
      </c>
      <c r="Q3" s="12" t="s">
        <v>108</v>
      </c>
    </row>
    <row r="4" spans="1:18" x14ac:dyDescent="0.35">
      <c r="B4" s="28" t="s">
        <v>43</v>
      </c>
      <c r="C4" s="29">
        <v>1271409</v>
      </c>
      <c r="M4" s="3" t="s">
        <v>3</v>
      </c>
      <c r="N4" s="1" t="s">
        <v>4</v>
      </c>
      <c r="O4" s="1" t="s">
        <v>5</v>
      </c>
      <c r="P4" s="1" t="s">
        <v>118</v>
      </c>
      <c r="Q4" s="13">
        <v>60270</v>
      </c>
    </row>
    <row r="5" spans="1:18" x14ac:dyDescent="0.35">
      <c r="B5" s="28" t="s">
        <v>30</v>
      </c>
      <c r="C5" s="29">
        <v>1053666</v>
      </c>
      <c r="M5" s="3" t="s">
        <v>6</v>
      </c>
      <c r="N5" s="1" t="s">
        <v>4</v>
      </c>
      <c r="O5" s="1" t="s">
        <v>7</v>
      </c>
      <c r="P5" s="1" t="s">
        <v>119</v>
      </c>
      <c r="Q5" s="13">
        <v>39627</v>
      </c>
    </row>
    <row r="6" spans="1:18" x14ac:dyDescent="0.35">
      <c r="B6" s="28" t="s">
        <v>4</v>
      </c>
      <c r="C6" s="29">
        <v>1294801</v>
      </c>
      <c r="M6" s="3" t="s">
        <v>8</v>
      </c>
      <c r="N6" s="1" t="s">
        <v>4</v>
      </c>
      <c r="O6" s="1" t="s">
        <v>9</v>
      </c>
      <c r="P6" s="1" t="s">
        <v>120</v>
      </c>
      <c r="Q6" s="13">
        <v>29726</v>
      </c>
    </row>
    <row r="7" spans="1:18" x14ac:dyDescent="0.35">
      <c r="C7"/>
      <c r="M7" s="3" t="s">
        <v>10</v>
      </c>
      <c r="N7" s="1" t="s">
        <v>4</v>
      </c>
      <c r="O7" s="1" t="s">
        <v>73</v>
      </c>
      <c r="P7" s="1" t="s">
        <v>120</v>
      </c>
      <c r="Q7" s="13">
        <v>93668</v>
      </c>
    </row>
    <row r="8" spans="1:18" x14ac:dyDescent="0.35">
      <c r="M8" s="3" t="s">
        <v>11</v>
      </c>
      <c r="N8" s="1" t="s">
        <v>4</v>
      </c>
      <c r="O8" s="1" t="s">
        <v>12</v>
      </c>
      <c r="P8" s="1" t="s">
        <v>119</v>
      </c>
      <c r="Q8" s="13">
        <v>134000</v>
      </c>
    </row>
    <row r="9" spans="1:18" x14ac:dyDescent="0.35">
      <c r="M9" s="3" t="s">
        <v>13</v>
      </c>
      <c r="N9" s="1" t="s">
        <v>4</v>
      </c>
      <c r="O9" s="1" t="s">
        <v>14</v>
      </c>
      <c r="P9" s="1" t="s">
        <v>119</v>
      </c>
      <c r="Q9" s="13">
        <v>34808</v>
      </c>
    </row>
    <row r="10" spans="1:18" x14ac:dyDescent="0.35">
      <c r="B10" t="s">
        <v>141</v>
      </c>
      <c r="M10" s="3" t="s">
        <v>15</v>
      </c>
      <c r="N10" s="1" t="s">
        <v>4</v>
      </c>
      <c r="O10" s="1" t="s">
        <v>16</v>
      </c>
      <c r="P10" s="1" t="s">
        <v>120</v>
      </c>
      <c r="Q10" s="13">
        <v>135000</v>
      </c>
    </row>
    <row r="11" spans="1:18" x14ac:dyDescent="0.35">
      <c r="M11" s="3" t="s">
        <v>17</v>
      </c>
      <c r="N11" s="1" t="s">
        <v>4</v>
      </c>
      <c r="O11" s="1" t="s">
        <v>18</v>
      </c>
      <c r="P11" s="1" t="s">
        <v>120</v>
      </c>
      <c r="Q11" s="13">
        <v>45000</v>
      </c>
    </row>
    <row r="12" spans="1:18" x14ac:dyDescent="0.35">
      <c r="M12" s="3" t="s">
        <v>19</v>
      </c>
      <c r="N12" s="1" t="s">
        <v>4</v>
      </c>
      <c r="O12" s="1" t="s">
        <v>20</v>
      </c>
      <c r="P12" s="1" t="s">
        <v>120</v>
      </c>
      <c r="Q12" s="13">
        <v>89500</v>
      </c>
    </row>
    <row r="13" spans="1:18" x14ac:dyDescent="0.35">
      <c r="M13" s="3" t="s">
        <v>21</v>
      </c>
      <c r="N13" s="1" t="s">
        <v>4</v>
      </c>
      <c r="O13" s="1" t="s">
        <v>22</v>
      </c>
      <c r="P13" s="1" t="s">
        <v>118</v>
      </c>
      <c r="Q13" s="13">
        <v>21971</v>
      </c>
    </row>
    <row r="14" spans="1:18" x14ac:dyDescent="0.35">
      <c r="M14" s="3" t="s">
        <v>23</v>
      </c>
      <c r="N14" s="1" t="s">
        <v>4</v>
      </c>
      <c r="O14" s="1" t="s">
        <v>24</v>
      </c>
      <c r="P14" s="1" t="s">
        <v>118</v>
      </c>
      <c r="Q14" s="13">
        <v>80000</v>
      </c>
    </row>
    <row r="15" spans="1:18" x14ac:dyDescent="0.35">
      <c r="M15" s="3" t="s">
        <v>25</v>
      </c>
      <c r="N15" s="1" t="s">
        <v>4</v>
      </c>
      <c r="O15" s="1" t="s">
        <v>26</v>
      </c>
      <c r="P15" s="1" t="s">
        <v>120</v>
      </c>
      <c r="Q15" s="13">
        <v>45117</v>
      </c>
    </row>
    <row r="16" spans="1:18" x14ac:dyDescent="0.35">
      <c r="M16" s="3" t="s">
        <v>27</v>
      </c>
      <c r="N16" s="1" t="s">
        <v>4</v>
      </c>
      <c r="O16" s="1" t="s">
        <v>28</v>
      </c>
      <c r="P16" s="1" t="s">
        <v>119</v>
      </c>
      <c r="Q16" s="13">
        <v>50545</v>
      </c>
    </row>
    <row r="17" spans="13:17" x14ac:dyDescent="0.35">
      <c r="M17" s="3" t="s">
        <v>29</v>
      </c>
      <c r="N17" s="1" t="s">
        <v>30</v>
      </c>
      <c r="O17" s="1" t="s">
        <v>31</v>
      </c>
      <c r="P17" s="1" t="s">
        <v>120</v>
      </c>
      <c r="Q17" s="13">
        <v>140000</v>
      </c>
    </row>
    <row r="18" spans="13:17" x14ac:dyDescent="0.35">
      <c r="M18" s="3" t="s">
        <v>32</v>
      </c>
      <c r="N18" s="1" t="s">
        <v>30</v>
      </c>
      <c r="O18" s="1" t="s">
        <v>33</v>
      </c>
      <c r="P18" s="1" t="s">
        <v>119</v>
      </c>
      <c r="Q18" s="13">
        <v>110000</v>
      </c>
    </row>
    <row r="19" spans="13:17" x14ac:dyDescent="0.35">
      <c r="M19" s="3" t="s">
        <v>34</v>
      </c>
      <c r="N19" s="1" t="s">
        <v>30</v>
      </c>
      <c r="O19" s="1" t="s">
        <v>35</v>
      </c>
      <c r="P19" s="1" t="s">
        <v>120</v>
      </c>
      <c r="Q19" s="13">
        <v>68357</v>
      </c>
    </row>
    <row r="20" spans="13:17" x14ac:dyDescent="0.35">
      <c r="M20" s="3" t="s">
        <v>36</v>
      </c>
      <c r="N20" s="1" t="s">
        <v>30</v>
      </c>
      <c r="O20" s="1" t="s">
        <v>37</v>
      </c>
      <c r="P20" s="1" t="s">
        <v>118</v>
      </c>
      <c r="Q20" s="13">
        <v>51800</v>
      </c>
    </row>
    <row r="21" spans="13:17" x14ac:dyDescent="0.35">
      <c r="M21" s="3" t="s">
        <v>38</v>
      </c>
      <c r="N21" s="1" t="s">
        <v>30</v>
      </c>
      <c r="O21" s="1" t="s">
        <v>39</v>
      </c>
      <c r="P21" s="1" t="s">
        <v>120</v>
      </c>
      <c r="Q21" s="13">
        <v>97000</v>
      </c>
    </row>
    <row r="22" spans="13:17" x14ac:dyDescent="0.35">
      <c r="M22" s="3" t="s">
        <v>40</v>
      </c>
      <c r="N22" s="1" t="s">
        <v>30</v>
      </c>
      <c r="O22" s="1" t="s">
        <v>41</v>
      </c>
      <c r="P22" s="1" t="s">
        <v>120</v>
      </c>
      <c r="Q22" s="13">
        <v>45000</v>
      </c>
    </row>
    <row r="23" spans="13:17" x14ac:dyDescent="0.35">
      <c r="M23" s="3" t="s">
        <v>42</v>
      </c>
      <c r="N23" s="1" t="s">
        <v>43</v>
      </c>
      <c r="O23" s="1" t="s">
        <v>44</v>
      </c>
      <c r="P23" s="1" t="s">
        <v>118</v>
      </c>
      <c r="Q23" s="13">
        <v>89500</v>
      </c>
    </row>
    <row r="24" spans="13:17" x14ac:dyDescent="0.35">
      <c r="M24" s="3" t="s">
        <v>45</v>
      </c>
      <c r="N24" s="1" t="s">
        <v>43</v>
      </c>
      <c r="O24" s="1" t="s">
        <v>46</v>
      </c>
      <c r="P24" s="1" t="s">
        <v>120</v>
      </c>
      <c r="Q24" s="13">
        <v>35971</v>
      </c>
    </row>
    <row r="25" spans="13:17" x14ac:dyDescent="0.35">
      <c r="M25" s="3" t="s">
        <v>47</v>
      </c>
      <c r="N25" s="1" t="s">
        <v>43</v>
      </c>
      <c r="O25" s="1" t="s">
        <v>48</v>
      </c>
      <c r="P25" s="1" t="s">
        <v>119</v>
      </c>
      <c r="Q25" s="13">
        <v>80000</v>
      </c>
    </row>
    <row r="26" spans="13:17" x14ac:dyDescent="0.35">
      <c r="M26" s="3" t="s">
        <v>49</v>
      </c>
      <c r="N26" s="1" t="s">
        <v>43</v>
      </c>
      <c r="O26" s="1" t="s">
        <v>50</v>
      </c>
      <c r="P26" s="1" t="s">
        <v>120</v>
      </c>
      <c r="Q26" s="13">
        <v>55117</v>
      </c>
    </row>
    <row r="27" spans="13:17" x14ac:dyDescent="0.35">
      <c r="M27" s="3" t="s">
        <v>51</v>
      </c>
      <c r="N27" s="1" t="s">
        <v>43</v>
      </c>
      <c r="O27" s="1" t="s">
        <v>52</v>
      </c>
      <c r="P27" s="1" t="s">
        <v>118</v>
      </c>
      <c r="Q27" s="13">
        <v>58445</v>
      </c>
    </row>
    <row r="28" spans="13:17" x14ac:dyDescent="0.35">
      <c r="M28" s="3" t="s">
        <v>53</v>
      </c>
      <c r="N28" s="1" t="s">
        <v>43</v>
      </c>
      <c r="O28" s="1" t="s">
        <v>54</v>
      </c>
      <c r="P28" s="1" t="s">
        <v>120</v>
      </c>
      <c r="Q28" s="13">
        <v>120000</v>
      </c>
    </row>
    <row r="29" spans="13:17" x14ac:dyDescent="0.35">
      <c r="M29" s="3" t="s">
        <v>55</v>
      </c>
      <c r="N29" s="1" t="s">
        <v>43</v>
      </c>
      <c r="O29" s="1" t="s">
        <v>56</v>
      </c>
      <c r="P29" s="1" t="s">
        <v>120</v>
      </c>
      <c r="Q29" s="13">
        <v>45117</v>
      </c>
    </row>
    <row r="30" spans="13:17" x14ac:dyDescent="0.35">
      <c r="M30" s="3" t="s">
        <v>57</v>
      </c>
      <c r="N30" s="1" t="s">
        <v>43</v>
      </c>
      <c r="O30" s="1" t="s">
        <v>58</v>
      </c>
      <c r="P30" s="1" t="s">
        <v>119</v>
      </c>
      <c r="Q30" s="13">
        <v>50545</v>
      </c>
    </row>
    <row r="31" spans="13:17" x14ac:dyDescent="0.35">
      <c r="M31" s="3" t="s">
        <v>59</v>
      </c>
      <c r="N31" s="1" t="s">
        <v>43</v>
      </c>
      <c r="O31" s="1" t="s">
        <v>60</v>
      </c>
      <c r="P31" s="1" t="s">
        <v>118</v>
      </c>
      <c r="Q31" s="13">
        <v>140000</v>
      </c>
    </row>
    <row r="32" spans="13:17" x14ac:dyDescent="0.35">
      <c r="M32" s="3" t="s">
        <v>61</v>
      </c>
      <c r="N32" s="1" t="s">
        <v>43</v>
      </c>
      <c r="O32" s="1" t="s">
        <v>62</v>
      </c>
      <c r="P32" s="1" t="s">
        <v>120</v>
      </c>
      <c r="Q32" s="13">
        <v>90000</v>
      </c>
    </row>
    <row r="33" spans="13:17" x14ac:dyDescent="0.35">
      <c r="M33" s="3" t="s">
        <v>63</v>
      </c>
      <c r="N33" s="1" t="s">
        <v>43</v>
      </c>
      <c r="O33" s="1" t="s">
        <v>64</v>
      </c>
      <c r="P33" s="1" t="s">
        <v>119</v>
      </c>
      <c r="Q33" s="13">
        <v>88357</v>
      </c>
    </row>
    <row r="34" spans="13:17" x14ac:dyDescent="0.35">
      <c r="M34" s="3" t="s">
        <v>65</v>
      </c>
      <c r="N34" s="1" t="s">
        <v>43</v>
      </c>
      <c r="O34" s="1" t="s">
        <v>66</v>
      </c>
      <c r="P34" s="1" t="s">
        <v>120</v>
      </c>
      <c r="Q34" s="13">
        <v>59200</v>
      </c>
    </row>
    <row r="35" spans="13:17" x14ac:dyDescent="0.35">
      <c r="M35" s="3" t="s">
        <v>70</v>
      </c>
      <c r="N35" s="1" t="s">
        <v>43</v>
      </c>
      <c r="O35" s="1" t="s">
        <v>71</v>
      </c>
      <c r="P35" s="1" t="s">
        <v>118</v>
      </c>
      <c r="Q35" s="13">
        <v>97000</v>
      </c>
    </row>
    <row r="36" spans="13:17" x14ac:dyDescent="0.35">
      <c r="M36" s="3" t="s">
        <v>72</v>
      </c>
      <c r="N36" s="1" t="s">
        <v>43</v>
      </c>
      <c r="O36" s="1" t="s">
        <v>147</v>
      </c>
      <c r="P36" s="1" t="s">
        <v>120</v>
      </c>
      <c r="Q36" s="13">
        <v>68357</v>
      </c>
    </row>
    <row r="37" spans="13:17" x14ac:dyDescent="0.35">
      <c r="M37" s="3" t="s">
        <v>74</v>
      </c>
      <c r="N37" s="1" t="s">
        <v>43</v>
      </c>
      <c r="O37" s="1" t="s">
        <v>75</v>
      </c>
      <c r="P37" s="1" t="s">
        <v>119</v>
      </c>
      <c r="Q37" s="13">
        <v>51800</v>
      </c>
    </row>
    <row r="38" spans="13:17" x14ac:dyDescent="0.35">
      <c r="M38" s="3" t="s">
        <v>76</v>
      </c>
      <c r="N38" s="1" t="s">
        <v>43</v>
      </c>
      <c r="O38" s="1" t="s">
        <v>77</v>
      </c>
      <c r="P38" s="1" t="s">
        <v>120</v>
      </c>
      <c r="Q38" s="13">
        <v>97000</v>
      </c>
    </row>
    <row r="39" spans="13:17" x14ac:dyDescent="0.35">
      <c r="M39" s="3" t="s">
        <v>78</v>
      </c>
      <c r="N39" s="1" t="s">
        <v>43</v>
      </c>
      <c r="O39" s="1" t="s">
        <v>79</v>
      </c>
      <c r="P39" s="1" t="s">
        <v>118</v>
      </c>
      <c r="Q39" s="13">
        <v>45000</v>
      </c>
    </row>
    <row r="40" spans="13:17" x14ac:dyDescent="0.35">
      <c r="M40" s="3" t="s">
        <v>80</v>
      </c>
      <c r="N40" s="1" t="s">
        <v>30</v>
      </c>
      <c r="O40" s="1" t="s">
        <v>81</v>
      </c>
      <c r="P40" s="1" t="s">
        <v>120</v>
      </c>
      <c r="Q40" s="13">
        <v>89500</v>
      </c>
    </row>
    <row r="41" spans="13:17" x14ac:dyDescent="0.35">
      <c r="M41" s="3" t="s">
        <v>82</v>
      </c>
      <c r="N41" s="1" t="s">
        <v>30</v>
      </c>
      <c r="O41" s="1" t="s">
        <v>83</v>
      </c>
      <c r="P41" s="1" t="s">
        <v>119</v>
      </c>
      <c r="Q41" s="13">
        <v>35971</v>
      </c>
    </row>
    <row r="42" spans="13:17" x14ac:dyDescent="0.35">
      <c r="M42" s="3" t="s">
        <v>84</v>
      </c>
      <c r="N42" s="1" t="s">
        <v>30</v>
      </c>
      <c r="O42" s="1" t="s">
        <v>85</v>
      </c>
      <c r="P42" s="1" t="s">
        <v>119</v>
      </c>
      <c r="Q42" s="13">
        <v>80000</v>
      </c>
    </row>
    <row r="43" spans="13:17" x14ac:dyDescent="0.35">
      <c r="M43" s="3" t="s">
        <v>86</v>
      </c>
      <c r="N43" s="1" t="s">
        <v>30</v>
      </c>
      <c r="O43" s="1" t="s">
        <v>87</v>
      </c>
      <c r="P43" s="1" t="s">
        <v>118</v>
      </c>
      <c r="Q43" s="13">
        <v>55117</v>
      </c>
    </row>
    <row r="44" spans="13:17" x14ac:dyDescent="0.35">
      <c r="M44" s="3" t="s">
        <v>88</v>
      </c>
      <c r="N44" s="1" t="s">
        <v>4</v>
      </c>
      <c r="O44" s="1" t="s">
        <v>89</v>
      </c>
      <c r="P44" s="1" t="s">
        <v>120</v>
      </c>
      <c r="Q44" s="13">
        <v>58445</v>
      </c>
    </row>
    <row r="45" spans="13:17" x14ac:dyDescent="0.35">
      <c r="M45" s="3" t="s">
        <v>90</v>
      </c>
      <c r="N45" s="1" t="s">
        <v>4</v>
      </c>
      <c r="O45" s="1" t="s">
        <v>91</v>
      </c>
      <c r="P45" s="1" t="s">
        <v>120</v>
      </c>
      <c r="Q45" s="13">
        <v>120000</v>
      </c>
    </row>
    <row r="46" spans="13:17" x14ac:dyDescent="0.35">
      <c r="M46" s="3" t="s">
        <v>92</v>
      </c>
      <c r="N46" s="1" t="s">
        <v>30</v>
      </c>
      <c r="O46" s="1" t="s">
        <v>93</v>
      </c>
      <c r="P46" s="1" t="s">
        <v>119</v>
      </c>
      <c r="Q46" s="13">
        <v>45450</v>
      </c>
    </row>
    <row r="47" spans="13:17" x14ac:dyDescent="0.35">
      <c r="M47" s="3" t="s">
        <v>94</v>
      </c>
      <c r="N47" s="1" t="s">
        <v>30</v>
      </c>
      <c r="O47" s="1" t="s">
        <v>95</v>
      </c>
      <c r="P47" s="1" t="s">
        <v>120</v>
      </c>
      <c r="Q47" s="13">
        <v>89500</v>
      </c>
    </row>
    <row r="48" spans="13:17" x14ac:dyDescent="0.35">
      <c r="M48" s="3" t="s">
        <v>96</v>
      </c>
      <c r="N48" s="1" t="s">
        <v>30</v>
      </c>
      <c r="O48" s="1" t="s">
        <v>97</v>
      </c>
      <c r="P48" s="1" t="s">
        <v>118</v>
      </c>
      <c r="Q48" s="13">
        <v>65971</v>
      </c>
    </row>
    <row r="49" spans="13:17" x14ac:dyDescent="0.35">
      <c r="M49" s="3" t="s">
        <v>98</v>
      </c>
      <c r="N49" s="1" t="s">
        <v>30</v>
      </c>
      <c r="O49" s="1" t="s">
        <v>99</v>
      </c>
      <c r="P49" s="1" t="s">
        <v>120</v>
      </c>
      <c r="Q49" s="13">
        <v>80000</v>
      </c>
    </row>
    <row r="50" spans="13:17" x14ac:dyDescent="0.35">
      <c r="M50" s="3" t="s">
        <v>100</v>
      </c>
      <c r="N50" s="1" t="s">
        <v>4</v>
      </c>
      <c r="O50" s="1" t="s">
        <v>101</v>
      </c>
      <c r="P50" s="1" t="s">
        <v>119</v>
      </c>
      <c r="Q50" s="13">
        <v>55117</v>
      </c>
    </row>
    <row r="51" spans="13:17" x14ac:dyDescent="0.35">
      <c r="M51" s="3" t="s">
        <v>102</v>
      </c>
      <c r="N51" s="1" t="s">
        <v>4</v>
      </c>
      <c r="O51" s="1" t="s">
        <v>103</v>
      </c>
      <c r="P51" s="1" t="s">
        <v>118</v>
      </c>
      <c r="Q51" s="13">
        <v>60445</v>
      </c>
    </row>
    <row r="52" spans="13:17" x14ac:dyDescent="0.35">
      <c r="M52" s="3" t="s">
        <v>104</v>
      </c>
      <c r="N52" s="1" t="s">
        <v>4</v>
      </c>
      <c r="O52" s="1" t="s">
        <v>105</v>
      </c>
      <c r="P52" s="1" t="s">
        <v>120</v>
      </c>
      <c r="Q52" s="13">
        <v>83117</v>
      </c>
    </row>
    <row r="53" spans="13:17" x14ac:dyDescent="0.35">
      <c r="M53" s="6" t="s">
        <v>106</v>
      </c>
      <c r="N53" s="7" t="s">
        <v>4</v>
      </c>
      <c r="O53" s="7" t="s">
        <v>107</v>
      </c>
      <c r="P53" s="7" t="s">
        <v>118</v>
      </c>
      <c r="Q53" s="14">
        <v>58445</v>
      </c>
    </row>
    <row r="54" spans="13:17" x14ac:dyDescent="0.35">
      <c r="M54" s="6" t="s">
        <v>128</v>
      </c>
      <c r="N54" s="7"/>
      <c r="O54" s="7"/>
      <c r="P54" s="7"/>
      <c r="Q54" s="21">
        <f>SUBTOTAL(109,EMPData45[Yearly Sal])</f>
        <v>3619876</v>
      </c>
    </row>
  </sheetData>
  <conditionalFormatting pivot="1" sqref="C4:C6">
    <cfRule type="dataBar" priority="1">
      <dataBar>
        <cfvo type="min"/>
        <cfvo type="max"/>
        <color rgb="FF63C384"/>
      </dataBar>
      <extLst>
        <ext xmlns:x14="http://schemas.microsoft.com/office/spreadsheetml/2009/9/main" uri="{B025F937-C7B1-47D3-B67F-A62EFF666E3E}">
          <x14:id>{634B47DA-C81E-A24F-80AD-A2A5DFC68576}</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634B47DA-C81E-A24F-80AD-A2A5DFC68576}">
            <x14:dataBar minLength="0" maxLength="100" border="1" negativeBarBorderColorSameAsPositive="0">
              <x14:cfvo type="autoMin"/>
              <x14:cfvo type="autoMax"/>
              <x14:borderColor rgb="FF63C384"/>
              <x14:negativeFillColor rgb="FFFF0000"/>
              <x14:negativeBorderColor rgb="FFFF0000"/>
              <x14:axisColor rgb="FF000000"/>
            </x14:dataBar>
          </x14:cfRule>
          <xm:sqref>C4:C6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55"/>
  <sheetViews>
    <sheetView workbookViewId="0">
      <selection activeCell="I11" sqref="I11"/>
    </sheetView>
  </sheetViews>
  <sheetFormatPr defaultColWidth="8.81640625" defaultRowHeight="14.5" x14ac:dyDescent="0.35"/>
  <cols>
    <col min="2" max="2" width="11.6328125" bestFit="1" customWidth="1"/>
    <col min="3" max="3" width="18.6328125" style="16" customWidth="1"/>
    <col min="12" max="12" width="13.36328125" bestFit="1" customWidth="1"/>
    <col min="13" max="13" width="13.1796875" bestFit="1" customWidth="1"/>
    <col min="14" max="14" width="15.1796875" bestFit="1" customWidth="1"/>
    <col min="15" max="15" width="10.36328125" bestFit="1" customWidth="1"/>
    <col min="16" max="16" width="13.6328125" bestFit="1" customWidth="1"/>
    <col min="18" max="18" width="11.6328125" bestFit="1" customWidth="1"/>
    <col min="19" max="19" width="14" bestFit="1" customWidth="1"/>
    <col min="20" max="42" width="11.1796875" bestFit="1" customWidth="1"/>
    <col min="43" max="47" width="12.1796875" bestFit="1" customWidth="1"/>
  </cols>
  <sheetData>
    <row r="1" spans="1:18" ht="36" x14ac:dyDescent="0.8">
      <c r="A1" s="18"/>
      <c r="B1" s="19" t="s">
        <v>136</v>
      </c>
      <c r="C1" s="19"/>
      <c r="D1" s="19"/>
      <c r="E1" s="19"/>
      <c r="F1" s="19"/>
      <c r="G1" s="19"/>
      <c r="H1" s="19"/>
      <c r="I1" s="19"/>
      <c r="J1" s="19"/>
      <c r="K1" s="19"/>
      <c r="L1" s="19"/>
      <c r="M1" s="19"/>
      <c r="N1" s="19"/>
      <c r="O1" s="19"/>
      <c r="P1" s="19"/>
      <c r="Q1" s="19"/>
      <c r="R1" s="19"/>
    </row>
    <row r="4" spans="1:18" x14ac:dyDescent="0.35">
      <c r="B4" s="27" t="s">
        <v>2</v>
      </c>
      <c r="C4" t="s">
        <v>158</v>
      </c>
      <c r="L4" s="4" t="s">
        <v>0</v>
      </c>
      <c r="M4" s="5" t="s">
        <v>1</v>
      </c>
      <c r="N4" s="5" t="s">
        <v>2</v>
      </c>
      <c r="O4" s="5" t="s">
        <v>117</v>
      </c>
      <c r="P4" s="12" t="s">
        <v>108</v>
      </c>
    </row>
    <row r="5" spans="1:18" x14ac:dyDescent="0.35">
      <c r="B5" s="28" t="s">
        <v>31</v>
      </c>
      <c r="C5" s="29">
        <v>140000</v>
      </c>
      <c r="L5" s="3" t="s">
        <v>3</v>
      </c>
      <c r="M5" s="1" t="s">
        <v>4</v>
      </c>
      <c r="N5" s="1" t="s">
        <v>5</v>
      </c>
      <c r="O5" s="1" t="s">
        <v>118</v>
      </c>
      <c r="P5" s="13">
        <v>60270</v>
      </c>
    </row>
    <row r="6" spans="1:18" x14ac:dyDescent="0.35">
      <c r="B6" s="28" t="s">
        <v>60</v>
      </c>
      <c r="C6" s="29">
        <v>140000</v>
      </c>
      <c r="L6" s="3" t="s">
        <v>6</v>
      </c>
      <c r="M6" s="1" t="s">
        <v>4</v>
      </c>
      <c r="N6" s="1" t="s">
        <v>7</v>
      </c>
      <c r="O6" s="1" t="s">
        <v>119</v>
      </c>
      <c r="P6" s="13">
        <v>39627</v>
      </c>
    </row>
    <row r="7" spans="1:18" x14ac:dyDescent="0.35">
      <c r="L7" s="3" t="s">
        <v>8</v>
      </c>
      <c r="M7" s="1" t="s">
        <v>4</v>
      </c>
      <c r="N7" s="1" t="s">
        <v>9</v>
      </c>
      <c r="O7" s="1" t="s">
        <v>120</v>
      </c>
      <c r="P7" s="13">
        <v>29726</v>
      </c>
    </row>
    <row r="8" spans="1:18" x14ac:dyDescent="0.35">
      <c r="L8" s="3" t="s">
        <v>10</v>
      </c>
      <c r="M8" s="1" t="s">
        <v>4</v>
      </c>
      <c r="N8" s="1" t="s">
        <v>73</v>
      </c>
      <c r="O8" s="1" t="s">
        <v>120</v>
      </c>
      <c r="P8" s="13">
        <v>93668</v>
      </c>
    </row>
    <row r="9" spans="1:18" x14ac:dyDescent="0.35">
      <c r="L9" s="3" t="s">
        <v>11</v>
      </c>
      <c r="M9" s="1" t="s">
        <v>4</v>
      </c>
      <c r="N9" s="1" t="s">
        <v>12</v>
      </c>
      <c r="O9" s="1" t="s">
        <v>119</v>
      </c>
      <c r="P9" s="13">
        <v>134000</v>
      </c>
    </row>
    <row r="10" spans="1:18" x14ac:dyDescent="0.35">
      <c r="L10" s="3" t="s">
        <v>13</v>
      </c>
      <c r="M10" s="1" t="s">
        <v>4</v>
      </c>
      <c r="N10" s="1" t="s">
        <v>14</v>
      </c>
      <c r="O10" s="1" t="s">
        <v>119</v>
      </c>
      <c r="P10" s="13">
        <v>34808</v>
      </c>
    </row>
    <row r="11" spans="1:18" x14ac:dyDescent="0.35">
      <c r="L11" s="3" t="s">
        <v>15</v>
      </c>
      <c r="M11" s="1" t="s">
        <v>4</v>
      </c>
      <c r="N11" s="1" t="s">
        <v>16</v>
      </c>
      <c r="O11" s="1" t="s">
        <v>120</v>
      </c>
      <c r="P11" s="13">
        <v>135000</v>
      </c>
    </row>
    <row r="12" spans="1:18" x14ac:dyDescent="0.35">
      <c r="L12" s="3" t="s">
        <v>17</v>
      </c>
      <c r="M12" s="1" t="s">
        <v>4</v>
      </c>
      <c r="N12" s="1" t="s">
        <v>18</v>
      </c>
      <c r="O12" s="1" t="s">
        <v>120</v>
      </c>
      <c r="P12" s="13">
        <v>45000</v>
      </c>
    </row>
    <row r="13" spans="1:18" x14ac:dyDescent="0.35">
      <c r="A13" t="s">
        <v>142</v>
      </c>
      <c r="L13" s="3" t="s">
        <v>19</v>
      </c>
      <c r="M13" s="1" t="s">
        <v>4</v>
      </c>
      <c r="N13" s="1" t="s">
        <v>20</v>
      </c>
      <c r="O13" s="1" t="s">
        <v>120</v>
      </c>
      <c r="P13" s="13">
        <v>89500</v>
      </c>
    </row>
    <row r="14" spans="1:18" x14ac:dyDescent="0.35">
      <c r="L14" s="3" t="s">
        <v>21</v>
      </c>
      <c r="M14" s="1" t="s">
        <v>4</v>
      </c>
      <c r="N14" s="1" t="s">
        <v>22</v>
      </c>
      <c r="O14" s="1" t="s">
        <v>118</v>
      </c>
      <c r="P14" s="13">
        <v>21971</v>
      </c>
    </row>
    <row r="15" spans="1:18" x14ac:dyDescent="0.35">
      <c r="L15" s="3" t="s">
        <v>23</v>
      </c>
      <c r="M15" s="1" t="s">
        <v>4</v>
      </c>
      <c r="N15" s="1" t="s">
        <v>24</v>
      </c>
      <c r="O15" s="1" t="s">
        <v>118</v>
      </c>
      <c r="P15" s="13">
        <v>80000</v>
      </c>
    </row>
    <row r="16" spans="1:18" x14ac:dyDescent="0.35">
      <c r="L16" s="3" t="s">
        <v>25</v>
      </c>
      <c r="M16" s="1" t="s">
        <v>4</v>
      </c>
      <c r="N16" s="1" t="s">
        <v>26</v>
      </c>
      <c r="O16" s="1" t="s">
        <v>120</v>
      </c>
      <c r="P16" s="13">
        <v>45117</v>
      </c>
    </row>
    <row r="17" spans="12:16" x14ac:dyDescent="0.35">
      <c r="L17" s="3" t="s">
        <v>27</v>
      </c>
      <c r="M17" s="1" t="s">
        <v>4</v>
      </c>
      <c r="N17" s="1" t="s">
        <v>28</v>
      </c>
      <c r="O17" s="1" t="s">
        <v>119</v>
      </c>
      <c r="P17" s="13">
        <v>50545</v>
      </c>
    </row>
    <row r="18" spans="12:16" x14ac:dyDescent="0.35">
      <c r="L18" s="3" t="s">
        <v>29</v>
      </c>
      <c r="M18" s="1" t="s">
        <v>30</v>
      </c>
      <c r="N18" s="1" t="s">
        <v>31</v>
      </c>
      <c r="O18" s="1" t="s">
        <v>120</v>
      </c>
      <c r="P18" s="13">
        <v>140000</v>
      </c>
    </row>
    <row r="19" spans="12:16" x14ac:dyDescent="0.35">
      <c r="L19" s="3" t="s">
        <v>32</v>
      </c>
      <c r="M19" s="1" t="s">
        <v>30</v>
      </c>
      <c r="N19" s="1" t="s">
        <v>33</v>
      </c>
      <c r="O19" s="1" t="s">
        <v>119</v>
      </c>
      <c r="P19" s="13">
        <v>110000</v>
      </c>
    </row>
    <row r="20" spans="12:16" x14ac:dyDescent="0.35">
      <c r="L20" s="3" t="s">
        <v>34</v>
      </c>
      <c r="M20" s="1" t="s">
        <v>30</v>
      </c>
      <c r="N20" s="1" t="s">
        <v>35</v>
      </c>
      <c r="O20" s="1" t="s">
        <v>120</v>
      </c>
      <c r="P20" s="13">
        <v>68357</v>
      </c>
    </row>
    <row r="21" spans="12:16" x14ac:dyDescent="0.35">
      <c r="L21" s="3" t="s">
        <v>36</v>
      </c>
      <c r="M21" s="1" t="s">
        <v>30</v>
      </c>
      <c r="N21" s="1" t="s">
        <v>37</v>
      </c>
      <c r="O21" s="1" t="s">
        <v>118</v>
      </c>
      <c r="P21" s="13">
        <v>51800</v>
      </c>
    </row>
    <row r="22" spans="12:16" x14ac:dyDescent="0.35">
      <c r="L22" s="3" t="s">
        <v>38</v>
      </c>
      <c r="M22" s="1" t="s">
        <v>30</v>
      </c>
      <c r="N22" s="1" t="s">
        <v>39</v>
      </c>
      <c r="O22" s="1" t="s">
        <v>120</v>
      </c>
      <c r="P22" s="13">
        <v>97000</v>
      </c>
    </row>
    <row r="23" spans="12:16" x14ac:dyDescent="0.35">
      <c r="L23" s="3" t="s">
        <v>40</v>
      </c>
      <c r="M23" s="1" t="s">
        <v>30</v>
      </c>
      <c r="N23" s="1" t="s">
        <v>41</v>
      </c>
      <c r="O23" s="1" t="s">
        <v>120</v>
      </c>
      <c r="P23" s="13">
        <v>45000</v>
      </c>
    </row>
    <row r="24" spans="12:16" x14ac:dyDescent="0.35">
      <c r="L24" s="3" t="s">
        <v>42</v>
      </c>
      <c r="M24" s="1" t="s">
        <v>43</v>
      </c>
      <c r="N24" s="1" t="s">
        <v>44</v>
      </c>
      <c r="O24" s="1" t="s">
        <v>118</v>
      </c>
      <c r="P24" s="13">
        <v>89500</v>
      </c>
    </row>
    <row r="25" spans="12:16" x14ac:dyDescent="0.35">
      <c r="L25" s="3" t="s">
        <v>45</v>
      </c>
      <c r="M25" s="1" t="s">
        <v>43</v>
      </c>
      <c r="N25" s="1" t="s">
        <v>46</v>
      </c>
      <c r="O25" s="1" t="s">
        <v>120</v>
      </c>
      <c r="P25" s="13">
        <v>35971</v>
      </c>
    </row>
    <row r="26" spans="12:16" x14ac:dyDescent="0.35">
      <c r="L26" s="3" t="s">
        <v>47</v>
      </c>
      <c r="M26" s="1" t="s">
        <v>43</v>
      </c>
      <c r="N26" s="1" t="s">
        <v>48</v>
      </c>
      <c r="O26" s="1" t="s">
        <v>119</v>
      </c>
      <c r="P26" s="13">
        <v>80000</v>
      </c>
    </row>
    <row r="27" spans="12:16" x14ac:dyDescent="0.35">
      <c r="L27" s="3" t="s">
        <v>49</v>
      </c>
      <c r="M27" s="1" t="s">
        <v>43</v>
      </c>
      <c r="N27" s="1" t="s">
        <v>50</v>
      </c>
      <c r="O27" s="1" t="s">
        <v>120</v>
      </c>
      <c r="P27" s="13">
        <v>55117</v>
      </c>
    </row>
    <row r="28" spans="12:16" x14ac:dyDescent="0.35">
      <c r="L28" s="3" t="s">
        <v>51</v>
      </c>
      <c r="M28" s="1" t="s">
        <v>43</v>
      </c>
      <c r="N28" s="1" t="s">
        <v>52</v>
      </c>
      <c r="O28" s="1" t="s">
        <v>118</v>
      </c>
      <c r="P28" s="13">
        <v>58445</v>
      </c>
    </row>
    <row r="29" spans="12:16" x14ac:dyDescent="0.35">
      <c r="L29" s="3" t="s">
        <v>53</v>
      </c>
      <c r="M29" s="1" t="s">
        <v>43</v>
      </c>
      <c r="N29" s="1" t="s">
        <v>54</v>
      </c>
      <c r="O29" s="1" t="s">
        <v>120</v>
      </c>
      <c r="P29" s="13">
        <v>120000</v>
      </c>
    </row>
    <row r="30" spans="12:16" x14ac:dyDescent="0.35">
      <c r="L30" s="3" t="s">
        <v>55</v>
      </c>
      <c r="M30" s="1" t="s">
        <v>43</v>
      </c>
      <c r="N30" s="1" t="s">
        <v>56</v>
      </c>
      <c r="O30" s="1" t="s">
        <v>120</v>
      </c>
      <c r="P30" s="13">
        <v>45117</v>
      </c>
    </row>
    <row r="31" spans="12:16" x14ac:dyDescent="0.35">
      <c r="L31" s="3" t="s">
        <v>57</v>
      </c>
      <c r="M31" s="1" t="s">
        <v>43</v>
      </c>
      <c r="N31" s="1" t="s">
        <v>58</v>
      </c>
      <c r="O31" s="1" t="s">
        <v>119</v>
      </c>
      <c r="P31" s="13">
        <v>50545</v>
      </c>
    </row>
    <row r="32" spans="12:16" x14ac:dyDescent="0.35">
      <c r="L32" s="3" t="s">
        <v>59</v>
      </c>
      <c r="M32" s="1" t="s">
        <v>43</v>
      </c>
      <c r="N32" s="1" t="s">
        <v>60</v>
      </c>
      <c r="O32" s="1" t="s">
        <v>118</v>
      </c>
      <c r="P32" s="13">
        <v>140000</v>
      </c>
    </row>
    <row r="33" spans="12:16" x14ac:dyDescent="0.35">
      <c r="L33" s="3" t="s">
        <v>61</v>
      </c>
      <c r="M33" s="1" t="s">
        <v>43</v>
      </c>
      <c r="N33" s="1" t="s">
        <v>62</v>
      </c>
      <c r="O33" s="1" t="s">
        <v>120</v>
      </c>
      <c r="P33" s="13">
        <v>90000</v>
      </c>
    </row>
    <row r="34" spans="12:16" x14ac:dyDescent="0.35">
      <c r="L34" s="3" t="s">
        <v>63</v>
      </c>
      <c r="M34" s="1" t="s">
        <v>43</v>
      </c>
      <c r="N34" s="1" t="s">
        <v>64</v>
      </c>
      <c r="O34" s="1" t="s">
        <v>119</v>
      </c>
      <c r="P34" s="13">
        <v>88357</v>
      </c>
    </row>
    <row r="35" spans="12:16" x14ac:dyDescent="0.35">
      <c r="L35" s="3" t="s">
        <v>65</v>
      </c>
      <c r="M35" s="1" t="s">
        <v>43</v>
      </c>
      <c r="N35" s="1" t="s">
        <v>66</v>
      </c>
      <c r="O35" s="1" t="s">
        <v>120</v>
      </c>
      <c r="P35" s="13">
        <v>59200</v>
      </c>
    </row>
    <row r="36" spans="12:16" x14ac:dyDescent="0.35">
      <c r="L36" s="3" t="s">
        <v>70</v>
      </c>
      <c r="M36" s="1" t="s">
        <v>43</v>
      </c>
      <c r="N36" s="1" t="s">
        <v>71</v>
      </c>
      <c r="O36" s="1" t="s">
        <v>118</v>
      </c>
      <c r="P36" s="13">
        <v>97000</v>
      </c>
    </row>
    <row r="37" spans="12:16" x14ac:dyDescent="0.35">
      <c r="L37" s="3" t="s">
        <v>72</v>
      </c>
      <c r="M37" s="1" t="s">
        <v>43</v>
      </c>
      <c r="N37" s="1" t="s">
        <v>147</v>
      </c>
      <c r="O37" s="1" t="s">
        <v>120</v>
      </c>
      <c r="P37" s="13">
        <v>68357</v>
      </c>
    </row>
    <row r="38" spans="12:16" x14ac:dyDescent="0.35">
      <c r="L38" s="3" t="s">
        <v>74</v>
      </c>
      <c r="M38" s="1" t="s">
        <v>43</v>
      </c>
      <c r="N38" s="1" t="s">
        <v>75</v>
      </c>
      <c r="O38" s="1" t="s">
        <v>119</v>
      </c>
      <c r="P38" s="13">
        <v>51800</v>
      </c>
    </row>
    <row r="39" spans="12:16" x14ac:dyDescent="0.35">
      <c r="L39" s="3" t="s">
        <v>76</v>
      </c>
      <c r="M39" s="1" t="s">
        <v>43</v>
      </c>
      <c r="N39" s="1" t="s">
        <v>77</v>
      </c>
      <c r="O39" s="1" t="s">
        <v>120</v>
      </c>
      <c r="P39" s="13">
        <v>97000</v>
      </c>
    </row>
    <row r="40" spans="12:16" x14ac:dyDescent="0.35">
      <c r="L40" s="3" t="s">
        <v>78</v>
      </c>
      <c r="M40" s="1" t="s">
        <v>43</v>
      </c>
      <c r="N40" s="1" t="s">
        <v>79</v>
      </c>
      <c r="O40" s="1" t="s">
        <v>118</v>
      </c>
      <c r="P40" s="13">
        <v>45000</v>
      </c>
    </row>
    <row r="41" spans="12:16" x14ac:dyDescent="0.35">
      <c r="L41" s="3" t="s">
        <v>80</v>
      </c>
      <c r="M41" s="1" t="s">
        <v>30</v>
      </c>
      <c r="N41" s="1" t="s">
        <v>81</v>
      </c>
      <c r="O41" s="1" t="s">
        <v>120</v>
      </c>
      <c r="P41" s="13">
        <v>89500</v>
      </c>
    </row>
    <row r="42" spans="12:16" x14ac:dyDescent="0.35">
      <c r="L42" s="3" t="s">
        <v>82</v>
      </c>
      <c r="M42" s="1" t="s">
        <v>30</v>
      </c>
      <c r="N42" s="1" t="s">
        <v>83</v>
      </c>
      <c r="O42" s="1" t="s">
        <v>119</v>
      </c>
      <c r="P42" s="13">
        <v>35971</v>
      </c>
    </row>
    <row r="43" spans="12:16" x14ac:dyDescent="0.35">
      <c r="L43" s="3" t="s">
        <v>84</v>
      </c>
      <c r="M43" s="1" t="s">
        <v>30</v>
      </c>
      <c r="N43" s="1" t="s">
        <v>85</v>
      </c>
      <c r="O43" s="1" t="s">
        <v>119</v>
      </c>
      <c r="P43" s="13">
        <v>80000</v>
      </c>
    </row>
    <row r="44" spans="12:16" x14ac:dyDescent="0.35">
      <c r="L44" s="3" t="s">
        <v>86</v>
      </c>
      <c r="M44" s="1" t="s">
        <v>30</v>
      </c>
      <c r="N44" s="1" t="s">
        <v>87</v>
      </c>
      <c r="O44" s="1" t="s">
        <v>118</v>
      </c>
      <c r="P44" s="13">
        <v>55117</v>
      </c>
    </row>
    <row r="45" spans="12:16" x14ac:dyDescent="0.35">
      <c r="L45" s="3" t="s">
        <v>88</v>
      </c>
      <c r="M45" s="1" t="s">
        <v>4</v>
      </c>
      <c r="N45" s="1" t="s">
        <v>89</v>
      </c>
      <c r="O45" s="1" t="s">
        <v>120</v>
      </c>
      <c r="P45" s="13">
        <v>58445</v>
      </c>
    </row>
    <row r="46" spans="12:16" x14ac:dyDescent="0.35">
      <c r="L46" s="3" t="s">
        <v>90</v>
      </c>
      <c r="M46" s="1" t="s">
        <v>4</v>
      </c>
      <c r="N46" s="1" t="s">
        <v>91</v>
      </c>
      <c r="O46" s="1" t="s">
        <v>120</v>
      </c>
      <c r="P46" s="13">
        <v>120000</v>
      </c>
    </row>
    <row r="47" spans="12:16" x14ac:dyDescent="0.35">
      <c r="L47" s="3" t="s">
        <v>92</v>
      </c>
      <c r="M47" s="1" t="s">
        <v>30</v>
      </c>
      <c r="N47" s="1" t="s">
        <v>93</v>
      </c>
      <c r="O47" s="1" t="s">
        <v>119</v>
      </c>
      <c r="P47" s="13">
        <v>45450</v>
      </c>
    </row>
    <row r="48" spans="12:16" x14ac:dyDescent="0.35">
      <c r="L48" s="3" t="s">
        <v>94</v>
      </c>
      <c r="M48" s="1" t="s">
        <v>30</v>
      </c>
      <c r="N48" s="1" t="s">
        <v>95</v>
      </c>
      <c r="O48" s="1" t="s">
        <v>120</v>
      </c>
      <c r="P48" s="13">
        <v>89500</v>
      </c>
    </row>
    <row r="49" spans="12:16" x14ac:dyDescent="0.35">
      <c r="L49" s="3" t="s">
        <v>96</v>
      </c>
      <c r="M49" s="1" t="s">
        <v>30</v>
      </c>
      <c r="N49" s="1" t="s">
        <v>97</v>
      </c>
      <c r="O49" s="1" t="s">
        <v>118</v>
      </c>
      <c r="P49" s="13">
        <v>65971</v>
      </c>
    </row>
    <row r="50" spans="12:16" x14ac:dyDescent="0.35">
      <c r="L50" s="3" t="s">
        <v>98</v>
      </c>
      <c r="M50" s="1" t="s">
        <v>30</v>
      </c>
      <c r="N50" s="1" t="s">
        <v>99</v>
      </c>
      <c r="O50" s="1" t="s">
        <v>120</v>
      </c>
      <c r="P50" s="13">
        <v>80000</v>
      </c>
    </row>
    <row r="51" spans="12:16" x14ac:dyDescent="0.35">
      <c r="L51" s="3" t="s">
        <v>100</v>
      </c>
      <c r="M51" s="1" t="s">
        <v>4</v>
      </c>
      <c r="N51" s="1" t="s">
        <v>101</v>
      </c>
      <c r="O51" s="1" t="s">
        <v>119</v>
      </c>
      <c r="P51" s="13">
        <v>55117</v>
      </c>
    </row>
    <row r="52" spans="12:16" x14ac:dyDescent="0.35">
      <c r="L52" s="3" t="s">
        <v>102</v>
      </c>
      <c r="M52" s="1" t="s">
        <v>4</v>
      </c>
      <c r="N52" s="1" t="s">
        <v>103</v>
      </c>
      <c r="O52" s="1" t="s">
        <v>118</v>
      </c>
      <c r="P52" s="13">
        <v>60445</v>
      </c>
    </row>
    <row r="53" spans="12:16" x14ac:dyDescent="0.35">
      <c r="L53" s="3" t="s">
        <v>104</v>
      </c>
      <c r="M53" s="1" t="s">
        <v>4</v>
      </c>
      <c r="N53" s="1" t="s">
        <v>105</v>
      </c>
      <c r="O53" s="1" t="s">
        <v>120</v>
      </c>
      <c r="P53" s="13">
        <v>83117</v>
      </c>
    </row>
    <row r="54" spans="12:16" x14ac:dyDescent="0.35">
      <c r="L54" s="6" t="s">
        <v>106</v>
      </c>
      <c r="M54" s="7" t="s">
        <v>4</v>
      </c>
      <c r="N54" s="7" t="s">
        <v>107</v>
      </c>
      <c r="O54" s="7" t="s">
        <v>118</v>
      </c>
      <c r="P54" s="14">
        <v>58445</v>
      </c>
    </row>
    <row r="55" spans="12:16" x14ac:dyDescent="0.35">
      <c r="L55" s="6" t="s">
        <v>128</v>
      </c>
      <c r="M55" s="7"/>
      <c r="N55" s="7"/>
      <c r="O55" s="7"/>
      <c r="P55" s="21">
        <f>SUBTOTAL(109,EMPData46[Yearly Sal])</f>
        <v>3619876</v>
      </c>
    </row>
  </sheetData>
  <conditionalFormatting sqref="B4:C4 R21:R68 B5:B6">
    <cfRule type="top10" dxfId="100" priority="2" rank="2"/>
  </conditionalFormatting>
  <conditionalFormatting sqref="B4:C4 R21:S68 B5:B6">
    <cfRule type="top10" dxfId="99" priority="1" rank="2"/>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61"/>
  <sheetViews>
    <sheetView workbookViewId="0">
      <selection activeCell="J32" sqref="J32"/>
    </sheetView>
  </sheetViews>
  <sheetFormatPr defaultColWidth="8.81640625" defaultRowHeight="14.5" x14ac:dyDescent="0.35"/>
  <cols>
    <col min="2" max="2" width="11.36328125" bestFit="1" customWidth="1"/>
    <col min="3" max="3" width="10.1796875" style="16" bestFit="1" customWidth="1"/>
    <col min="12" max="12" width="13.36328125" bestFit="1" customWidth="1"/>
    <col min="13" max="13" width="13.1796875" bestFit="1" customWidth="1"/>
    <col min="14" max="14" width="15.1796875" bestFit="1" customWidth="1"/>
    <col min="15" max="15" width="10.36328125" bestFit="1" customWidth="1"/>
    <col min="16" max="16" width="13.6328125" bestFit="1" customWidth="1"/>
    <col min="19" max="19" width="11.36328125" bestFit="1" customWidth="1"/>
    <col min="20" max="20" width="10.1796875" bestFit="1" customWidth="1"/>
  </cols>
  <sheetData>
    <row r="1" spans="1:18" ht="36" x14ac:dyDescent="0.8">
      <c r="A1" s="18"/>
      <c r="B1" s="19" t="s">
        <v>137</v>
      </c>
      <c r="C1" s="19"/>
      <c r="D1" s="19"/>
      <c r="E1" s="19"/>
      <c r="F1" s="19"/>
      <c r="G1" s="19"/>
      <c r="H1" s="19"/>
      <c r="I1" s="19"/>
      <c r="J1" s="19"/>
      <c r="K1" s="19"/>
      <c r="L1" s="19"/>
      <c r="M1" s="19"/>
      <c r="N1" s="19"/>
      <c r="O1" s="19"/>
      <c r="P1" s="19"/>
      <c r="Q1" s="19"/>
      <c r="R1" s="19"/>
    </row>
    <row r="4" spans="1:18" x14ac:dyDescent="0.35">
      <c r="B4" s="27" t="s">
        <v>2</v>
      </c>
      <c r="C4" t="s">
        <v>158</v>
      </c>
    </row>
    <row r="5" spans="1:18" x14ac:dyDescent="0.35">
      <c r="B5" s="28" t="s">
        <v>9</v>
      </c>
      <c r="C5" s="29">
        <v>29726</v>
      </c>
    </row>
    <row r="6" spans="1:18" x14ac:dyDescent="0.35">
      <c r="B6" s="28" t="s">
        <v>22</v>
      </c>
      <c r="C6" s="29">
        <v>21971</v>
      </c>
    </row>
    <row r="10" spans="1:18" x14ac:dyDescent="0.35">
      <c r="L10" s="4" t="s">
        <v>0</v>
      </c>
      <c r="M10" s="5" t="s">
        <v>1</v>
      </c>
      <c r="N10" s="5" t="s">
        <v>2</v>
      </c>
      <c r="O10" s="5" t="s">
        <v>117</v>
      </c>
      <c r="P10" s="12" t="s">
        <v>108</v>
      </c>
    </row>
    <row r="11" spans="1:18" x14ac:dyDescent="0.35">
      <c r="L11" s="3" t="s">
        <v>3</v>
      </c>
      <c r="M11" s="1" t="s">
        <v>4</v>
      </c>
      <c r="N11" s="1" t="s">
        <v>5</v>
      </c>
      <c r="O11" s="1" t="s">
        <v>118</v>
      </c>
      <c r="P11" s="13">
        <v>60270</v>
      </c>
    </row>
    <row r="12" spans="1:18" x14ac:dyDescent="0.35">
      <c r="L12" s="3" t="s">
        <v>6</v>
      </c>
      <c r="M12" s="1" t="s">
        <v>4</v>
      </c>
      <c r="N12" s="1" t="s">
        <v>7</v>
      </c>
      <c r="O12" s="1" t="s">
        <v>119</v>
      </c>
      <c r="P12" s="13">
        <v>39627</v>
      </c>
    </row>
    <row r="13" spans="1:18" x14ac:dyDescent="0.35">
      <c r="L13" s="3" t="s">
        <v>8</v>
      </c>
      <c r="M13" s="1" t="s">
        <v>4</v>
      </c>
      <c r="N13" s="1" t="s">
        <v>9</v>
      </c>
      <c r="O13" s="1" t="s">
        <v>120</v>
      </c>
      <c r="P13" s="13">
        <v>29726</v>
      </c>
    </row>
    <row r="14" spans="1:18" x14ac:dyDescent="0.35">
      <c r="A14" t="s">
        <v>142</v>
      </c>
      <c r="L14" s="3" t="s">
        <v>10</v>
      </c>
      <c r="M14" s="1" t="s">
        <v>4</v>
      </c>
      <c r="N14" s="1" t="s">
        <v>73</v>
      </c>
      <c r="O14" s="1" t="s">
        <v>120</v>
      </c>
      <c r="P14" s="13">
        <v>93668</v>
      </c>
    </row>
    <row r="15" spans="1:18" x14ac:dyDescent="0.35">
      <c r="L15" s="3" t="s">
        <v>11</v>
      </c>
      <c r="M15" s="1" t="s">
        <v>4</v>
      </c>
      <c r="N15" s="1" t="s">
        <v>12</v>
      </c>
      <c r="O15" s="1" t="s">
        <v>119</v>
      </c>
      <c r="P15" s="13">
        <v>134000</v>
      </c>
    </row>
    <row r="16" spans="1:18" x14ac:dyDescent="0.35">
      <c r="L16" s="3" t="s">
        <v>13</v>
      </c>
      <c r="M16" s="1" t="s">
        <v>4</v>
      </c>
      <c r="N16" s="1" t="s">
        <v>14</v>
      </c>
      <c r="O16" s="1" t="s">
        <v>119</v>
      </c>
      <c r="P16" s="13">
        <v>34808</v>
      </c>
    </row>
    <row r="17" spans="12:16" x14ac:dyDescent="0.35">
      <c r="L17" s="3" t="s">
        <v>15</v>
      </c>
      <c r="M17" s="1" t="s">
        <v>4</v>
      </c>
      <c r="N17" s="1" t="s">
        <v>16</v>
      </c>
      <c r="O17" s="1" t="s">
        <v>120</v>
      </c>
      <c r="P17" s="13">
        <v>135000</v>
      </c>
    </row>
    <row r="18" spans="12:16" x14ac:dyDescent="0.35">
      <c r="L18" s="3" t="s">
        <v>17</v>
      </c>
      <c r="M18" s="1" t="s">
        <v>4</v>
      </c>
      <c r="N18" s="1" t="s">
        <v>18</v>
      </c>
      <c r="O18" s="1" t="s">
        <v>120</v>
      </c>
      <c r="P18" s="13">
        <v>45000</v>
      </c>
    </row>
    <row r="19" spans="12:16" x14ac:dyDescent="0.35">
      <c r="L19" s="3" t="s">
        <v>19</v>
      </c>
      <c r="M19" s="1" t="s">
        <v>4</v>
      </c>
      <c r="N19" s="1" t="s">
        <v>20</v>
      </c>
      <c r="O19" s="1" t="s">
        <v>120</v>
      </c>
      <c r="P19" s="13">
        <v>89500</v>
      </c>
    </row>
    <row r="20" spans="12:16" x14ac:dyDescent="0.35">
      <c r="L20" s="3" t="s">
        <v>21</v>
      </c>
      <c r="M20" s="1" t="s">
        <v>4</v>
      </c>
      <c r="N20" s="1" t="s">
        <v>22</v>
      </c>
      <c r="O20" s="1" t="s">
        <v>118</v>
      </c>
      <c r="P20" s="13">
        <v>21971</v>
      </c>
    </row>
    <row r="21" spans="12:16" x14ac:dyDescent="0.35">
      <c r="L21" s="3" t="s">
        <v>23</v>
      </c>
      <c r="M21" s="1" t="s">
        <v>4</v>
      </c>
      <c r="N21" s="1" t="s">
        <v>24</v>
      </c>
      <c r="O21" s="1" t="s">
        <v>118</v>
      </c>
      <c r="P21" s="13">
        <v>80000</v>
      </c>
    </row>
    <row r="22" spans="12:16" x14ac:dyDescent="0.35">
      <c r="L22" s="3" t="s">
        <v>25</v>
      </c>
      <c r="M22" s="1" t="s">
        <v>4</v>
      </c>
      <c r="N22" s="1" t="s">
        <v>26</v>
      </c>
      <c r="O22" s="1" t="s">
        <v>120</v>
      </c>
      <c r="P22" s="13">
        <v>45117</v>
      </c>
    </row>
    <row r="23" spans="12:16" x14ac:dyDescent="0.35">
      <c r="L23" s="3" t="s">
        <v>27</v>
      </c>
      <c r="M23" s="1" t="s">
        <v>4</v>
      </c>
      <c r="N23" s="1" t="s">
        <v>28</v>
      </c>
      <c r="O23" s="1" t="s">
        <v>119</v>
      </c>
      <c r="P23" s="13">
        <v>50545</v>
      </c>
    </row>
    <row r="24" spans="12:16" x14ac:dyDescent="0.35">
      <c r="L24" s="3" t="s">
        <v>29</v>
      </c>
      <c r="M24" s="1" t="s">
        <v>30</v>
      </c>
      <c r="N24" s="1" t="s">
        <v>31</v>
      </c>
      <c r="O24" s="1" t="s">
        <v>120</v>
      </c>
      <c r="P24" s="13">
        <v>140000</v>
      </c>
    </row>
    <row r="25" spans="12:16" x14ac:dyDescent="0.35">
      <c r="L25" s="3" t="s">
        <v>32</v>
      </c>
      <c r="M25" s="1" t="s">
        <v>30</v>
      </c>
      <c r="N25" s="1" t="s">
        <v>33</v>
      </c>
      <c r="O25" s="1" t="s">
        <v>119</v>
      </c>
      <c r="P25" s="13">
        <v>110000</v>
      </c>
    </row>
    <row r="26" spans="12:16" x14ac:dyDescent="0.35">
      <c r="L26" s="3" t="s">
        <v>34</v>
      </c>
      <c r="M26" s="1" t="s">
        <v>30</v>
      </c>
      <c r="N26" s="1" t="s">
        <v>35</v>
      </c>
      <c r="O26" s="1" t="s">
        <v>120</v>
      </c>
      <c r="P26" s="13">
        <v>68357</v>
      </c>
    </row>
    <row r="27" spans="12:16" x14ac:dyDescent="0.35">
      <c r="L27" s="3" t="s">
        <v>36</v>
      </c>
      <c r="M27" s="1" t="s">
        <v>30</v>
      </c>
      <c r="N27" s="1" t="s">
        <v>37</v>
      </c>
      <c r="O27" s="1" t="s">
        <v>118</v>
      </c>
      <c r="P27" s="13">
        <v>51800</v>
      </c>
    </row>
    <row r="28" spans="12:16" x14ac:dyDescent="0.35">
      <c r="L28" s="3" t="s">
        <v>38</v>
      </c>
      <c r="M28" s="1" t="s">
        <v>30</v>
      </c>
      <c r="N28" s="1" t="s">
        <v>39</v>
      </c>
      <c r="O28" s="1" t="s">
        <v>120</v>
      </c>
      <c r="P28" s="13">
        <v>97000</v>
      </c>
    </row>
    <row r="29" spans="12:16" x14ac:dyDescent="0.35">
      <c r="L29" s="3" t="s">
        <v>40</v>
      </c>
      <c r="M29" s="1" t="s">
        <v>30</v>
      </c>
      <c r="N29" s="1" t="s">
        <v>41</v>
      </c>
      <c r="O29" s="1" t="s">
        <v>120</v>
      </c>
      <c r="P29" s="13">
        <v>45000</v>
      </c>
    </row>
    <row r="30" spans="12:16" x14ac:dyDescent="0.35">
      <c r="L30" s="3" t="s">
        <v>42</v>
      </c>
      <c r="M30" s="1" t="s">
        <v>43</v>
      </c>
      <c r="N30" s="1" t="s">
        <v>44</v>
      </c>
      <c r="O30" s="1" t="s">
        <v>118</v>
      </c>
      <c r="P30" s="13">
        <v>89500</v>
      </c>
    </row>
    <row r="31" spans="12:16" x14ac:dyDescent="0.35">
      <c r="L31" s="3" t="s">
        <v>45</v>
      </c>
      <c r="M31" s="1" t="s">
        <v>43</v>
      </c>
      <c r="N31" s="1" t="s">
        <v>46</v>
      </c>
      <c r="O31" s="1" t="s">
        <v>120</v>
      </c>
      <c r="P31" s="13">
        <v>35971</v>
      </c>
    </row>
    <row r="32" spans="12:16" x14ac:dyDescent="0.35">
      <c r="L32" s="3" t="s">
        <v>47</v>
      </c>
      <c r="M32" s="1" t="s">
        <v>43</v>
      </c>
      <c r="N32" s="1" t="s">
        <v>48</v>
      </c>
      <c r="O32" s="1" t="s">
        <v>119</v>
      </c>
      <c r="P32" s="13">
        <v>80000</v>
      </c>
    </row>
    <row r="33" spans="12:16" x14ac:dyDescent="0.35">
      <c r="L33" s="3" t="s">
        <v>49</v>
      </c>
      <c r="M33" s="1" t="s">
        <v>43</v>
      </c>
      <c r="N33" s="1" t="s">
        <v>50</v>
      </c>
      <c r="O33" s="1" t="s">
        <v>120</v>
      </c>
      <c r="P33" s="13">
        <v>55117</v>
      </c>
    </row>
    <row r="34" spans="12:16" x14ac:dyDescent="0.35">
      <c r="L34" s="3" t="s">
        <v>51</v>
      </c>
      <c r="M34" s="1" t="s">
        <v>43</v>
      </c>
      <c r="N34" s="1" t="s">
        <v>52</v>
      </c>
      <c r="O34" s="1" t="s">
        <v>118</v>
      </c>
      <c r="P34" s="13">
        <v>58445</v>
      </c>
    </row>
    <row r="35" spans="12:16" x14ac:dyDescent="0.35">
      <c r="L35" s="3" t="s">
        <v>53</v>
      </c>
      <c r="M35" s="1" t="s">
        <v>43</v>
      </c>
      <c r="N35" s="1" t="s">
        <v>54</v>
      </c>
      <c r="O35" s="1" t="s">
        <v>120</v>
      </c>
      <c r="P35" s="13">
        <v>120000</v>
      </c>
    </row>
    <row r="36" spans="12:16" x14ac:dyDescent="0.35">
      <c r="L36" s="3" t="s">
        <v>55</v>
      </c>
      <c r="M36" s="1" t="s">
        <v>43</v>
      </c>
      <c r="N36" s="1" t="s">
        <v>56</v>
      </c>
      <c r="O36" s="1" t="s">
        <v>120</v>
      </c>
      <c r="P36" s="13">
        <v>45117</v>
      </c>
    </row>
    <row r="37" spans="12:16" x14ac:dyDescent="0.35">
      <c r="L37" s="3" t="s">
        <v>57</v>
      </c>
      <c r="M37" s="1" t="s">
        <v>43</v>
      </c>
      <c r="N37" s="1" t="s">
        <v>58</v>
      </c>
      <c r="O37" s="1" t="s">
        <v>119</v>
      </c>
      <c r="P37" s="13">
        <v>50545</v>
      </c>
    </row>
    <row r="38" spans="12:16" x14ac:dyDescent="0.35">
      <c r="L38" s="3" t="s">
        <v>59</v>
      </c>
      <c r="M38" s="1" t="s">
        <v>43</v>
      </c>
      <c r="N38" s="1" t="s">
        <v>60</v>
      </c>
      <c r="O38" s="1" t="s">
        <v>118</v>
      </c>
      <c r="P38" s="13">
        <v>140000</v>
      </c>
    </row>
    <row r="39" spans="12:16" x14ac:dyDescent="0.35">
      <c r="L39" s="3" t="s">
        <v>61</v>
      </c>
      <c r="M39" s="1" t="s">
        <v>43</v>
      </c>
      <c r="N39" s="1" t="s">
        <v>62</v>
      </c>
      <c r="O39" s="1" t="s">
        <v>120</v>
      </c>
      <c r="P39" s="13">
        <v>90000</v>
      </c>
    </row>
    <row r="40" spans="12:16" x14ac:dyDescent="0.35">
      <c r="L40" s="3" t="s">
        <v>63</v>
      </c>
      <c r="M40" s="1" t="s">
        <v>43</v>
      </c>
      <c r="N40" s="1" t="s">
        <v>64</v>
      </c>
      <c r="O40" s="1" t="s">
        <v>119</v>
      </c>
      <c r="P40" s="13">
        <v>88357</v>
      </c>
    </row>
    <row r="41" spans="12:16" x14ac:dyDescent="0.35">
      <c r="L41" s="3" t="s">
        <v>65</v>
      </c>
      <c r="M41" s="1" t="s">
        <v>43</v>
      </c>
      <c r="N41" s="1" t="s">
        <v>66</v>
      </c>
      <c r="O41" s="1" t="s">
        <v>120</v>
      </c>
      <c r="P41" s="13">
        <v>59200</v>
      </c>
    </row>
    <row r="42" spans="12:16" x14ac:dyDescent="0.35">
      <c r="L42" s="3" t="s">
        <v>70</v>
      </c>
      <c r="M42" s="1" t="s">
        <v>43</v>
      </c>
      <c r="N42" s="1" t="s">
        <v>71</v>
      </c>
      <c r="O42" s="1" t="s">
        <v>118</v>
      </c>
      <c r="P42" s="13">
        <v>97000</v>
      </c>
    </row>
    <row r="43" spans="12:16" x14ac:dyDescent="0.35">
      <c r="L43" s="3" t="s">
        <v>72</v>
      </c>
      <c r="M43" s="1" t="s">
        <v>43</v>
      </c>
      <c r="N43" s="1" t="s">
        <v>147</v>
      </c>
      <c r="O43" s="1" t="s">
        <v>120</v>
      </c>
      <c r="P43" s="13">
        <v>68357</v>
      </c>
    </row>
    <row r="44" spans="12:16" x14ac:dyDescent="0.35">
      <c r="L44" s="3" t="s">
        <v>74</v>
      </c>
      <c r="M44" s="1" t="s">
        <v>43</v>
      </c>
      <c r="N44" s="1" t="s">
        <v>75</v>
      </c>
      <c r="O44" s="1" t="s">
        <v>119</v>
      </c>
      <c r="P44" s="13">
        <v>51800</v>
      </c>
    </row>
    <row r="45" spans="12:16" x14ac:dyDescent="0.35">
      <c r="L45" s="3" t="s">
        <v>76</v>
      </c>
      <c r="M45" s="1" t="s">
        <v>43</v>
      </c>
      <c r="N45" s="1" t="s">
        <v>77</v>
      </c>
      <c r="O45" s="1" t="s">
        <v>120</v>
      </c>
      <c r="P45" s="13">
        <v>97000</v>
      </c>
    </row>
    <row r="46" spans="12:16" x14ac:dyDescent="0.35">
      <c r="L46" s="3" t="s">
        <v>78</v>
      </c>
      <c r="M46" s="1" t="s">
        <v>43</v>
      </c>
      <c r="N46" s="1" t="s">
        <v>79</v>
      </c>
      <c r="O46" s="1" t="s">
        <v>118</v>
      </c>
      <c r="P46" s="13">
        <v>45000</v>
      </c>
    </row>
    <row r="47" spans="12:16" x14ac:dyDescent="0.35">
      <c r="L47" s="3" t="s">
        <v>80</v>
      </c>
      <c r="M47" s="1" t="s">
        <v>30</v>
      </c>
      <c r="N47" s="1" t="s">
        <v>81</v>
      </c>
      <c r="O47" s="1" t="s">
        <v>120</v>
      </c>
      <c r="P47" s="13">
        <v>89500</v>
      </c>
    </row>
    <row r="48" spans="12:16" x14ac:dyDescent="0.35">
      <c r="L48" s="3" t="s">
        <v>82</v>
      </c>
      <c r="M48" s="1" t="s">
        <v>30</v>
      </c>
      <c r="N48" s="1" t="s">
        <v>83</v>
      </c>
      <c r="O48" s="1" t="s">
        <v>119</v>
      </c>
      <c r="P48" s="13">
        <v>35971</v>
      </c>
    </row>
    <row r="49" spans="12:16" x14ac:dyDescent="0.35">
      <c r="L49" s="3" t="s">
        <v>84</v>
      </c>
      <c r="M49" s="1" t="s">
        <v>30</v>
      </c>
      <c r="N49" s="1" t="s">
        <v>85</v>
      </c>
      <c r="O49" s="1" t="s">
        <v>119</v>
      </c>
      <c r="P49" s="13">
        <v>80000</v>
      </c>
    </row>
    <row r="50" spans="12:16" x14ac:dyDescent="0.35">
      <c r="L50" s="3" t="s">
        <v>86</v>
      </c>
      <c r="M50" s="1" t="s">
        <v>30</v>
      </c>
      <c r="N50" s="1" t="s">
        <v>87</v>
      </c>
      <c r="O50" s="1" t="s">
        <v>118</v>
      </c>
      <c r="P50" s="13">
        <v>55117</v>
      </c>
    </row>
    <row r="51" spans="12:16" x14ac:dyDescent="0.35">
      <c r="L51" s="3" t="s">
        <v>88</v>
      </c>
      <c r="M51" s="1" t="s">
        <v>4</v>
      </c>
      <c r="N51" s="1" t="s">
        <v>89</v>
      </c>
      <c r="O51" s="1" t="s">
        <v>120</v>
      </c>
      <c r="P51" s="13">
        <v>58445</v>
      </c>
    </row>
    <row r="52" spans="12:16" x14ac:dyDescent="0.35">
      <c r="L52" s="3" t="s">
        <v>90</v>
      </c>
      <c r="M52" s="1" t="s">
        <v>4</v>
      </c>
      <c r="N52" s="1" t="s">
        <v>91</v>
      </c>
      <c r="O52" s="1" t="s">
        <v>120</v>
      </c>
      <c r="P52" s="13">
        <v>120000</v>
      </c>
    </row>
    <row r="53" spans="12:16" x14ac:dyDescent="0.35">
      <c r="L53" s="3" t="s">
        <v>92</v>
      </c>
      <c r="M53" s="1" t="s">
        <v>30</v>
      </c>
      <c r="N53" s="1" t="s">
        <v>93</v>
      </c>
      <c r="O53" s="1" t="s">
        <v>119</v>
      </c>
      <c r="P53" s="13">
        <v>45450</v>
      </c>
    </row>
    <row r="54" spans="12:16" x14ac:dyDescent="0.35">
      <c r="L54" s="3" t="s">
        <v>94</v>
      </c>
      <c r="M54" s="1" t="s">
        <v>30</v>
      </c>
      <c r="N54" s="1" t="s">
        <v>95</v>
      </c>
      <c r="O54" s="1" t="s">
        <v>120</v>
      </c>
      <c r="P54" s="13">
        <v>89500</v>
      </c>
    </row>
    <row r="55" spans="12:16" x14ac:dyDescent="0.35">
      <c r="L55" s="3" t="s">
        <v>96</v>
      </c>
      <c r="M55" s="1" t="s">
        <v>30</v>
      </c>
      <c r="N55" s="1" t="s">
        <v>97</v>
      </c>
      <c r="O55" s="1" t="s">
        <v>118</v>
      </c>
      <c r="P55" s="13">
        <v>65971</v>
      </c>
    </row>
    <row r="56" spans="12:16" x14ac:dyDescent="0.35">
      <c r="L56" s="3" t="s">
        <v>98</v>
      </c>
      <c r="M56" s="1" t="s">
        <v>30</v>
      </c>
      <c r="N56" s="1" t="s">
        <v>99</v>
      </c>
      <c r="O56" s="1" t="s">
        <v>120</v>
      </c>
      <c r="P56" s="13">
        <v>80000</v>
      </c>
    </row>
    <row r="57" spans="12:16" x14ac:dyDescent="0.35">
      <c r="L57" s="3" t="s">
        <v>100</v>
      </c>
      <c r="M57" s="1" t="s">
        <v>4</v>
      </c>
      <c r="N57" s="1" t="s">
        <v>101</v>
      </c>
      <c r="O57" s="1" t="s">
        <v>119</v>
      </c>
      <c r="P57" s="13">
        <v>55117</v>
      </c>
    </row>
    <row r="58" spans="12:16" x14ac:dyDescent="0.35">
      <c r="L58" s="3" t="s">
        <v>102</v>
      </c>
      <c r="M58" s="1" t="s">
        <v>4</v>
      </c>
      <c r="N58" s="1" t="s">
        <v>103</v>
      </c>
      <c r="O58" s="1" t="s">
        <v>118</v>
      </c>
      <c r="P58" s="13">
        <v>60445</v>
      </c>
    </row>
    <row r="59" spans="12:16" x14ac:dyDescent="0.35">
      <c r="L59" s="3" t="s">
        <v>104</v>
      </c>
      <c r="M59" s="1" t="s">
        <v>4</v>
      </c>
      <c r="N59" s="1" t="s">
        <v>105</v>
      </c>
      <c r="O59" s="1" t="s">
        <v>120</v>
      </c>
      <c r="P59" s="13">
        <v>83117</v>
      </c>
    </row>
    <row r="60" spans="12:16" x14ac:dyDescent="0.35">
      <c r="L60" s="6" t="s">
        <v>106</v>
      </c>
      <c r="M60" s="7" t="s">
        <v>4</v>
      </c>
      <c r="N60" s="7" t="s">
        <v>107</v>
      </c>
      <c r="O60" s="7" t="s">
        <v>118</v>
      </c>
      <c r="P60" s="14">
        <v>58445</v>
      </c>
    </row>
    <row r="61" spans="12:16" x14ac:dyDescent="0.35">
      <c r="L61" s="6" t="s">
        <v>128</v>
      </c>
      <c r="M61" s="7"/>
      <c r="N61" s="7"/>
      <c r="O61" s="7"/>
      <c r="P61" s="21">
        <f>SUBTOTAL(109,EMPData467[Yearly Sal])</f>
        <v>3619876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56"/>
  <sheetViews>
    <sheetView workbookViewId="0">
      <selection activeCell="I34" sqref="I34"/>
    </sheetView>
  </sheetViews>
  <sheetFormatPr defaultColWidth="8.81640625" defaultRowHeight="14.5" x14ac:dyDescent="0.35"/>
  <cols>
    <col min="2" max="2" width="11.6328125" bestFit="1" customWidth="1"/>
    <col min="3" max="3" width="11.1796875" style="16" bestFit="1" customWidth="1"/>
    <col min="12" max="12" width="13.36328125" bestFit="1" customWidth="1"/>
    <col min="13" max="13" width="13.1796875" bestFit="1" customWidth="1"/>
    <col min="14" max="14" width="15.1796875" bestFit="1" customWidth="1"/>
    <col min="15" max="15" width="10.36328125" bestFit="1" customWidth="1"/>
    <col min="16" max="16" width="13.6328125" bestFit="1" customWidth="1"/>
    <col min="19" max="19" width="11.6328125" bestFit="1" customWidth="1"/>
    <col min="20" max="20" width="14" bestFit="1" customWidth="1"/>
  </cols>
  <sheetData>
    <row r="1" spans="1:18" ht="36" x14ac:dyDescent="0.8">
      <c r="A1" s="18"/>
      <c r="B1" s="19" t="s">
        <v>138</v>
      </c>
      <c r="C1" s="19"/>
      <c r="D1" s="19"/>
      <c r="E1" s="19"/>
      <c r="F1" s="19"/>
      <c r="G1" s="19"/>
      <c r="H1" s="19"/>
      <c r="I1" s="19"/>
      <c r="J1" s="19"/>
      <c r="K1" s="19"/>
      <c r="L1" s="19"/>
      <c r="M1" s="19"/>
      <c r="N1" s="19"/>
      <c r="O1" s="19"/>
      <c r="P1" s="19"/>
      <c r="Q1" s="19"/>
      <c r="R1" s="19"/>
    </row>
    <row r="2" spans="1:18" x14ac:dyDescent="0.35">
      <c r="C2"/>
    </row>
    <row r="3" spans="1:18" x14ac:dyDescent="0.35">
      <c r="B3" s="27" t="s">
        <v>2</v>
      </c>
      <c r="C3" t="s">
        <v>158</v>
      </c>
    </row>
    <row r="4" spans="1:18" x14ac:dyDescent="0.35">
      <c r="B4" s="28" t="s">
        <v>60</v>
      </c>
      <c r="C4" s="29">
        <v>140000</v>
      </c>
    </row>
    <row r="5" spans="1:18" x14ac:dyDescent="0.35">
      <c r="B5" s="28" t="s">
        <v>31</v>
      </c>
      <c r="C5" s="29">
        <v>140000</v>
      </c>
      <c r="L5" s="4" t="s">
        <v>0</v>
      </c>
      <c r="M5" s="5" t="s">
        <v>1</v>
      </c>
      <c r="N5" s="5" t="s">
        <v>2</v>
      </c>
      <c r="O5" s="5" t="s">
        <v>117</v>
      </c>
      <c r="P5" s="12" t="s">
        <v>108</v>
      </c>
    </row>
    <row r="6" spans="1:18" x14ac:dyDescent="0.35">
      <c r="C6"/>
      <c r="L6" s="3" t="s">
        <v>3</v>
      </c>
      <c r="M6" s="1" t="s">
        <v>4</v>
      </c>
      <c r="N6" s="1" t="s">
        <v>5</v>
      </c>
      <c r="O6" s="1" t="s">
        <v>118</v>
      </c>
      <c r="P6" s="13">
        <v>60270</v>
      </c>
    </row>
    <row r="7" spans="1:18" x14ac:dyDescent="0.35">
      <c r="C7"/>
      <c r="L7" s="3" t="s">
        <v>6</v>
      </c>
      <c r="M7" s="1" t="s">
        <v>4</v>
      </c>
      <c r="N7" s="1" t="s">
        <v>7</v>
      </c>
      <c r="O7" s="1" t="s">
        <v>119</v>
      </c>
      <c r="P7" s="13">
        <v>39627</v>
      </c>
    </row>
    <row r="8" spans="1:18" x14ac:dyDescent="0.35">
      <c r="C8"/>
      <c r="L8" s="3" t="s">
        <v>8</v>
      </c>
      <c r="M8" s="1" t="s">
        <v>4</v>
      </c>
      <c r="N8" s="1" t="s">
        <v>9</v>
      </c>
      <c r="O8" s="1" t="s">
        <v>120</v>
      </c>
      <c r="P8" s="13">
        <v>29726</v>
      </c>
    </row>
    <row r="9" spans="1:18" x14ac:dyDescent="0.35">
      <c r="C9"/>
      <c r="L9" s="3" t="s">
        <v>10</v>
      </c>
      <c r="M9" s="1" t="s">
        <v>4</v>
      </c>
      <c r="N9" s="1" t="s">
        <v>73</v>
      </c>
      <c r="O9" s="1" t="s">
        <v>120</v>
      </c>
      <c r="P9" s="13">
        <v>93668</v>
      </c>
    </row>
    <row r="10" spans="1:18" x14ac:dyDescent="0.35">
      <c r="B10" t="s">
        <v>143</v>
      </c>
      <c r="C10"/>
      <c r="L10" s="3" t="s">
        <v>11</v>
      </c>
      <c r="M10" s="1" t="s">
        <v>4</v>
      </c>
      <c r="N10" s="1" t="s">
        <v>12</v>
      </c>
      <c r="O10" s="1" t="s">
        <v>119</v>
      </c>
      <c r="P10" s="13">
        <v>134000</v>
      </c>
    </row>
    <row r="11" spans="1:18" x14ac:dyDescent="0.35">
      <c r="C11"/>
      <c r="L11" s="3" t="s">
        <v>13</v>
      </c>
      <c r="M11" s="1" t="s">
        <v>4</v>
      </c>
      <c r="N11" s="1" t="s">
        <v>14</v>
      </c>
      <c r="O11" s="1" t="s">
        <v>119</v>
      </c>
      <c r="P11" s="13">
        <v>34808</v>
      </c>
    </row>
    <row r="12" spans="1:18" x14ac:dyDescent="0.35">
      <c r="C12"/>
      <c r="L12" s="3" t="s">
        <v>15</v>
      </c>
      <c r="M12" s="1" t="s">
        <v>4</v>
      </c>
      <c r="N12" s="1" t="s">
        <v>16</v>
      </c>
      <c r="O12" s="1" t="s">
        <v>120</v>
      </c>
      <c r="P12" s="13">
        <v>135000</v>
      </c>
    </row>
    <row r="13" spans="1:18" x14ac:dyDescent="0.35">
      <c r="C13"/>
      <c r="L13" s="3" t="s">
        <v>17</v>
      </c>
      <c r="M13" s="1" t="s">
        <v>4</v>
      </c>
      <c r="N13" s="1" t="s">
        <v>18</v>
      </c>
      <c r="O13" s="1" t="s">
        <v>120</v>
      </c>
      <c r="P13" s="13">
        <v>45000</v>
      </c>
    </row>
    <row r="14" spans="1:18" x14ac:dyDescent="0.35">
      <c r="A14" t="s">
        <v>142</v>
      </c>
      <c r="C14"/>
      <c r="L14" s="3" t="s">
        <v>19</v>
      </c>
      <c r="M14" s="1" t="s">
        <v>4</v>
      </c>
      <c r="N14" s="1" t="s">
        <v>20</v>
      </c>
      <c r="O14" s="1" t="s">
        <v>120</v>
      </c>
      <c r="P14" s="13">
        <v>89500</v>
      </c>
    </row>
    <row r="15" spans="1:18" x14ac:dyDescent="0.35">
      <c r="C15"/>
      <c r="L15" s="3" t="s">
        <v>21</v>
      </c>
      <c r="M15" s="1" t="s">
        <v>4</v>
      </c>
      <c r="N15" s="1" t="s">
        <v>22</v>
      </c>
      <c r="O15" s="1" t="s">
        <v>118</v>
      </c>
      <c r="P15" s="13">
        <v>21971</v>
      </c>
    </row>
    <row r="16" spans="1:18" x14ac:dyDescent="0.35">
      <c r="C16"/>
      <c r="L16" s="3" t="s">
        <v>23</v>
      </c>
      <c r="M16" s="1" t="s">
        <v>4</v>
      </c>
      <c r="N16" s="1" t="s">
        <v>24</v>
      </c>
      <c r="O16" s="1" t="s">
        <v>118</v>
      </c>
      <c r="P16" s="13">
        <v>80000</v>
      </c>
    </row>
    <row r="17" spans="3:16" x14ac:dyDescent="0.35">
      <c r="C17"/>
      <c r="L17" s="3" t="s">
        <v>25</v>
      </c>
      <c r="M17" s="1" t="s">
        <v>4</v>
      </c>
      <c r="N17" s="1" t="s">
        <v>26</v>
      </c>
      <c r="O17" s="1" t="s">
        <v>120</v>
      </c>
      <c r="P17" s="13">
        <v>45117</v>
      </c>
    </row>
    <row r="18" spans="3:16" x14ac:dyDescent="0.35">
      <c r="C18"/>
      <c r="L18" s="3" t="s">
        <v>27</v>
      </c>
      <c r="M18" s="1" t="s">
        <v>4</v>
      </c>
      <c r="N18" s="1" t="s">
        <v>28</v>
      </c>
      <c r="O18" s="1" t="s">
        <v>119</v>
      </c>
      <c r="P18" s="13">
        <v>50545</v>
      </c>
    </row>
    <row r="19" spans="3:16" x14ac:dyDescent="0.35">
      <c r="C19"/>
      <c r="L19" s="3" t="s">
        <v>29</v>
      </c>
      <c r="M19" s="1" t="s">
        <v>30</v>
      </c>
      <c r="N19" s="1" t="s">
        <v>31</v>
      </c>
      <c r="O19" s="1" t="s">
        <v>120</v>
      </c>
      <c r="P19" s="13">
        <v>140000</v>
      </c>
    </row>
    <row r="20" spans="3:16" x14ac:dyDescent="0.35">
      <c r="C20"/>
      <c r="L20" s="3" t="s">
        <v>32</v>
      </c>
      <c r="M20" s="1" t="s">
        <v>30</v>
      </c>
      <c r="N20" s="1" t="s">
        <v>33</v>
      </c>
      <c r="O20" s="1" t="s">
        <v>119</v>
      </c>
      <c r="P20" s="13">
        <v>110000</v>
      </c>
    </row>
    <row r="21" spans="3:16" x14ac:dyDescent="0.35">
      <c r="C21"/>
      <c r="L21" s="3" t="s">
        <v>34</v>
      </c>
      <c r="M21" s="1" t="s">
        <v>30</v>
      </c>
      <c r="N21" s="1" t="s">
        <v>35</v>
      </c>
      <c r="O21" s="1" t="s">
        <v>120</v>
      </c>
      <c r="P21" s="13">
        <v>68357</v>
      </c>
    </row>
    <row r="22" spans="3:16" x14ac:dyDescent="0.35">
      <c r="C22"/>
      <c r="L22" s="3" t="s">
        <v>36</v>
      </c>
      <c r="M22" s="1" t="s">
        <v>30</v>
      </c>
      <c r="N22" s="1" t="s">
        <v>37</v>
      </c>
      <c r="O22" s="1" t="s">
        <v>118</v>
      </c>
      <c r="P22" s="13">
        <v>51800</v>
      </c>
    </row>
    <row r="23" spans="3:16" x14ac:dyDescent="0.35">
      <c r="C23"/>
      <c r="L23" s="3" t="s">
        <v>38</v>
      </c>
      <c r="M23" s="1" t="s">
        <v>30</v>
      </c>
      <c r="N23" s="1" t="s">
        <v>39</v>
      </c>
      <c r="O23" s="1" t="s">
        <v>120</v>
      </c>
      <c r="P23" s="13">
        <v>97000</v>
      </c>
    </row>
    <row r="24" spans="3:16" x14ac:dyDescent="0.35">
      <c r="C24"/>
      <c r="L24" s="3" t="s">
        <v>40</v>
      </c>
      <c r="M24" s="1" t="s">
        <v>30</v>
      </c>
      <c r="N24" s="1" t="s">
        <v>41</v>
      </c>
      <c r="O24" s="1" t="s">
        <v>120</v>
      </c>
      <c r="P24" s="13">
        <v>45000</v>
      </c>
    </row>
    <row r="25" spans="3:16" x14ac:dyDescent="0.35">
      <c r="C25"/>
      <c r="L25" s="3" t="s">
        <v>42</v>
      </c>
      <c r="M25" s="1" t="s">
        <v>43</v>
      </c>
      <c r="N25" s="1" t="s">
        <v>44</v>
      </c>
      <c r="O25" s="1" t="s">
        <v>118</v>
      </c>
      <c r="P25" s="13">
        <v>89500</v>
      </c>
    </row>
    <row r="26" spans="3:16" x14ac:dyDescent="0.35">
      <c r="C26"/>
      <c r="L26" s="3" t="s">
        <v>45</v>
      </c>
      <c r="M26" s="1" t="s">
        <v>43</v>
      </c>
      <c r="N26" s="1" t="s">
        <v>46</v>
      </c>
      <c r="O26" s="1" t="s">
        <v>120</v>
      </c>
      <c r="P26" s="13">
        <v>35971</v>
      </c>
    </row>
    <row r="27" spans="3:16" x14ac:dyDescent="0.35">
      <c r="C27"/>
      <c r="L27" s="3" t="s">
        <v>47</v>
      </c>
      <c r="M27" s="1" t="s">
        <v>43</v>
      </c>
      <c r="N27" s="1" t="s">
        <v>48</v>
      </c>
      <c r="O27" s="1" t="s">
        <v>119</v>
      </c>
      <c r="P27" s="13">
        <v>80000</v>
      </c>
    </row>
    <row r="28" spans="3:16" x14ac:dyDescent="0.35">
      <c r="C28"/>
      <c r="L28" s="3" t="s">
        <v>49</v>
      </c>
      <c r="M28" s="1" t="s">
        <v>43</v>
      </c>
      <c r="N28" s="1" t="s">
        <v>50</v>
      </c>
      <c r="O28" s="1" t="s">
        <v>120</v>
      </c>
      <c r="P28" s="13">
        <v>55117</v>
      </c>
    </row>
    <row r="29" spans="3:16" x14ac:dyDescent="0.35">
      <c r="C29"/>
      <c r="L29" s="3" t="s">
        <v>51</v>
      </c>
      <c r="M29" s="1" t="s">
        <v>43</v>
      </c>
      <c r="N29" s="1" t="s">
        <v>52</v>
      </c>
      <c r="O29" s="1" t="s">
        <v>118</v>
      </c>
      <c r="P29" s="13">
        <v>58445</v>
      </c>
    </row>
    <row r="30" spans="3:16" x14ac:dyDescent="0.35">
      <c r="C30"/>
      <c r="L30" s="3" t="s">
        <v>53</v>
      </c>
      <c r="M30" s="1" t="s">
        <v>43</v>
      </c>
      <c r="N30" s="1" t="s">
        <v>54</v>
      </c>
      <c r="O30" s="1" t="s">
        <v>120</v>
      </c>
      <c r="P30" s="13">
        <v>120000</v>
      </c>
    </row>
    <row r="31" spans="3:16" x14ac:dyDescent="0.35">
      <c r="C31"/>
      <c r="L31" s="3" t="s">
        <v>55</v>
      </c>
      <c r="M31" s="1" t="s">
        <v>43</v>
      </c>
      <c r="N31" s="1" t="s">
        <v>56</v>
      </c>
      <c r="O31" s="1" t="s">
        <v>120</v>
      </c>
      <c r="P31" s="13">
        <v>45117</v>
      </c>
    </row>
    <row r="32" spans="3:16" x14ac:dyDescent="0.35">
      <c r="C32"/>
      <c r="L32" s="3" t="s">
        <v>57</v>
      </c>
      <c r="M32" s="1" t="s">
        <v>43</v>
      </c>
      <c r="N32" s="1" t="s">
        <v>58</v>
      </c>
      <c r="O32" s="1" t="s">
        <v>119</v>
      </c>
      <c r="P32" s="13">
        <v>50545</v>
      </c>
    </row>
    <row r="33" spans="3:16" x14ac:dyDescent="0.35">
      <c r="C33"/>
      <c r="L33" s="3" t="s">
        <v>59</v>
      </c>
      <c r="M33" s="1" t="s">
        <v>43</v>
      </c>
      <c r="N33" s="1" t="s">
        <v>60</v>
      </c>
      <c r="O33" s="1" t="s">
        <v>118</v>
      </c>
      <c r="P33" s="13">
        <v>140000</v>
      </c>
    </row>
    <row r="34" spans="3:16" x14ac:dyDescent="0.35">
      <c r="C34"/>
      <c r="L34" s="3" t="s">
        <v>61</v>
      </c>
      <c r="M34" s="1" t="s">
        <v>43</v>
      </c>
      <c r="N34" s="1" t="s">
        <v>62</v>
      </c>
      <c r="O34" s="1" t="s">
        <v>120</v>
      </c>
      <c r="P34" s="13">
        <v>90000</v>
      </c>
    </row>
    <row r="35" spans="3:16" x14ac:dyDescent="0.35">
      <c r="C35"/>
      <c r="L35" s="3" t="s">
        <v>63</v>
      </c>
      <c r="M35" s="1" t="s">
        <v>43</v>
      </c>
      <c r="N35" s="1" t="s">
        <v>64</v>
      </c>
      <c r="O35" s="1" t="s">
        <v>119</v>
      </c>
      <c r="P35" s="13">
        <v>88357</v>
      </c>
    </row>
    <row r="36" spans="3:16" x14ac:dyDescent="0.35">
      <c r="C36"/>
      <c r="L36" s="3" t="s">
        <v>65</v>
      </c>
      <c r="M36" s="1" t="s">
        <v>43</v>
      </c>
      <c r="N36" s="1" t="s">
        <v>66</v>
      </c>
      <c r="O36" s="1" t="s">
        <v>120</v>
      </c>
      <c r="P36" s="13">
        <v>59200</v>
      </c>
    </row>
    <row r="37" spans="3:16" x14ac:dyDescent="0.35">
      <c r="C37"/>
      <c r="L37" s="3" t="s">
        <v>70</v>
      </c>
      <c r="M37" s="1" t="s">
        <v>43</v>
      </c>
      <c r="N37" s="1" t="s">
        <v>71</v>
      </c>
      <c r="O37" s="1" t="s">
        <v>118</v>
      </c>
      <c r="P37" s="13">
        <v>97000</v>
      </c>
    </row>
    <row r="38" spans="3:16" x14ac:dyDescent="0.35">
      <c r="C38"/>
      <c r="L38" s="3" t="s">
        <v>72</v>
      </c>
      <c r="M38" s="1" t="s">
        <v>43</v>
      </c>
      <c r="N38" s="1" t="s">
        <v>147</v>
      </c>
      <c r="O38" s="1" t="s">
        <v>120</v>
      </c>
      <c r="P38" s="13">
        <v>68357</v>
      </c>
    </row>
    <row r="39" spans="3:16" x14ac:dyDescent="0.35">
      <c r="C39"/>
      <c r="L39" s="3" t="s">
        <v>74</v>
      </c>
      <c r="M39" s="1" t="s">
        <v>43</v>
      </c>
      <c r="N39" s="1" t="s">
        <v>75</v>
      </c>
      <c r="O39" s="1" t="s">
        <v>119</v>
      </c>
      <c r="P39" s="13">
        <v>51800</v>
      </c>
    </row>
    <row r="40" spans="3:16" x14ac:dyDescent="0.35">
      <c r="C40"/>
      <c r="L40" s="3" t="s">
        <v>76</v>
      </c>
      <c r="M40" s="1" t="s">
        <v>43</v>
      </c>
      <c r="N40" s="1" t="s">
        <v>77</v>
      </c>
      <c r="O40" s="1" t="s">
        <v>120</v>
      </c>
      <c r="P40" s="13">
        <v>97000</v>
      </c>
    </row>
    <row r="41" spans="3:16" x14ac:dyDescent="0.35">
      <c r="C41"/>
      <c r="L41" s="3" t="s">
        <v>78</v>
      </c>
      <c r="M41" s="1" t="s">
        <v>43</v>
      </c>
      <c r="N41" s="1" t="s">
        <v>79</v>
      </c>
      <c r="O41" s="1" t="s">
        <v>118</v>
      </c>
      <c r="P41" s="13">
        <v>45000</v>
      </c>
    </row>
    <row r="42" spans="3:16" x14ac:dyDescent="0.35">
      <c r="C42"/>
      <c r="L42" s="3" t="s">
        <v>80</v>
      </c>
      <c r="M42" s="1" t="s">
        <v>30</v>
      </c>
      <c r="N42" s="1" t="s">
        <v>81</v>
      </c>
      <c r="O42" s="1" t="s">
        <v>120</v>
      </c>
      <c r="P42" s="13">
        <v>89500</v>
      </c>
    </row>
    <row r="43" spans="3:16" x14ac:dyDescent="0.35">
      <c r="C43"/>
      <c r="L43" s="3" t="s">
        <v>82</v>
      </c>
      <c r="M43" s="1" t="s">
        <v>30</v>
      </c>
      <c r="N43" s="1" t="s">
        <v>83</v>
      </c>
      <c r="O43" s="1" t="s">
        <v>119</v>
      </c>
      <c r="P43" s="13">
        <v>35971</v>
      </c>
    </row>
    <row r="44" spans="3:16" x14ac:dyDescent="0.35">
      <c r="C44"/>
      <c r="L44" s="3" t="s">
        <v>84</v>
      </c>
      <c r="M44" s="1" t="s">
        <v>30</v>
      </c>
      <c r="N44" s="1" t="s">
        <v>85</v>
      </c>
      <c r="O44" s="1" t="s">
        <v>119</v>
      </c>
      <c r="P44" s="13">
        <v>80000</v>
      </c>
    </row>
    <row r="45" spans="3:16" x14ac:dyDescent="0.35">
      <c r="C45"/>
      <c r="L45" s="3" t="s">
        <v>86</v>
      </c>
      <c r="M45" s="1" t="s">
        <v>30</v>
      </c>
      <c r="N45" s="1" t="s">
        <v>87</v>
      </c>
      <c r="O45" s="1" t="s">
        <v>118</v>
      </c>
      <c r="P45" s="13">
        <v>55117</v>
      </c>
    </row>
    <row r="46" spans="3:16" x14ac:dyDescent="0.35">
      <c r="C46"/>
      <c r="L46" s="3" t="s">
        <v>88</v>
      </c>
      <c r="M46" s="1" t="s">
        <v>4</v>
      </c>
      <c r="N46" s="1" t="s">
        <v>89</v>
      </c>
      <c r="O46" s="1" t="s">
        <v>120</v>
      </c>
      <c r="P46" s="13">
        <v>58445</v>
      </c>
    </row>
    <row r="47" spans="3:16" x14ac:dyDescent="0.35">
      <c r="C47"/>
      <c r="L47" s="3" t="s">
        <v>90</v>
      </c>
      <c r="M47" s="1" t="s">
        <v>4</v>
      </c>
      <c r="N47" s="1" t="s">
        <v>91</v>
      </c>
      <c r="O47" s="1" t="s">
        <v>120</v>
      </c>
      <c r="P47" s="13">
        <v>120000</v>
      </c>
    </row>
    <row r="48" spans="3:16" x14ac:dyDescent="0.35">
      <c r="C48"/>
      <c r="L48" s="3" t="s">
        <v>92</v>
      </c>
      <c r="M48" s="1" t="s">
        <v>30</v>
      </c>
      <c r="N48" s="1" t="s">
        <v>93</v>
      </c>
      <c r="O48" s="1" t="s">
        <v>119</v>
      </c>
      <c r="P48" s="13">
        <v>45450</v>
      </c>
    </row>
    <row r="49" spans="3:16" x14ac:dyDescent="0.35">
      <c r="C49"/>
      <c r="L49" s="3" t="s">
        <v>94</v>
      </c>
      <c r="M49" s="1" t="s">
        <v>30</v>
      </c>
      <c r="N49" s="1" t="s">
        <v>95</v>
      </c>
      <c r="O49" s="1" t="s">
        <v>120</v>
      </c>
      <c r="P49" s="13">
        <v>89500</v>
      </c>
    </row>
    <row r="50" spans="3:16" x14ac:dyDescent="0.35">
      <c r="L50" s="3" t="s">
        <v>96</v>
      </c>
      <c r="M50" s="1" t="s">
        <v>30</v>
      </c>
      <c r="N50" s="1" t="s">
        <v>97</v>
      </c>
      <c r="O50" s="1" t="s">
        <v>118</v>
      </c>
      <c r="P50" s="13">
        <v>65971</v>
      </c>
    </row>
    <row r="51" spans="3:16" x14ac:dyDescent="0.35">
      <c r="L51" s="3" t="s">
        <v>98</v>
      </c>
      <c r="M51" s="1" t="s">
        <v>30</v>
      </c>
      <c r="N51" s="1" t="s">
        <v>99</v>
      </c>
      <c r="O51" s="1" t="s">
        <v>120</v>
      </c>
      <c r="P51" s="13">
        <v>80000</v>
      </c>
    </row>
    <row r="52" spans="3:16" x14ac:dyDescent="0.35">
      <c r="L52" s="3" t="s">
        <v>100</v>
      </c>
      <c r="M52" s="1" t="s">
        <v>4</v>
      </c>
      <c r="N52" s="1" t="s">
        <v>101</v>
      </c>
      <c r="O52" s="1" t="s">
        <v>119</v>
      </c>
      <c r="P52" s="13">
        <v>55117</v>
      </c>
    </row>
    <row r="53" spans="3:16" x14ac:dyDescent="0.35">
      <c r="L53" s="3" t="s">
        <v>102</v>
      </c>
      <c r="M53" s="1" t="s">
        <v>4</v>
      </c>
      <c r="N53" s="1" t="s">
        <v>103</v>
      </c>
      <c r="O53" s="1" t="s">
        <v>118</v>
      </c>
      <c r="P53" s="13">
        <v>60445</v>
      </c>
    </row>
    <row r="54" spans="3:16" x14ac:dyDescent="0.35">
      <c r="L54" s="3" t="s">
        <v>104</v>
      </c>
      <c r="M54" s="1" t="s">
        <v>4</v>
      </c>
      <c r="N54" s="1" t="s">
        <v>105</v>
      </c>
      <c r="O54" s="1" t="s">
        <v>120</v>
      </c>
      <c r="P54" s="13">
        <v>83117</v>
      </c>
    </row>
    <row r="55" spans="3:16" x14ac:dyDescent="0.35">
      <c r="L55" s="6" t="s">
        <v>106</v>
      </c>
      <c r="M55" s="7" t="s">
        <v>4</v>
      </c>
      <c r="N55" s="7" t="s">
        <v>107</v>
      </c>
      <c r="O55" s="7" t="s">
        <v>118</v>
      </c>
      <c r="P55" s="14">
        <v>58445</v>
      </c>
    </row>
    <row r="56" spans="3:16" x14ac:dyDescent="0.35">
      <c r="L56" s="6" t="s">
        <v>128</v>
      </c>
      <c r="M56" s="7"/>
      <c r="N56" s="7"/>
      <c r="O56" s="7"/>
      <c r="P56" s="21">
        <f>SUBTOTAL(109,EMPData4678[Yearly Sal])</f>
        <v>3619876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R55"/>
  <sheetViews>
    <sheetView workbookViewId="0">
      <selection activeCell="G27" sqref="G27"/>
    </sheetView>
  </sheetViews>
  <sheetFormatPr defaultColWidth="8.81640625" defaultRowHeight="14.5" x14ac:dyDescent="0.35"/>
  <cols>
    <col min="2" max="2" width="17" customWidth="1"/>
    <col min="3" max="3" width="15.6328125" customWidth="1"/>
    <col min="11" max="11" width="13.36328125" bestFit="1" customWidth="1"/>
    <col min="12" max="12" width="13.1796875" bestFit="1" customWidth="1"/>
    <col min="13" max="13" width="15.1796875" bestFit="1" customWidth="1"/>
    <col min="14" max="14" width="10.36328125" bestFit="1" customWidth="1"/>
    <col min="15" max="15" width="13.6328125" bestFit="1" customWidth="1"/>
    <col min="18" max="18" width="12.1796875" bestFit="1" customWidth="1"/>
    <col min="19" max="19" width="14" bestFit="1" customWidth="1"/>
  </cols>
  <sheetData>
    <row r="1" spans="1:18" ht="36" x14ac:dyDescent="0.8">
      <c r="A1" s="18"/>
      <c r="B1" s="19" t="s">
        <v>139</v>
      </c>
      <c r="C1" s="19"/>
      <c r="D1" s="19"/>
      <c r="E1" s="19"/>
      <c r="F1" s="19"/>
      <c r="G1" s="19"/>
      <c r="H1" s="19"/>
      <c r="I1" s="19"/>
      <c r="J1" s="19"/>
      <c r="K1" s="19"/>
      <c r="L1" s="19"/>
      <c r="M1" s="19"/>
      <c r="N1" s="19"/>
      <c r="O1" s="19"/>
      <c r="P1" s="19"/>
      <c r="Q1" s="19"/>
      <c r="R1" s="19"/>
    </row>
    <row r="3" spans="1:18" x14ac:dyDescent="0.35">
      <c r="B3" s="27" t="s">
        <v>2</v>
      </c>
      <c r="C3" t="s">
        <v>158</v>
      </c>
    </row>
    <row r="4" spans="1:18" x14ac:dyDescent="0.35">
      <c r="B4" s="28" t="s">
        <v>9</v>
      </c>
      <c r="C4" s="29">
        <v>29726</v>
      </c>
      <c r="K4" s="4" t="s">
        <v>0</v>
      </c>
      <c r="L4" s="5" t="s">
        <v>1</v>
      </c>
      <c r="M4" s="5" t="s">
        <v>2</v>
      </c>
      <c r="N4" s="5" t="s">
        <v>117</v>
      </c>
      <c r="O4" s="12" t="s">
        <v>108</v>
      </c>
    </row>
    <row r="5" spans="1:18" x14ac:dyDescent="0.35">
      <c r="B5" s="28" t="s">
        <v>22</v>
      </c>
      <c r="C5" s="29">
        <v>21971</v>
      </c>
      <c r="K5" s="3" t="s">
        <v>3</v>
      </c>
      <c r="L5" s="1" t="s">
        <v>4</v>
      </c>
      <c r="M5" s="1" t="s">
        <v>5</v>
      </c>
      <c r="N5" s="1" t="s">
        <v>118</v>
      </c>
      <c r="O5" s="13">
        <v>60270</v>
      </c>
    </row>
    <row r="6" spans="1:18" x14ac:dyDescent="0.35">
      <c r="K6" s="3" t="s">
        <v>6</v>
      </c>
      <c r="L6" s="1" t="s">
        <v>4</v>
      </c>
      <c r="M6" s="1" t="s">
        <v>7</v>
      </c>
      <c r="N6" s="1" t="s">
        <v>119</v>
      </c>
      <c r="O6" s="13">
        <v>39627</v>
      </c>
    </row>
    <row r="7" spans="1:18" x14ac:dyDescent="0.35">
      <c r="K7" s="3" t="s">
        <v>8</v>
      </c>
      <c r="L7" s="1" t="s">
        <v>4</v>
      </c>
      <c r="M7" s="1" t="s">
        <v>9</v>
      </c>
      <c r="N7" s="1" t="s">
        <v>120</v>
      </c>
      <c r="O7" s="13">
        <v>29726</v>
      </c>
    </row>
    <row r="8" spans="1:18" x14ac:dyDescent="0.35">
      <c r="K8" s="3" t="s">
        <v>10</v>
      </c>
      <c r="L8" s="1" t="s">
        <v>4</v>
      </c>
      <c r="M8" s="1" t="s">
        <v>73</v>
      </c>
      <c r="N8" s="1" t="s">
        <v>120</v>
      </c>
      <c r="O8" s="13">
        <v>93668</v>
      </c>
    </row>
    <row r="9" spans="1:18" x14ac:dyDescent="0.35">
      <c r="K9" s="3" t="s">
        <v>11</v>
      </c>
      <c r="L9" s="1" t="s">
        <v>4</v>
      </c>
      <c r="M9" s="1" t="s">
        <v>12</v>
      </c>
      <c r="N9" s="1" t="s">
        <v>119</v>
      </c>
      <c r="O9" s="13">
        <v>134000</v>
      </c>
    </row>
    <row r="10" spans="1:18" x14ac:dyDescent="0.35">
      <c r="K10" s="3" t="s">
        <v>13</v>
      </c>
      <c r="L10" s="1" t="s">
        <v>4</v>
      </c>
      <c r="M10" s="1" t="s">
        <v>14</v>
      </c>
      <c r="N10" s="1" t="s">
        <v>119</v>
      </c>
      <c r="O10" s="13">
        <v>34808</v>
      </c>
    </row>
    <row r="11" spans="1:18" x14ac:dyDescent="0.35">
      <c r="K11" s="3" t="s">
        <v>15</v>
      </c>
      <c r="L11" s="1" t="s">
        <v>4</v>
      </c>
      <c r="M11" s="1" t="s">
        <v>16</v>
      </c>
      <c r="N11" s="1" t="s">
        <v>120</v>
      </c>
      <c r="O11" s="13">
        <v>135000</v>
      </c>
    </row>
    <row r="12" spans="1:18" x14ac:dyDescent="0.35">
      <c r="K12" s="3" t="s">
        <v>17</v>
      </c>
      <c r="L12" s="1" t="s">
        <v>4</v>
      </c>
      <c r="M12" s="1" t="s">
        <v>18</v>
      </c>
      <c r="N12" s="1" t="s">
        <v>120</v>
      </c>
      <c r="O12" s="13">
        <v>45000</v>
      </c>
    </row>
    <row r="13" spans="1:18" x14ac:dyDescent="0.35">
      <c r="K13" s="3" t="s">
        <v>19</v>
      </c>
      <c r="L13" s="1" t="s">
        <v>4</v>
      </c>
      <c r="M13" s="1" t="s">
        <v>20</v>
      </c>
      <c r="N13" s="1" t="s">
        <v>120</v>
      </c>
      <c r="O13" s="13">
        <v>89500</v>
      </c>
    </row>
    <row r="14" spans="1:18" x14ac:dyDescent="0.35">
      <c r="A14" t="s">
        <v>144</v>
      </c>
      <c r="K14" s="3" t="s">
        <v>21</v>
      </c>
      <c r="L14" s="1" t="s">
        <v>4</v>
      </c>
      <c r="M14" s="1" t="s">
        <v>22</v>
      </c>
      <c r="N14" s="1" t="s">
        <v>118</v>
      </c>
      <c r="O14" s="13">
        <v>21971</v>
      </c>
    </row>
    <row r="15" spans="1:18" x14ac:dyDescent="0.35">
      <c r="K15" s="3" t="s">
        <v>23</v>
      </c>
      <c r="L15" s="1" t="s">
        <v>4</v>
      </c>
      <c r="M15" s="1" t="s">
        <v>24</v>
      </c>
      <c r="N15" s="1" t="s">
        <v>118</v>
      </c>
      <c r="O15" s="13">
        <v>80000</v>
      </c>
    </row>
    <row r="16" spans="1:18" x14ac:dyDescent="0.35">
      <c r="K16" s="3" t="s">
        <v>25</v>
      </c>
      <c r="L16" s="1" t="s">
        <v>4</v>
      </c>
      <c r="M16" s="1" t="s">
        <v>26</v>
      </c>
      <c r="N16" s="1" t="s">
        <v>120</v>
      </c>
      <c r="O16" s="13">
        <v>45117</v>
      </c>
    </row>
    <row r="17" spans="11:15" x14ac:dyDescent="0.35">
      <c r="K17" s="3" t="s">
        <v>27</v>
      </c>
      <c r="L17" s="1" t="s">
        <v>4</v>
      </c>
      <c r="M17" s="1" t="s">
        <v>28</v>
      </c>
      <c r="N17" s="1" t="s">
        <v>119</v>
      </c>
      <c r="O17" s="13">
        <v>50545</v>
      </c>
    </row>
    <row r="18" spans="11:15" x14ac:dyDescent="0.35">
      <c r="K18" s="3" t="s">
        <v>29</v>
      </c>
      <c r="L18" s="1" t="s">
        <v>30</v>
      </c>
      <c r="M18" s="1" t="s">
        <v>31</v>
      </c>
      <c r="N18" s="1" t="s">
        <v>120</v>
      </c>
      <c r="O18" s="13">
        <v>140000</v>
      </c>
    </row>
    <row r="19" spans="11:15" x14ac:dyDescent="0.35">
      <c r="K19" s="3" t="s">
        <v>32</v>
      </c>
      <c r="L19" s="1" t="s">
        <v>30</v>
      </c>
      <c r="M19" s="1" t="s">
        <v>33</v>
      </c>
      <c r="N19" s="1" t="s">
        <v>119</v>
      </c>
      <c r="O19" s="13">
        <v>110000</v>
      </c>
    </row>
    <row r="20" spans="11:15" x14ac:dyDescent="0.35">
      <c r="K20" s="3" t="s">
        <v>34</v>
      </c>
      <c r="L20" s="1" t="s">
        <v>30</v>
      </c>
      <c r="M20" s="1" t="s">
        <v>35</v>
      </c>
      <c r="N20" s="1" t="s">
        <v>120</v>
      </c>
      <c r="O20" s="13">
        <v>68357</v>
      </c>
    </row>
    <row r="21" spans="11:15" x14ac:dyDescent="0.35">
      <c r="K21" s="3" t="s">
        <v>36</v>
      </c>
      <c r="L21" s="1" t="s">
        <v>30</v>
      </c>
      <c r="M21" s="1" t="s">
        <v>37</v>
      </c>
      <c r="N21" s="1" t="s">
        <v>118</v>
      </c>
      <c r="O21" s="13">
        <v>51800</v>
      </c>
    </row>
    <row r="22" spans="11:15" x14ac:dyDescent="0.35">
      <c r="K22" s="3" t="s">
        <v>38</v>
      </c>
      <c r="L22" s="1" t="s">
        <v>30</v>
      </c>
      <c r="M22" s="1" t="s">
        <v>39</v>
      </c>
      <c r="N22" s="1" t="s">
        <v>120</v>
      </c>
      <c r="O22" s="13">
        <v>97000</v>
      </c>
    </row>
    <row r="23" spans="11:15" x14ac:dyDescent="0.35">
      <c r="K23" s="3" t="s">
        <v>40</v>
      </c>
      <c r="L23" s="1" t="s">
        <v>30</v>
      </c>
      <c r="M23" s="1" t="s">
        <v>41</v>
      </c>
      <c r="N23" s="1" t="s">
        <v>120</v>
      </c>
      <c r="O23" s="13">
        <v>45000</v>
      </c>
    </row>
    <row r="24" spans="11:15" x14ac:dyDescent="0.35">
      <c r="K24" s="3" t="s">
        <v>42</v>
      </c>
      <c r="L24" s="1" t="s">
        <v>43</v>
      </c>
      <c r="M24" s="1" t="s">
        <v>44</v>
      </c>
      <c r="N24" s="1" t="s">
        <v>118</v>
      </c>
      <c r="O24" s="13">
        <v>89500</v>
      </c>
    </row>
    <row r="25" spans="11:15" x14ac:dyDescent="0.35">
      <c r="K25" s="3" t="s">
        <v>45</v>
      </c>
      <c r="L25" s="1" t="s">
        <v>43</v>
      </c>
      <c r="M25" s="1" t="s">
        <v>46</v>
      </c>
      <c r="N25" s="1" t="s">
        <v>120</v>
      </c>
      <c r="O25" s="13">
        <v>35971</v>
      </c>
    </row>
    <row r="26" spans="11:15" x14ac:dyDescent="0.35">
      <c r="K26" s="3" t="s">
        <v>47</v>
      </c>
      <c r="L26" s="1" t="s">
        <v>43</v>
      </c>
      <c r="M26" s="1" t="s">
        <v>48</v>
      </c>
      <c r="N26" s="1" t="s">
        <v>119</v>
      </c>
      <c r="O26" s="13">
        <v>80000</v>
      </c>
    </row>
    <row r="27" spans="11:15" x14ac:dyDescent="0.35">
      <c r="K27" s="3" t="s">
        <v>49</v>
      </c>
      <c r="L27" s="1" t="s">
        <v>43</v>
      </c>
      <c r="M27" s="1" t="s">
        <v>50</v>
      </c>
      <c r="N27" s="1" t="s">
        <v>120</v>
      </c>
      <c r="O27" s="13">
        <v>55117</v>
      </c>
    </row>
    <row r="28" spans="11:15" x14ac:dyDescent="0.35">
      <c r="K28" s="3" t="s">
        <v>51</v>
      </c>
      <c r="L28" s="1" t="s">
        <v>43</v>
      </c>
      <c r="M28" s="1" t="s">
        <v>52</v>
      </c>
      <c r="N28" s="1" t="s">
        <v>118</v>
      </c>
      <c r="O28" s="13">
        <v>58445</v>
      </c>
    </row>
    <row r="29" spans="11:15" x14ac:dyDescent="0.35">
      <c r="K29" s="3" t="s">
        <v>53</v>
      </c>
      <c r="L29" s="1" t="s">
        <v>43</v>
      </c>
      <c r="M29" s="1" t="s">
        <v>54</v>
      </c>
      <c r="N29" s="1" t="s">
        <v>120</v>
      </c>
      <c r="O29" s="13">
        <v>120000</v>
      </c>
    </row>
    <row r="30" spans="11:15" x14ac:dyDescent="0.35">
      <c r="K30" s="3" t="s">
        <v>55</v>
      </c>
      <c r="L30" s="1" t="s">
        <v>43</v>
      </c>
      <c r="M30" s="1" t="s">
        <v>56</v>
      </c>
      <c r="N30" s="1" t="s">
        <v>120</v>
      </c>
      <c r="O30" s="13">
        <v>45117</v>
      </c>
    </row>
    <row r="31" spans="11:15" x14ac:dyDescent="0.35">
      <c r="K31" s="3" t="s">
        <v>57</v>
      </c>
      <c r="L31" s="1" t="s">
        <v>43</v>
      </c>
      <c r="M31" s="1" t="s">
        <v>58</v>
      </c>
      <c r="N31" s="1" t="s">
        <v>119</v>
      </c>
      <c r="O31" s="13">
        <v>50545</v>
      </c>
    </row>
    <row r="32" spans="11:15" x14ac:dyDescent="0.35">
      <c r="K32" s="3" t="s">
        <v>59</v>
      </c>
      <c r="L32" s="1" t="s">
        <v>43</v>
      </c>
      <c r="M32" s="1" t="s">
        <v>60</v>
      </c>
      <c r="N32" s="1" t="s">
        <v>118</v>
      </c>
      <c r="O32" s="13">
        <v>140000</v>
      </c>
    </row>
    <row r="33" spans="11:15" x14ac:dyDescent="0.35">
      <c r="K33" s="3" t="s">
        <v>61</v>
      </c>
      <c r="L33" s="1" t="s">
        <v>43</v>
      </c>
      <c r="M33" s="1" t="s">
        <v>62</v>
      </c>
      <c r="N33" s="1" t="s">
        <v>120</v>
      </c>
      <c r="O33" s="13">
        <v>90000</v>
      </c>
    </row>
    <row r="34" spans="11:15" x14ac:dyDescent="0.35">
      <c r="K34" s="3" t="s">
        <v>63</v>
      </c>
      <c r="L34" s="1" t="s">
        <v>43</v>
      </c>
      <c r="M34" s="1" t="s">
        <v>64</v>
      </c>
      <c r="N34" s="1" t="s">
        <v>119</v>
      </c>
      <c r="O34" s="13">
        <v>88357</v>
      </c>
    </row>
    <row r="35" spans="11:15" x14ac:dyDescent="0.35">
      <c r="K35" s="3" t="s">
        <v>65</v>
      </c>
      <c r="L35" s="1" t="s">
        <v>43</v>
      </c>
      <c r="M35" s="1" t="s">
        <v>66</v>
      </c>
      <c r="N35" s="1" t="s">
        <v>120</v>
      </c>
      <c r="O35" s="13">
        <v>59200</v>
      </c>
    </row>
    <row r="36" spans="11:15" x14ac:dyDescent="0.35">
      <c r="K36" s="3" t="s">
        <v>70</v>
      </c>
      <c r="L36" s="1" t="s">
        <v>43</v>
      </c>
      <c r="M36" s="1" t="s">
        <v>71</v>
      </c>
      <c r="N36" s="1" t="s">
        <v>118</v>
      </c>
      <c r="O36" s="13">
        <v>97000</v>
      </c>
    </row>
    <row r="37" spans="11:15" x14ac:dyDescent="0.35">
      <c r="K37" s="3" t="s">
        <v>72</v>
      </c>
      <c r="L37" s="1" t="s">
        <v>43</v>
      </c>
      <c r="M37" s="1" t="s">
        <v>147</v>
      </c>
      <c r="N37" s="1" t="s">
        <v>120</v>
      </c>
      <c r="O37" s="13">
        <v>68357</v>
      </c>
    </row>
    <row r="38" spans="11:15" x14ac:dyDescent="0.35">
      <c r="K38" s="3" t="s">
        <v>74</v>
      </c>
      <c r="L38" s="1" t="s">
        <v>43</v>
      </c>
      <c r="M38" s="1" t="s">
        <v>75</v>
      </c>
      <c r="N38" s="1" t="s">
        <v>119</v>
      </c>
      <c r="O38" s="13">
        <v>51800</v>
      </c>
    </row>
    <row r="39" spans="11:15" x14ac:dyDescent="0.35">
      <c r="K39" s="3" t="s">
        <v>76</v>
      </c>
      <c r="L39" s="1" t="s">
        <v>43</v>
      </c>
      <c r="M39" s="1" t="s">
        <v>77</v>
      </c>
      <c r="N39" s="1" t="s">
        <v>120</v>
      </c>
      <c r="O39" s="13">
        <v>97000</v>
      </c>
    </row>
    <row r="40" spans="11:15" x14ac:dyDescent="0.35">
      <c r="K40" s="3" t="s">
        <v>78</v>
      </c>
      <c r="L40" s="1" t="s">
        <v>43</v>
      </c>
      <c r="M40" s="1" t="s">
        <v>79</v>
      </c>
      <c r="N40" s="1" t="s">
        <v>118</v>
      </c>
      <c r="O40" s="13">
        <v>45000</v>
      </c>
    </row>
    <row r="41" spans="11:15" x14ac:dyDescent="0.35">
      <c r="K41" s="3" t="s">
        <v>80</v>
      </c>
      <c r="L41" s="1" t="s">
        <v>30</v>
      </c>
      <c r="M41" s="1" t="s">
        <v>81</v>
      </c>
      <c r="N41" s="1" t="s">
        <v>120</v>
      </c>
      <c r="O41" s="13">
        <v>89500</v>
      </c>
    </row>
    <row r="42" spans="11:15" x14ac:dyDescent="0.35">
      <c r="K42" s="3" t="s">
        <v>82</v>
      </c>
      <c r="L42" s="1" t="s">
        <v>30</v>
      </c>
      <c r="M42" s="1" t="s">
        <v>83</v>
      </c>
      <c r="N42" s="1" t="s">
        <v>119</v>
      </c>
      <c r="O42" s="13">
        <v>35971</v>
      </c>
    </row>
    <row r="43" spans="11:15" x14ac:dyDescent="0.35">
      <c r="K43" s="3" t="s">
        <v>84</v>
      </c>
      <c r="L43" s="1" t="s">
        <v>30</v>
      </c>
      <c r="M43" s="1" t="s">
        <v>85</v>
      </c>
      <c r="N43" s="1" t="s">
        <v>119</v>
      </c>
      <c r="O43" s="13">
        <v>80000</v>
      </c>
    </row>
    <row r="44" spans="11:15" x14ac:dyDescent="0.35">
      <c r="K44" s="3" t="s">
        <v>86</v>
      </c>
      <c r="L44" s="1" t="s">
        <v>30</v>
      </c>
      <c r="M44" s="1" t="s">
        <v>87</v>
      </c>
      <c r="N44" s="1" t="s">
        <v>118</v>
      </c>
      <c r="O44" s="13">
        <v>55117</v>
      </c>
    </row>
    <row r="45" spans="11:15" x14ac:dyDescent="0.35">
      <c r="K45" s="3" t="s">
        <v>88</v>
      </c>
      <c r="L45" s="1" t="s">
        <v>4</v>
      </c>
      <c r="M45" s="1" t="s">
        <v>89</v>
      </c>
      <c r="N45" s="1" t="s">
        <v>120</v>
      </c>
      <c r="O45" s="13">
        <v>58445</v>
      </c>
    </row>
    <row r="46" spans="11:15" x14ac:dyDescent="0.35">
      <c r="K46" s="3" t="s">
        <v>90</v>
      </c>
      <c r="L46" s="1" t="s">
        <v>4</v>
      </c>
      <c r="M46" s="1" t="s">
        <v>91</v>
      </c>
      <c r="N46" s="1" t="s">
        <v>120</v>
      </c>
      <c r="O46" s="13">
        <v>120000</v>
      </c>
    </row>
    <row r="47" spans="11:15" x14ac:dyDescent="0.35">
      <c r="K47" s="3" t="s">
        <v>92</v>
      </c>
      <c r="L47" s="1" t="s">
        <v>30</v>
      </c>
      <c r="M47" s="1" t="s">
        <v>93</v>
      </c>
      <c r="N47" s="1" t="s">
        <v>119</v>
      </c>
      <c r="O47" s="13">
        <v>45450</v>
      </c>
    </row>
    <row r="48" spans="11:15" x14ac:dyDescent="0.35">
      <c r="K48" s="3" t="s">
        <v>94</v>
      </c>
      <c r="L48" s="1" t="s">
        <v>30</v>
      </c>
      <c r="M48" s="1" t="s">
        <v>95</v>
      </c>
      <c r="N48" s="1" t="s">
        <v>120</v>
      </c>
      <c r="O48" s="13">
        <v>89500</v>
      </c>
    </row>
    <row r="49" spans="11:15" x14ac:dyDescent="0.35">
      <c r="K49" s="3" t="s">
        <v>96</v>
      </c>
      <c r="L49" s="1" t="s">
        <v>30</v>
      </c>
      <c r="M49" s="1" t="s">
        <v>97</v>
      </c>
      <c r="N49" s="1" t="s">
        <v>118</v>
      </c>
      <c r="O49" s="13">
        <v>65971</v>
      </c>
    </row>
    <row r="50" spans="11:15" x14ac:dyDescent="0.35">
      <c r="K50" s="3" t="s">
        <v>98</v>
      </c>
      <c r="L50" s="1" t="s">
        <v>30</v>
      </c>
      <c r="M50" s="1" t="s">
        <v>99</v>
      </c>
      <c r="N50" s="1" t="s">
        <v>120</v>
      </c>
      <c r="O50" s="13">
        <v>80000</v>
      </c>
    </row>
    <row r="51" spans="11:15" x14ac:dyDescent="0.35">
      <c r="K51" s="3" t="s">
        <v>100</v>
      </c>
      <c r="L51" s="1" t="s">
        <v>4</v>
      </c>
      <c r="M51" s="1" t="s">
        <v>101</v>
      </c>
      <c r="N51" s="1" t="s">
        <v>119</v>
      </c>
      <c r="O51" s="13">
        <v>55117</v>
      </c>
    </row>
    <row r="52" spans="11:15" x14ac:dyDescent="0.35">
      <c r="K52" s="3" t="s">
        <v>102</v>
      </c>
      <c r="L52" s="1" t="s">
        <v>4</v>
      </c>
      <c r="M52" s="1" t="s">
        <v>103</v>
      </c>
      <c r="N52" s="1" t="s">
        <v>118</v>
      </c>
      <c r="O52" s="13">
        <v>60445</v>
      </c>
    </row>
    <row r="53" spans="11:15" x14ac:dyDescent="0.35">
      <c r="K53" s="3" t="s">
        <v>104</v>
      </c>
      <c r="L53" s="1" t="s">
        <v>4</v>
      </c>
      <c r="M53" s="1" t="s">
        <v>105</v>
      </c>
      <c r="N53" s="1" t="s">
        <v>120</v>
      </c>
      <c r="O53" s="13">
        <v>83117</v>
      </c>
    </row>
    <row r="54" spans="11:15" x14ac:dyDescent="0.35">
      <c r="K54" s="6" t="s">
        <v>106</v>
      </c>
      <c r="L54" s="7" t="s">
        <v>4</v>
      </c>
      <c r="M54" s="7" t="s">
        <v>107</v>
      </c>
      <c r="N54" s="7" t="s">
        <v>118</v>
      </c>
      <c r="O54" s="14">
        <v>58445</v>
      </c>
    </row>
    <row r="55" spans="11:15" x14ac:dyDescent="0.35">
      <c r="K55" s="6" t="s">
        <v>128</v>
      </c>
      <c r="L55" s="7"/>
      <c r="M55" s="7"/>
      <c r="N55" s="7"/>
      <c r="O55" s="21">
        <f>SUBTOTAL(109,EMPData46789[Yearly Sal])</f>
        <v>3619876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Y55"/>
  <sheetViews>
    <sheetView workbookViewId="0">
      <selection activeCell="E8" sqref="E8"/>
    </sheetView>
  </sheetViews>
  <sheetFormatPr defaultColWidth="8.81640625" defaultRowHeight="14.5" x14ac:dyDescent="0.35"/>
  <cols>
    <col min="2" max="2" width="13.36328125" customWidth="1"/>
    <col min="3" max="3" width="13.1796875" customWidth="1"/>
    <col min="4" max="4" width="16.453125" customWidth="1"/>
    <col min="5" max="5" width="11.1796875" customWidth="1"/>
    <col min="6" max="6" width="12.453125" customWidth="1"/>
    <col min="7" max="7" width="11.36328125" style="17" customWidth="1"/>
    <col min="8" max="8" width="13.453125" customWidth="1"/>
    <col min="10" max="10" width="12.1796875" hidden="1" customWidth="1"/>
    <col min="11" max="11" width="10.1796875" hidden="1" customWidth="1"/>
    <col min="12" max="12" width="16.6328125" hidden="1" customWidth="1"/>
    <col min="15" max="15" width="13.36328125" bestFit="1" customWidth="1"/>
    <col min="16" max="16" width="13.1796875" bestFit="1" customWidth="1"/>
    <col min="17" max="17" width="15.1796875" bestFit="1" customWidth="1"/>
    <col min="18" max="18" width="10.36328125" bestFit="1" customWidth="1"/>
    <col min="19" max="19" width="13.6328125" bestFit="1" customWidth="1"/>
    <col min="20" max="20" width="11" bestFit="1" customWidth="1"/>
    <col min="21" max="21" width="11.1796875" bestFit="1" customWidth="1"/>
    <col min="25" max="25" width="16.81640625" customWidth="1"/>
  </cols>
  <sheetData>
    <row r="1" spans="1:25" ht="36" x14ac:dyDescent="0.8">
      <c r="A1" s="18"/>
      <c r="B1" s="19" t="s">
        <v>129</v>
      </c>
      <c r="C1" s="19"/>
      <c r="D1" s="19"/>
      <c r="E1" s="19"/>
      <c r="F1" s="19"/>
      <c r="G1" s="19"/>
      <c r="H1" s="19"/>
      <c r="I1" s="19"/>
      <c r="J1" s="19"/>
      <c r="K1" s="19"/>
      <c r="L1" s="19"/>
      <c r="M1" s="19"/>
      <c r="N1" s="19"/>
      <c r="O1" s="19"/>
      <c r="P1" s="19"/>
      <c r="Q1" s="19"/>
      <c r="R1" s="19"/>
    </row>
    <row r="4" spans="1:25" x14ac:dyDescent="0.35">
      <c r="O4" s="4" t="s">
        <v>0</v>
      </c>
      <c r="P4" s="5" t="s">
        <v>1</v>
      </c>
      <c r="Q4" s="5" t="s">
        <v>2</v>
      </c>
      <c r="R4" s="5" t="s">
        <v>117</v>
      </c>
      <c r="S4" s="12" t="s">
        <v>108</v>
      </c>
      <c r="T4" s="36" t="s">
        <v>68</v>
      </c>
      <c r="U4" s="35" t="s">
        <v>159</v>
      </c>
      <c r="W4" s="4" t="s">
        <v>67</v>
      </c>
      <c r="X4" s="5" t="s">
        <v>68</v>
      </c>
      <c r="Y4" s="9" t="s">
        <v>69</v>
      </c>
    </row>
    <row r="5" spans="1:25" x14ac:dyDescent="0.35">
      <c r="O5" s="3" t="s">
        <v>3</v>
      </c>
      <c r="P5" s="1" t="s">
        <v>4</v>
      </c>
      <c r="Q5" s="1" t="s">
        <v>5</v>
      </c>
      <c r="R5" s="1" t="s">
        <v>118</v>
      </c>
      <c r="S5" s="13">
        <v>60270</v>
      </c>
      <c r="T5" s="37">
        <f>IFERROR(VLOOKUP(EMPData4678910[[#This Row],[Employee ID]],EmpBonus11[],2,FALSE),0)</f>
        <v>0</v>
      </c>
      <c r="U5" s="34">
        <f>EMPData4678910[[#This Row],[Yearly Sal]]*EMPData4678910[[#This Row],[Bonus %]]</f>
        <v>0</v>
      </c>
      <c r="W5" s="3" t="s">
        <v>13</v>
      </c>
      <c r="X5" s="2">
        <v>0.27</v>
      </c>
      <c r="Y5" s="8" t="s">
        <v>14</v>
      </c>
    </row>
    <row r="6" spans="1:25" x14ac:dyDescent="0.35">
      <c r="O6" s="3" t="s">
        <v>6</v>
      </c>
      <c r="P6" s="1" t="s">
        <v>4</v>
      </c>
      <c r="Q6" s="1" t="s">
        <v>7</v>
      </c>
      <c r="R6" s="1" t="s">
        <v>119</v>
      </c>
      <c r="S6" s="13">
        <v>39627</v>
      </c>
      <c r="T6" s="38">
        <f>IFERROR(VLOOKUP(EMPData4678910[[#This Row],[Employee ID]],EmpBonus11[],2,FALSE),0)</f>
        <v>0.23</v>
      </c>
      <c r="U6" s="13">
        <f>EMPData4678910[[#This Row],[Yearly Sal]]*EMPData4678910[[#This Row],[Bonus %]]</f>
        <v>9114.2100000000009</v>
      </c>
      <c r="W6" s="3" t="s">
        <v>47</v>
      </c>
      <c r="X6" s="2">
        <v>0.25</v>
      </c>
      <c r="Y6" s="8" t="s">
        <v>48</v>
      </c>
    </row>
    <row r="7" spans="1:25" x14ac:dyDescent="0.35">
      <c r="O7" s="3" t="s">
        <v>8</v>
      </c>
      <c r="P7" s="1" t="s">
        <v>4</v>
      </c>
      <c r="Q7" s="1" t="s">
        <v>9</v>
      </c>
      <c r="R7" s="1" t="s">
        <v>120</v>
      </c>
      <c r="S7" s="13">
        <v>29726</v>
      </c>
      <c r="T7" s="38">
        <f>IFERROR(VLOOKUP(EMPData4678910[[#This Row],[Employee ID]],EmpBonus11[],2,FALSE),0)</f>
        <v>0.1</v>
      </c>
      <c r="U7" s="13">
        <f>EMPData4678910[[#This Row],[Yearly Sal]]*EMPData4678910[[#This Row],[Bonus %]]</f>
        <v>2972.6000000000004</v>
      </c>
      <c r="W7" s="3" t="s">
        <v>51</v>
      </c>
      <c r="X7" s="2">
        <v>0.25</v>
      </c>
      <c r="Y7" s="8" t="s">
        <v>52</v>
      </c>
    </row>
    <row r="8" spans="1:25" x14ac:dyDescent="0.35">
      <c r="O8" s="3" t="s">
        <v>10</v>
      </c>
      <c r="P8" s="1" t="s">
        <v>4</v>
      </c>
      <c r="Q8" s="1" t="s">
        <v>73</v>
      </c>
      <c r="R8" s="1" t="s">
        <v>120</v>
      </c>
      <c r="S8" s="13">
        <v>93668</v>
      </c>
      <c r="T8" s="38">
        <f>IFERROR(VLOOKUP(EMPData4678910[[#This Row],[Employee ID]],EmpBonus11[],2,FALSE),0)</f>
        <v>0</v>
      </c>
      <c r="U8" s="13">
        <f>EMPData4678910[[#This Row],[Yearly Sal]]*EMPData4678910[[#This Row],[Bonus %]]</f>
        <v>0</v>
      </c>
      <c r="W8" s="3" t="s">
        <v>61</v>
      </c>
      <c r="X8" s="2">
        <v>0.25</v>
      </c>
      <c r="Y8" s="8" t="s">
        <v>62</v>
      </c>
    </row>
    <row r="9" spans="1:25" x14ac:dyDescent="0.35">
      <c r="O9" s="3" t="s">
        <v>11</v>
      </c>
      <c r="P9" s="1" t="s">
        <v>4</v>
      </c>
      <c r="Q9" s="1" t="s">
        <v>12</v>
      </c>
      <c r="R9" s="1" t="s">
        <v>119</v>
      </c>
      <c r="S9" s="13">
        <v>134000</v>
      </c>
      <c r="T9" s="38">
        <f>IFERROR(VLOOKUP(EMPData4678910[[#This Row],[Employee ID]],EmpBonus11[],2,FALSE),0)</f>
        <v>0.08</v>
      </c>
      <c r="U9" s="13">
        <f>EMPData4678910[[#This Row],[Yearly Sal]]*EMPData4678910[[#This Row],[Bonus %]]</f>
        <v>10720</v>
      </c>
      <c r="W9" s="3" t="s">
        <v>27</v>
      </c>
      <c r="X9" s="2">
        <v>0.25</v>
      </c>
      <c r="Y9" s="8" t="s">
        <v>28</v>
      </c>
    </row>
    <row r="10" spans="1:25" x14ac:dyDescent="0.35">
      <c r="O10" s="3" t="s">
        <v>13</v>
      </c>
      <c r="P10" s="1" t="s">
        <v>4</v>
      </c>
      <c r="Q10" s="1" t="s">
        <v>14</v>
      </c>
      <c r="R10" s="1" t="s">
        <v>119</v>
      </c>
      <c r="S10" s="13">
        <v>34808</v>
      </c>
      <c r="T10" s="38">
        <f>IFERROR(VLOOKUP(EMPData4678910[[#This Row],[Employee ID]],EmpBonus11[],2,FALSE),0)</f>
        <v>0.27</v>
      </c>
      <c r="U10" s="13">
        <f>EMPData4678910[[#This Row],[Yearly Sal]]*EMPData4678910[[#This Row],[Bonus %]]</f>
        <v>9398.16</v>
      </c>
      <c r="W10" s="3" t="s">
        <v>42</v>
      </c>
      <c r="X10" s="2">
        <v>0.24</v>
      </c>
      <c r="Y10" s="8" t="s">
        <v>44</v>
      </c>
    </row>
    <row r="11" spans="1:25" x14ac:dyDescent="0.35">
      <c r="O11" s="3" t="s">
        <v>15</v>
      </c>
      <c r="P11" s="1" t="s">
        <v>4</v>
      </c>
      <c r="Q11" s="1" t="s">
        <v>16</v>
      </c>
      <c r="R11" s="1" t="s">
        <v>120</v>
      </c>
      <c r="S11" s="13">
        <v>135000</v>
      </c>
      <c r="T11" s="38">
        <f>IFERROR(VLOOKUP(EMPData4678910[[#This Row],[Employee ID]],EmpBonus11[],2,FALSE),0)</f>
        <v>0.14000000000000001</v>
      </c>
      <c r="U11" s="13">
        <f>EMPData4678910[[#This Row],[Yearly Sal]]*EMPData4678910[[#This Row],[Bonus %]]</f>
        <v>18900</v>
      </c>
      <c r="W11" s="3" t="s">
        <v>25</v>
      </c>
      <c r="X11" s="2">
        <v>0.24</v>
      </c>
      <c r="Y11" s="8" t="s">
        <v>26</v>
      </c>
    </row>
    <row r="12" spans="1:25" x14ac:dyDescent="0.35">
      <c r="O12" s="3" t="s">
        <v>17</v>
      </c>
      <c r="P12" s="1" t="s">
        <v>4</v>
      </c>
      <c r="Q12" s="1" t="s">
        <v>18</v>
      </c>
      <c r="R12" s="1" t="s">
        <v>120</v>
      </c>
      <c r="S12" s="13">
        <v>45000</v>
      </c>
      <c r="T12" s="38">
        <f>IFERROR(VLOOKUP(EMPData4678910[[#This Row],[Employee ID]],EmpBonus11[],2,FALSE),0)</f>
        <v>0.09</v>
      </c>
      <c r="U12" s="13">
        <f>EMPData4678910[[#This Row],[Yearly Sal]]*EMPData4678910[[#This Row],[Bonus %]]</f>
        <v>4050</v>
      </c>
      <c r="W12" s="3" t="s">
        <v>6</v>
      </c>
      <c r="X12" s="2">
        <v>0.23</v>
      </c>
      <c r="Y12" s="8" t="s">
        <v>7</v>
      </c>
    </row>
    <row r="13" spans="1:25" x14ac:dyDescent="0.35">
      <c r="B13" s="44"/>
      <c r="C13" s="44"/>
      <c r="D13" s="44"/>
      <c r="E13" s="44"/>
      <c r="F13" s="44"/>
      <c r="G13" s="45"/>
      <c r="H13" s="45"/>
      <c r="I13" s="28"/>
      <c r="O13" s="3" t="s">
        <v>19</v>
      </c>
      <c r="P13" s="1" t="s">
        <v>4</v>
      </c>
      <c r="Q13" s="1" t="s">
        <v>20</v>
      </c>
      <c r="R13" s="1" t="s">
        <v>120</v>
      </c>
      <c r="S13" s="13">
        <v>89500</v>
      </c>
      <c r="T13" s="38">
        <f>IFERROR(VLOOKUP(EMPData4678910[[#This Row],[Employee ID]],EmpBonus11[],2,FALSE),0)</f>
        <v>0.06</v>
      </c>
      <c r="U13" s="13">
        <f>EMPData4678910[[#This Row],[Yearly Sal]]*EMPData4678910[[#This Row],[Bonus %]]</f>
        <v>5370</v>
      </c>
      <c r="W13" s="3" t="s">
        <v>21</v>
      </c>
      <c r="X13" s="2">
        <v>0.23</v>
      </c>
      <c r="Y13" s="8" t="s">
        <v>22</v>
      </c>
    </row>
    <row r="14" spans="1:25" x14ac:dyDescent="0.35">
      <c r="O14" s="3" t="s">
        <v>21</v>
      </c>
      <c r="P14" s="1" t="s">
        <v>4</v>
      </c>
      <c r="Q14" s="1" t="s">
        <v>22</v>
      </c>
      <c r="R14" s="1" t="s">
        <v>118</v>
      </c>
      <c r="S14" s="13">
        <v>21971</v>
      </c>
      <c r="T14" s="38">
        <f>IFERROR(VLOOKUP(EMPData4678910[[#This Row],[Employee ID]],EmpBonus11[],2,FALSE),0)</f>
        <v>0.23</v>
      </c>
      <c r="U14" s="13">
        <f>EMPData4678910[[#This Row],[Yearly Sal]]*EMPData4678910[[#This Row],[Bonus %]]</f>
        <v>5053.33</v>
      </c>
      <c r="W14" s="3" t="s">
        <v>53</v>
      </c>
      <c r="X14" s="2">
        <v>0.21</v>
      </c>
      <c r="Y14" s="8" t="s">
        <v>54</v>
      </c>
    </row>
    <row r="15" spans="1:25" x14ac:dyDescent="0.35">
      <c r="O15" s="3" t="s">
        <v>23</v>
      </c>
      <c r="P15" s="1" t="s">
        <v>4</v>
      </c>
      <c r="Q15" s="1" t="s">
        <v>24</v>
      </c>
      <c r="R15" s="1" t="s">
        <v>118</v>
      </c>
      <c r="S15" s="13">
        <v>80000</v>
      </c>
      <c r="T15" s="38">
        <f>IFERROR(VLOOKUP(EMPData4678910[[#This Row],[Employee ID]],EmpBonus11[],2,FALSE),0)</f>
        <v>0.06</v>
      </c>
      <c r="U15" s="13">
        <f>EMPData4678910[[#This Row],[Yearly Sal]]*EMPData4678910[[#This Row],[Bonus %]]</f>
        <v>4800</v>
      </c>
      <c r="W15" s="3" t="s">
        <v>59</v>
      </c>
      <c r="X15" s="2">
        <v>0.2</v>
      </c>
      <c r="Y15" s="8" t="s">
        <v>60</v>
      </c>
    </row>
    <row r="16" spans="1:25" x14ac:dyDescent="0.35">
      <c r="O16" s="3" t="s">
        <v>25</v>
      </c>
      <c r="P16" s="1" t="s">
        <v>4</v>
      </c>
      <c r="Q16" s="1" t="s">
        <v>26</v>
      </c>
      <c r="R16" s="1" t="s">
        <v>120</v>
      </c>
      <c r="S16" s="13">
        <v>45117</v>
      </c>
      <c r="T16" s="38">
        <f>IFERROR(VLOOKUP(EMPData4678910[[#This Row],[Employee ID]],EmpBonus11[],2,FALSE),0)</f>
        <v>0.24</v>
      </c>
      <c r="U16" s="13">
        <f>EMPData4678910[[#This Row],[Yearly Sal]]*EMPData4678910[[#This Row],[Bonus %]]</f>
        <v>10828.08</v>
      </c>
      <c r="W16" s="3" t="s">
        <v>38</v>
      </c>
      <c r="X16" s="2">
        <v>0.19</v>
      </c>
      <c r="Y16" s="8" t="s">
        <v>39</v>
      </c>
    </row>
    <row r="17" spans="1:25" x14ac:dyDescent="0.35">
      <c r="A17" t="s">
        <v>144</v>
      </c>
      <c r="O17" s="3" t="s">
        <v>27</v>
      </c>
      <c r="P17" s="1" t="s">
        <v>4</v>
      </c>
      <c r="Q17" s="1" t="s">
        <v>28</v>
      </c>
      <c r="R17" s="1" t="s">
        <v>119</v>
      </c>
      <c r="S17" s="13">
        <v>50545</v>
      </c>
      <c r="T17" s="38">
        <f>IFERROR(VLOOKUP(EMPData4678910[[#This Row],[Employee ID]],EmpBonus11[],2,FALSE),0)</f>
        <v>0.25</v>
      </c>
      <c r="U17" s="13">
        <f>EMPData4678910[[#This Row],[Yearly Sal]]*EMPData4678910[[#This Row],[Bonus %]]</f>
        <v>12636.25</v>
      </c>
      <c r="W17" s="3" t="s">
        <v>32</v>
      </c>
      <c r="X17" s="2">
        <v>0.18</v>
      </c>
      <c r="Y17" s="8" t="s">
        <v>33</v>
      </c>
    </row>
    <row r="18" spans="1:25" x14ac:dyDescent="0.35">
      <c r="O18" s="3" t="s">
        <v>29</v>
      </c>
      <c r="P18" s="1" t="s">
        <v>30</v>
      </c>
      <c r="Q18" s="1" t="s">
        <v>31</v>
      </c>
      <c r="R18" s="1" t="s">
        <v>120</v>
      </c>
      <c r="S18" s="13">
        <v>140000</v>
      </c>
      <c r="T18" s="38">
        <f>IFERROR(VLOOKUP(EMPData4678910[[#This Row],[Employee ID]],EmpBonus11[],2,FALSE),0)</f>
        <v>0.1</v>
      </c>
      <c r="U18" s="13">
        <f>EMPData4678910[[#This Row],[Yearly Sal]]*EMPData4678910[[#This Row],[Bonus %]]</f>
        <v>14000</v>
      </c>
      <c r="W18" s="3" t="s">
        <v>40</v>
      </c>
      <c r="X18" s="2">
        <v>0.18</v>
      </c>
      <c r="Y18" s="8" t="s">
        <v>41</v>
      </c>
    </row>
    <row r="19" spans="1:25" x14ac:dyDescent="0.35">
      <c r="O19" s="3" t="s">
        <v>32</v>
      </c>
      <c r="P19" s="1" t="s">
        <v>30</v>
      </c>
      <c r="Q19" s="1" t="s">
        <v>33</v>
      </c>
      <c r="R19" s="1" t="s">
        <v>119</v>
      </c>
      <c r="S19" s="13">
        <v>110000</v>
      </c>
      <c r="T19" s="38">
        <f>IFERROR(VLOOKUP(EMPData4678910[[#This Row],[Employee ID]],EmpBonus11[],2,FALSE),0)</f>
        <v>0.18</v>
      </c>
      <c r="U19" s="13">
        <f>EMPData4678910[[#This Row],[Yearly Sal]]*EMPData4678910[[#This Row],[Bonus %]]</f>
        <v>19800</v>
      </c>
      <c r="W19" s="3" t="s">
        <v>55</v>
      </c>
      <c r="X19" s="2">
        <v>0.17</v>
      </c>
      <c r="Y19" s="8" t="s">
        <v>56</v>
      </c>
    </row>
    <row r="20" spans="1:25" x14ac:dyDescent="0.35">
      <c r="O20" s="3" t="s">
        <v>34</v>
      </c>
      <c r="P20" s="1" t="s">
        <v>30</v>
      </c>
      <c r="Q20" s="1" t="s">
        <v>35</v>
      </c>
      <c r="R20" s="1" t="s">
        <v>120</v>
      </c>
      <c r="S20" s="13">
        <v>68357</v>
      </c>
      <c r="T20" s="38">
        <f>IFERROR(VLOOKUP(EMPData4678910[[#This Row],[Employee ID]],EmpBonus11[],2,FALSE),0)</f>
        <v>0</v>
      </c>
      <c r="U20" s="13">
        <f>EMPData4678910[[#This Row],[Yearly Sal]]*EMPData4678910[[#This Row],[Bonus %]]</f>
        <v>0</v>
      </c>
      <c r="W20" s="3" t="s">
        <v>45</v>
      </c>
      <c r="X20" s="2">
        <v>0.14000000000000001</v>
      </c>
      <c r="Y20" s="8" t="s">
        <v>46</v>
      </c>
    </row>
    <row r="21" spans="1:25" x14ac:dyDescent="0.35">
      <c r="O21" s="3" t="s">
        <v>36</v>
      </c>
      <c r="P21" s="1" t="s">
        <v>30</v>
      </c>
      <c r="Q21" s="1" t="s">
        <v>37</v>
      </c>
      <c r="R21" s="1" t="s">
        <v>118</v>
      </c>
      <c r="S21" s="13">
        <v>51800</v>
      </c>
      <c r="T21" s="38">
        <f>IFERROR(VLOOKUP(EMPData4678910[[#This Row],[Employee ID]],EmpBonus11[],2,FALSE),0)</f>
        <v>0.09</v>
      </c>
      <c r="U21" s="13">
        <f>EMPData4678910[[#This Row],[Yearly Sal]]*EMPData4678910[[#This Row],[Bonus %]]</f>
        <v>4662</v>
      </c>
      <c r="W21" s="3" t="s">
        <v>15</v>
      </c>
      <c r="X21" s="2">
        <v>0.14000000000000001</v>
      </c>
      <c r="Y21" s="8" t="s">
        <v>16</v>
      </c>
    </row>
    <row r="22" spans="1:25" x14ac:dyDescent="0.35">
      <c r="O22" s="3" t="s">
        <v>38</v>
      </c>
      <c r="P22" s="1" t="s">
        <v>30</v>
      </c>
      <c r="Q22" s="1" t="s">
        <v>39</v>
      </c>
      <c r="R22" s="1" t="s">
        <v>120</v>
      </c>
      <c r="S22" s="13">
        <v>97000</v>
      </c>
      <c r="T22" s="38">
        <f>IFERROR(VLOOKUP(EMPData4678910[[#This Row],[Employee ID]],EmpBonus11[],2,FALSE),0)</f>
        <v>0.19</v>
      </c>
      <c r="U22" s="13">
        <f>EMPData4678910[[#This Row],[Yearly Sal]]*EMPData4678910[[#This Row],[Bonus %]]</f>
        <v>18430</v>
      </c>
      <c r="W22" s="3" t="s">
        <v>8</v>
      </c>
      <c r="X22" s="2">
        <v>0.1</v>
      </c>
      <c r="Y22" s="8" t="s">
        <v>9</v>
      </c>
    </row>
    <row r="23" spans="1:25" x14ac:dyDescent="0.35">
      <c r="O23" s="3" t="s">
        <v>40</v>
      </c>
      <c r="P23" s="1" t="s">
        <v>30</v>
      </c>
      <c r="Q23" s="1" t="s">
        <v>41</v>
      </c>
      <c r="R23" s="1" t="s">
        <v>120</v>
      </c>
      <c r="S23" s="13">
        <v>45000</v>
      </c>
      <c r="T23" s="38">
        <f>IFERROR(VLOOKUP(EMPData4678910[[#This Row],[Employee ID]],EmpBonus11[],2,FALSE),0)</f>
        <v>0.18</v>
      </c>
      <c r="U23" s="13">
        <f>EMPData4678910[[#This Row],[Yearly Sal]]*EMPData4678910[[#This Row],[Bonus %]]</f>
        <v>8100</v>
      </c>
      <c r="W23" s="3" t="s">
        <v>29</v>
      </c>
      <c r="X23" s="2">
        <v>0.1</v>
      </c>
      <c r="Y23" s="8" t="s">
        <v>31</v>
      </c>
    </row>
    <row r="24" spans="1:25" x14ac:dyDescent="0.35">
      <c r="O24" s="3" t="s">
        <v>42</v>
      </c>
      <c r="P24" s="1" t="s">
        <v>43</v>
      </c>
      <c r="Q24" s="1" t="s">
        <v>44</v>
      </c>
      <c r="R24" s="1" t="s">
        <v>118</v>
      </c>
      <c r="S24" s="13">
        <v>89500</v>
      </c>
      <c r="T24" s="38">
        <f>IFERROR(VLOOKUP(EMPData4678910[[#This Row],[Employee ID]],EmpBonus11[],2,FALSE),0)</f>
        <v>0.24</v>
      </c>
      <c r="U24" s="13">
        <f>EMPData4678910[[#This Row],[Yearly Sal]]*EMPData4678910[[#This Row],[Bonus %]]</f>
        <v>21480</v>
      </c>
      <c r="W24" s="3" t="s">
        <v>36</v>
      </c>
      <c r="X24" s="2">
        <v>0.09</v>
      </c>
      <c r="Y24" s="8" t="s">
        <v>37</v>
      </c>
    </row>
    <row r="25" spans="1:25" x14ac:dyDescent="0.35">
      <c r="O25" s="3" t="s">
        <v>45</v>
      </c>
      <c r="P25" s="1" t="s">
        <v>43</v>
      </c>
      <c r="Q25" s="1" t="s">
        <v>46</v>
      </c>
      <c r="R25" s="1" t="s">
        <v>120</v>
      </c>
      <c r="S25" s="13">
        <v>35971</v>
      </c>
      <c r="T25" s="38">
        <f>IFERROR(VLOOKUP(EMPData4678910[[#This Row],[Employee ID]],EmpBonus11[],2,FALSE),0)</f>
        <v>0.14000000000000001</v>
      </c>
      <c r="U25" s="13">
        <f>EMPData4678910[[#This Row],[Yearly Sal]]*EMPData4678910[[#This Row],[Bonus %]]</f>
        <v>5035.9400000000005</v>
      </c>
      <c r="W25" s="3" t="s">
        <v>17</v>
      </c>
      <c r="X25" s="2">
        <v>0.09</v>
      </c>
      <c r="Y25" s="8" t="s">
        <v>18</v>
      </c>
    </row>
    <row r="26" spans="1:25" x14ac:dyDescent="0.35">
      <c r="O26" s="3" t="s">
        <v>47</v>
      </c>
      <c r="P26" s="1" t="s">
        <v>43</v>
      </c>
      <c r="Q26" s="1" t="s">
        <v>48</v>
      </c>
      <c r="R26" s="1" t="s">
        <v>119</v>
      </c>
      <c r="S26" s="13">
        <v>80000</v>
      </c>
      <c r="T26" s="38">
        <f>IFERROR(VLOOKUP(EMPData4678910[[#This Row],[Employee ID]],EmpBonus11[],2,FALSE),0)</f>
        <v>0.25</v>
      </c>
      <c r="U26" s="13">
        <f>EMPData4678910[[#This Row],[Yearly Sal]]*EMPData4678910[[#This Row],[Bonus %]]</f>
        <v>20000</v>
      </c>
      <c r="W26" s="3" t="s">
        <v>11</v>
      </c>
      <c r="X26" s="2">
        <v>0.08</v>
      </c>
      <c r="Y26" s="8" t="s">
        <v>12</v>
      </c>
    </row>
    <row r="27" spans="1:25" x14ac:dyDescent="0.35">
      <c r="O27" s="3" t="s">
        <v>49</v>
      </c>
      <c r="P27" s="1" t="s">
        <v>43</v>
      </c>
      <c r="Q27" s="1" t="s">
        <v>50</v>
      </c>
      <c r="R27" s="1" t="s">
        <v>120</v>
      </c>
      <c r="S27" s="13">
        <v>55117</v>
      </c>
      <c r="T27" s="38">
        <f>IFERROR(VLOOKUP(EMPData4678910[[#This Row],[Employee ID]],EmpBonus11[],2,FALSE),0)</f>
        <v>0</v>
      </c>
      <c r="U27" s="13">
        <f>EMPData4678910[[#This Row],[Yearly Sal]]*EMPData4678910[[#This Row],[Bonus %]]</f>
        <v>0</v>
      </c>
      <c r="W27" s="3" t="s">
        <v>19</v>
      </c>
      <c r="X27" s="2">
        <v>0.06</v>
      </c>
      <c r="Y27" s="8" t="s">
        <v>20</v>
      </c>
    </row>
    <row r="28" spans="1:25" x14ac:dyDescent="0.35">
      <c r="O28" s="3" t="s">
        <v>51</v>
      </c>
      <c r="P28" s="1" t="s">
        <v>43</v>
      </c>
      <c r="Q28" s="1" t="s">
        <v>52</v>
      </c>
      <c r="R28" s="1" t="s">
        <v>118</v>
      </c>
      <c r="S28" s="13">
        <v>58445</v>
      </c>
      <c r="T28" s="38">
        <f>IFERROR(VLOOKUP(EMPData4678910[[#This Row],[Employee ID]],EmpBonus11[],2,FALSE),0)</f>
        <v>0.25</v>
      </c>
      <c r="U28" s="13">
        <f>EMPData4678910[[#This Row],[Yearly Sal]]*EMPData4678910[[#This Row],[Bonus %]]</f>
        <v>14611.25</v>
      </c>
      <c r="W28" s="3" t="s">
        <v>23</v>
      </c>
      <c r="X28" s="2">
        <v>0.06</v>
      </c>
      <c r="Y28" s="8" t="s">
        <v>24</v>
      </c>
    </row>
    <row r="29" spans="1:25" x14ac:dyDescent="0.35">
      <c r="O29" s="3" t="s">
        <v>53</v>
      </c>
      <c r="P29" s="1" t="s">
        <v>43</v>
      </c>
      <c r="Q29" s="1" t="s">
        <v>54</v>
      </c>
      <c r="R29" s="1" t="s">
        <v>120</v>
      </c>
      <c r="S29" s="13">
        <v>120000</v>
      </c>
      <c r="T29" s="38">
        <f>IFERROR(VLOOKUP(EMPData4678910[[#This Row],[Employee ID]],EmpBonus11[],2,FALSE),0)</f>
        <v>0.21</v>
      </c>
      <c r="U29" s="13">
        <f>EMPData4678910[[#This Row],[Yearly Sal]]*EMPData4678910[[#This Row],[Bonus %]]</f>
        <v>25200</v>
      </c>
      <c r="W29" s="3" t="s">
        <v>65</v>
      </c>
      <c r="X29" s="2">
        <v>0.06</v>
      </c>
      <c r="Y29" s="8" t="s">
        <v>66</v>
      </c>
    </row>
    <row r="30" spans="1:25" x14ac:dyDescent="0.35">
      <c r="O30" s="3" t="s">
        <v>55</v>
      </c>
      <c r="P30" s="1" t="s">
        <v>43</v>
      </c>
      <c r="Q30" s="1" t="s">
        <v>56</v>
      </c>
      <c r="R30" s="1" t="s">
        <v>120</v>
      </c>
      <c r="S30" s="13">
        <v>45117</v>
      </c>
      <c r="T30" s="38">
        <f>IFERROR(VLOOKUP(EMPData4678910[[#This Row],[Employee ID]],EmpBonus11[],2,FALSE),0)</f>
        <v>0.17</v>
      </c>
      <c r="U30" s="13">
        <f>EMPData4678910[[#This Row],[Yearly Sal]]*EMPData4678910[[#This Row],[Bonus %]]</f>
        <v>7669.89</v>
      </c>
      <c r="W30" s="3" t="s">
        <v>70</v>
      </c>
      <c r="X30" s="2">
        <v>0.15</v>
      </c>
      <c r="Y30" s="8" t="s">
        <v>71</v>
      </c>
    </row>
    <row r="31" spans="1:25" x14ac:dyDescent="0.35">
      <c r="O31" s="3" t="s">
        <v>57</v>
      </c>
      <c r="P31" s="1" t="s">
        <v>43</v>
      </c>
      <c r="Q31" s="1" t="s">
        <v>58</v>
      </c>
      <c r="R31" s="1" t="s">
        <v>119</v>
      </c>
      <c r="S31" s="13">
        <v>50545</v>
      </c>
      <c r="T31" s="38">
        <f>IFERROR(VLOOKUP(EMPData4678910[[#This Row],[Employee ID]],EmpBonus11[],2,FALSE),0)</f>
        <v>0</v>
      </c>
      <c r="U31" s="13">
        <f>EMPData4678910[[#This Row],[Yearly Sal]]*EMPData4678910[[#This Row],[Bonus %]]</f>
        <v>0</v>
      </c>
      <c r="W31" s="3" t="s">
        <v>72</v>
      </c>
      <c r="X31" s="2">
        <v>0.15</v>
      </c>
      <c r="Y31" s="8" t="s">
        <v>73</v>
      </c>
    </row>
    <row r="32" spans="1:25" x14ac:dyDescent="0.35">
      <c r="O32" s="3" t="s">
        <v>59</v>
      </c>
      <c r="P32" s="1" t="s">
        <v>43</v>
      </c>
      <c r="Q32" s="1" t="s">
        <v>60</v>
      </c>
      <c r="R32" s="1" t="s">
        <v>118</v>
      </c>
      <c r="S32" s="13">
        <v>140000</v>
      </c>
      <c r="T32" s="38">
        <f>IFERROR(VLOOKUP(EMPData4678910[[#This Row],[Employee ID]],EmpBonus11[],2,FALSE),0)</f>
        <v>0.2</v>
      </c>
      <c r="U32" s="13">
        <f>EMPData4678910[[#This Row],[Yearly Sal]]*EMPData4678910[[#This Row],[Bonus %]]</f>
        <v>28000</v>
      </c>
      <c r="W32" s="3" t="s">
        <v>74</v>
      </c>
      <c r="X32" s="2">
        <v>0.19</v>
      </c>
      <c r="Y32" s="8" t="s">
        <v>75</v>
      </c>
    </row>
    <row r="33" spans="15:25" x14ac:dyDescent="0.35">
      <c r="O33" s="3" t="s">
        <v>61</v>
      </c>
      <c r="P33" s="1" t="s">
        <v>43</v>
      </c>
      <c r="Q33" s="1" t="s">
        <v>62</v>
      </c>
      <c r="R33" s="1" t="s">
        <v>120</v>
      </c>
      <c r="S33" s="13">
        <v>90000</v>
      </c>
      <c r="T33" s="38">
        <f>IFERROR(VLOOKUP(EMPData4678910[[#This Row],[Employee ID]],EmpBonus11[],2,FALSE),0)</f>
        <v>0.25</v>
      </c>
      <c r="U33" s="13">
        <f>EMPData4678910[[#This Row],[Yearly Sal]]*EMPData4678910[[#This Row],[Bonus %]]</f>
        <v>22500</v>
      </c>
      <c r="W33" s="3" t="s">
        <v>76</v>
      </c>
      <c r="X33" s="2">
        <v>0.18</v>
      </c>
      <c r="Y33" s="8" t="s">
        <v>77</v>
      </c>
    </row>
    <row r="34" spans="15:25" x14ac:dyDescent="0.35">
      <c r="O34" s="3" t="s">
        <v>63</v>
      </c>
      <c r="P34" s="1" t="s">
        <v>43</v>
      </c>
      <c r="Q34" s="1" t="s">
        <v>64</v>
      </c>
      <c r="R34" s="1" t="s">
        <v>119</v>
      </c>
      <c r="S34" s="13">
        <v>88357</v>
      </c>
      <c r="T34" s="38">
        <f>IFERROR(VLOOKUP(EMPData4678910[[#This Row],[Employee ID]],EmpBonus11[],2,FALSE),0)</f>
        <v>0</v>
      </c>
      <c r="U34" s="13">
        <f>EMPData4678910[[#This Row],[Yearly Sal]]*EMPData4678910[[#This Row],[Bonus %]]</f>
        <v>0</v>
      </c>
      <c r="W34" s="3" t="s">
        <v>78</v>
      </c>
      <c r="X34" s="2">
        <v>0.18</v>
      </c>
      <c r="Y34" s="8" t="s">
        <v>79</v>
      </c>
    </row>
    <row r="35" spans="15:25" x14ac:dyDescent="0.35">
      <c r="O35" s="3" t="s">
        <v>65</v>
      </c>
      <c r="P35" s="1" t="s">
        <v>43</v>
      </c>
      <c r="Q35" s="1" t="s">
        <v>66</v>
      </c>
      <c r="R35" s="1" t="s">
        <v>120</v>
      </c>
      <c r="S35" s="13">
        <v>59200</v>
      </c>
      <c r="T35" s="38">
        <f>IFERROR(VLOOKUP(EMPData4678910[[#This Row],[Employee ID]],EmpBonus11[],2,FALSE),0)</f>
        <v>0.06</v>
      </c>
      <c r="U35" s="13">
        <f>EMPData4678910[[#This Row],[Yearly Sal]]*EMPData4678910[[#This Row],[Bonus %]]</f>
        <v>3552</v>
      </c>
      <c r="W35" s="3" t="s">
        <v>80</v>
      </c>
      <c r="X35" s="2">
        <v>0.21</v>
      </c>
      <c r="Y35" s="8" t="s">
        <v>81</v>
      </c>
    </row>
    <row r="36" spans="15:25" x14ac:dyDescent="0.35">
      <c r="O36" s="3" t="s">
        <v>70</v>
      </c>
      <c r="P36" s="1" t="s">
        <v>43</v>
      </c>
      <c r="Q36" s="1" t="s">
        <v>71</v>
      </c>
      <c r="R36" s="1" t="s">
        <v>118</v>
      </c>
      <c r="S36" s="13">
        <v>97000</v>
      </c>
      <c r="T36" s="38">
        <f>IFERROR(VLOOKUP(EMPData4678910[[#This Row],[Employee ID]],EmpBonus11[],2,FALSE),0)</f>
        <v>0.15</v>
      </c>
      <c r="U36" s="13">
        <f>EMPData4678910[[#This Row],[Yearly Sal]]*EMPData4678910[[#This Row],[Bonus %]]</f>
        <v>14550</v>
      </c>
      <c r="W36" s="3" t="s">
        <v>82</v>
      </c>
      <c r="X36" s="2">
        <v>0.14000000000000001</v>
      </c>
      <c r="Y36" s="8" t="s">
        <v>83</v>
      </c>
    </row>
    <row r="37" spans="15:25" x14ac:dyDescent="0.35">
      <c r="O37" s="3" t="s">
        <v>72</v>
      </c>
      <c r="P37" s="1" t="s">
        <v>43</v>
      </c>
      <c r="Q37" s="1" t="s">
        <v>147</v>
      </c>
      <c r="R37" s="1" t="s">
        <v>120</v>
      </c>
      <c r="S37" s="13">
        <v>68357</v>
      </c>
      <c r="T37" s="38">
        <f>IFERROR(VLOOKUP(EMPData4678910[[#This Row],[Employee ID]],EmpBonus11[],2,FALSE),0)</f>
        <v>0.15</v>
      </c>
      <c r="U37" s="13">
        <f>EMPData4678910[[#This Row],[Yearly Sal]]*EMPData4678910[[#This Row],[Bonus %]]</f>
        <v>10253.549999999999</v>
      </c>
      <c r="W37" s="3" t="s">
        <v>84</v>
      </c>
      <c r="X37" s="2">
        <v>0.16</v>
      </c>
      <c r="Y37" s="8" t="s">
        <v>85</v>
      </c>
    </row>
    <row r="38" spans="15:25" x14ac:dyDescent="0.35">
      <c r="O38" s="3" t="s">
        <v>74</v>
      </c>
      <c r="P38" s="1" t="s">
        <v>43</v>
      </c>
      <c r="Q38" s="1" t="s">
        <v>75</v>
      </c>
      <c r="R38" s="1" t="s">
        <v>119</v>
      </c>
      <c r="S38" s="13">
        <v>51800</v>
      </c>
      <c r="T38" s="38">
        <f>IFERROR(VLOOKUP(EMPData4678910[[#This Row],[Employee ID]],EmpBonus11[],2,FALSE),0)</f>
        <v>0.19</v>
      </c>
      <c r="U38" s="13">
        <f>EMPData4678910[[#This Row],[Yearly Sal]]*EMPData4678910[[#This Row],[Bonus %]]</f>
        <v>9842</v>
      </c>
      <c r="W38" s="3" t="s">
        <v>86</v>
      </c>
      <c r="X38" s="2">
        <v>0.14000000000000001</v>
      </c>
      <c r="Y38" s="8" t="s">
        <v>87</v>
      </c>
    </row>
    <row r="39" spans="15:25" x14ac:dyDescent="0.35">
      <c r="O39" s="3" t="s">
        <v>76</v>
      </c>
      <c r="P39" s="1" t="s">
        <v>43</v>
      </c>
      <c r="Q39" s="1" t="s">
        <v>77</v>
      </c>
      <c r="R39" s="1" t="s">
        <v>120</v>
      </c>
      <c r="S39" s="13">
        <v>97000</v>
      </c>
      <c r="T39" s="38">
        <f>IFERROR(VLOOKUP(EMPData4678910[[#This Row],[Employee ID]],EmpBonus11[],2,FALSE),0)</f>
        <v>0.18</v>
      </c>
      <c r="U39" s="13">
        <f>EMPData4678910[[#This Row],[Yearly Sal]]*EMPData4678910[[#This Row],[Bonus %]]</f>
        <v>17460</v>
      </c>
      <c r="W39" s="3" t="s">
        <v>88</v>
      </c>
      <c r="X39" s="2">
        <v>0.22</v>
      </c>
      <c r="Y39" s="8" t="s">
        <v>89</v>
      </c>
    </row>
    <row r="40" spans="15:25" x14ac:dyDescent="0.35">
      <c r="O40" s="3" t="s">
        <v>78</v>
      </c>
      <c r="P40" s="1" t="s">
        <v>43</v>
      </c>
      <c r="Q40" s="1" t="s">
        <v>79</v>
      </c>
      <c r="R40" s="1" t="s">
        <v>118</v>
      </c>
      <c r="S40" s="13">
        <v>45000</v>
      </c>
      <c r="T40" s="38">
        <f>IFERROR(VLOOKUP(EMPData4678910[[#This Row],[Employee ID]],EmpBonus11[],2,FALSE),0)</f>
        <v>0.18</v>
      </c>
      <c r="U40" s="13">
        <f>EMPData4678910[[#This Row],[Yearly Sal]]*EMPData4678910[[#This Row],[Bonus %]]</f>
        <v>8100</v>
      </c>
      <c r="W40" s="3" t="s">
        <v>90</v>
      </c>
      <c r="X40" s="2">
        <v>0.13</v>
      </c>
      <c r="Y40" s="8" t="s">
        <v>91</v>
      </c>
    </row>
    <row r="41" spans="15:25" x14ac:dyDescent="0.35">
      <c r="O41" s="3" t="s">
        <v>80</v>
      </c>
      <c r="P41" s="1" t="s">
        <v>30</v>
      </c>
      <c r="Q41" s="1" t="s">
        <v>81</v>
      </c>
      <c r="R41" s="1" t="s">
        <v>120</v>
      </c>
      <c r="S41" s="13">
        <v>89500</v>
      </c>
      <c r="T41" s="38">
        <f>IFERROR(VLOOKUP(EMPData4678910[[#This Row],[Employee ID]],EmpBonus11[],2,FALSE),0)</f>
        <v>0.21</v>
      </c>
      <c r="U41" s="13">
        <f>EMPData4678910[[#This Row],[Yearly Sal]]*EMPData4678910[[#This Row],[Bonus %]]</f>
        <v>18795</v>
      </c>
      <c r="W41" s="3" t="s">
        <v>92</v>
      </c>
      <c r="X41" s="2">
        <v>0.16</v>
      </c>
      <c r="Y41" s="8" t="s">
        <v>93</v>
      </c>
    </row>
    <row r="42" spans="15:25" x14ac:dyDescent="0.35">
      <c r="O42" s="3" t="s">
        <v>82</v>
      </c>
      <c r="P42" s="1" t="s">
        <v>30</v>
      </c>
      <c r="Q42" s="1" t="s">
        <v>83</v>
      </c>
      <c r="R42" s="1" t="s">
        <v>119</v>
      </c>
      <c r="S42" s="13">
        <v>35971</v>
      </c>
      <c r="T42" s="38">
        <f>IFERROR(VLOOKUP(EMPData4678910[[#This Row],[Employee ID]],EmpBonus11[],2,FALSE),0)</f>
        <v>0.14000000000000001</v>
      </c>
      <c r="U42" s="13">
        <f>EMPData4678910[[#This Row],[Yearly Sal]]*EMPData4678910[[#This Row],[Bonus %]]</f>
        <v>5035.9400000000005</v>
      </c>
      <c r="W42" s="3" t="s">
        <v>94</v>
      </c>
      <c r="X42" s="2">
        <v>0.09</v>
      </c>
      <c r="Y42" s="8" t="s">
        <v>95</v>
      </c>
    </row>
    <row r="43" spans="15:25" x14ac:dyDescent="0.35">
      <c r="O43" s="3" t="s">
        <v>84</v>
      </c>
      <c r="P43" s="1" t="s">
        <v>30</v>
      </c>
      <c r="Q43" s="1" t="s">
        <v>85</v>
      </c>
      <c r="R43" s="1" t="s">
        <v>119</v>
      </c>
      <c r="S43" s="13">
        <v>80000</v>
      </c>
      <c r="T43" s="38">
        <f>IFERROR(VLOOKUP(EMPData4678910[[#This Row],[Employee ID]],EmpBonus11[],2,FALSE),0)</f>
        <v>0.16</v>
      </c>
      <c r="U43" s="13">
        <f>EMPData4678910[[#This Row],[Yearly Sal]]*EMPData4678910[[#This Row],[Bonus %]]</f>
        <v>12800</v>
      </c>
      <c r="W43" s="3" t="s">
        <v>96</v>
      </c>
      <c r="X43" s="2">
        <v>0.1</v>
      </c>
      <c r="Y43" s="8" t="s">
        <v>97</v>
      </c>
    </row>
    <row r="44" spans="15:25" x14ac:dyDescent="0.35">
      <c r="O44" s="3" t="s">
        <v>86</v>
      </c>
      <c r="P44" s="1" t="s">
        <v>30</v>
      </c>
      <c r="Q44" s="1" t="s">
        <v>87</v>
      </c>
      <c r="R44" s="1" t="s">
        <v>118</v>
      </c>
      <c r="S44" s="13">
        <v>55117</v>
      </c>
      <c r="T44" s="38">
        <f>IFERROR(VLOOKUP(EMPData4678910[[#This Row],[Employee ID]],EmpBonus11[],2,FALSE),0)</f>
        <v>0.14000000000000001</v>
      </c>
      <c r="U44" s="13">
        <f>EMPData4678910[[#This Row],[Yearly Sal]]*EMPData4678910[[#This Row],[Bonus %]]</f>
        <v>7716.380000000001</v>
      </c>
      <c r="W44" s="3" t="s">
        <v>98</v>
      </c>
      <c r="X44" s="2">
        <v>0.18</v>
      </c>
      <c r="Y44" s="8" t="s">
        <v>99</v>
      </c>
    </row>
    <row r="45" spans="15:25" x14ac:dyDescent="0.35">
      <c r="O45" s="3" t="s">
        <v>88</v>
      </c>
      <c r="P45" s="1" t="s">
        <v>4</v>
      </c>
      <c r="Q45" s="1" t="s">
        <v>89</v>
      </c>
      <c r="R45" s="1" t="s">
        <v>120</v>
      </c>
      <c r="S45" s="13">
        <v>58445</v>
      </c>
      <c r="T45" s="38">
        <f>IFERROR(VLOOKUP(EMPData4678910[[#This Row],[Employee ID]],EmpBonus11[],2,FALSE),0)</f>
        <v>0.22</v>
      </c>
      <c r="U45" s="13">
        <f>EMPData4678910[[#This Row],[Yearly Sal]]*EMPData4678910[[#This Row],[Bonus %]]</f>
        <v>12857.9</v>
      </c>
      <c r="W45" s="3" t="s">
        <v>100</v>
      </c>
      <c r="X45" s="2">
        <v>0.13</v>
      </c>
      <c r="Y45" s="8" t="s">
        <v>101</v>
      </c>
    </row>
    <row r="46" spans="15:25" x14ac:dyDescent="0.35">
      <c r="O46" s="3" t="s">
        <v>90</v>
      </c>
      <c r="P46" s="1" t="s">
        <v>4</v>
      </c>
      <c r="Q46" s="1" t="s">
        <v>91</v>
      </c>
      <c r="R46" s="1" t="s">
        <v>120</v>
      </c>
      <c r="S46" s="13">
        <v>120000</v>
      </c>
      <c r="T46" s="38">
        <f>IFERROR(VLOOKUP(EMPData4678910[[#This Row],[Employee ID]],EmpBonus11[],2,FALSE),0)</f>
        <v>0.13</v>
      </c>
      <c r="U46" s="13">
        <f>EMPData4678910[[#This Row],[Yearly Sal]]*EMPData4678910[[#This Row],[Bonus %]]</f>
        <v>15600</v>
      </c>
      <c r="W46" s="3" t="s">
        <v>102</v>
      </c>
      <c r="X46" s="2">
        <v>0.19</v>
      </c>
      <c r="Y46" s="8" t="s">
        <v>103</v>
      </c>
    </row>
    <row r="47" spans="15:25" x14ac:dyDescent="0.35">
      <c r="O47" s="3" t="s">
        <v>92</v>
      </c>
      <c r="P47" s="1" t="s">
        <v>30</v>
      </c>
      <c r="Q47" s="1" t="s">
        <v>93</v>
      </c>
      <c r="R47" s="1" t="s">
        <v>119</v>
      </c>
      <c r="S47" s="13">
        <v>45450</v>
      </c>
      <c r="T47" s="38">
        <f>IFERROR(VLOOKUP(EMPData4678910[[#This Row],[Employee ID]],EmpBonus11[],2,FALSE),0)</f>
        <v>0.16</v>
      </c>
      <c r="U47" s="13">
        <f>EMPData4678910[[#This Row],[Yearly Sal]]*EMPData4678910[[#This Row],[Bonus %]]</f>
        <v>7272</v>
      </c>
      <c r="W47" s="3" t="s">
        <v>104</v>
      </c>
      <c r="X47" s="2">
        <v>0.2</v>
      </c>
      <c r="Y47" s="8" t="s">
        <v>105</v>
      </c>
    </row>
    <row r="48" spans="15:25" x14ac:dyDescent="0.35">
      <c r="O48" s="3" t="s">
        <v>94</v>
      </c>
      <c r="P48" s="1" t="s">
        <v>30</v>
      </c>
      <c r="Q48" s="1" t="s">
        <v>95</v>
      </c>
      <c r="R48" s="1" t="s">
        <v>120</v>
      </c>
      <c r="S48" s="13">
        <v>89500</v>
      </c>
      <c r="T48" s="38">
        <f>IFERROR(VLOOKUP(EMPData4678910[[#This Row],[Employee ID]],EmpBonus11[],2,FALSE),0)</f>
        <v>0.09</v>
      </c>
      <c r="U48" s="13">
        <f>EMPData4678910[[#This Row],[Yearly Sal]]*EMPData4678910[[#This Row],[Bonus %]]</f>
        <v>8055</v>
      </c>
      <c r="W48" s="6" t="s">
        <v>106</v>
      </c>
      <c r="X48" s="10">
        <v>0.11</v>
      </c>
      <c r="Y48" s="11" t="s">
        <v>107</v>
      </c>
    </row>
    <row r="49" spans="15:21" x14ac:dyDescent="0.35">
      <c r="O49" s="3" t="s">
        <v>96</v>
      </c>
      <c r="P49" s="1" t="s">
        <v>30</v>
      </c>
      <c r="Q49" s="1" t="s">
        <v>97</v>
      </c>
      <c r="R49" s="1" t="s">
        <v>118</v>
      </c>
      <c r="S49" s="13">
        <v>65971</v>
      </c>
      <c r="T49" s="38">
        <f>IFERROR(VLOOKUP(EMPData4678910[[#This Row],[Employee ID]],EmpBonus11[],2,FALSE),0)</f>
        <v>0.1</v>
      </c>
      <c r="U49" s="13">
        <f>EMPData4678910[[#This Row],[Yearly Sal]]*EMPData4678910[[#This Row],[Bonus %]]</f>
        <v>6597.1</v>
      </c>
    </row>
    <row r="50" spans="15:21" x14ac:dyDescent="0.35">
      <c r="O50" s="3" t="s">
        <v>98</v>
      </c>
      <c r="P50" s="1" t="s">
        <v>30</v>
      </c>
      <c r="Q50" s="1" t="s">
        <v>99</v>
      </c>
      <c r="R50" s="1" t="s">
        <v>120</v>
      </c>
      <c r="S50" s="13">
        <v>80000</v>
      </c>
      <c r="T50" s="38">
        <f>IFERROR(VLOOKUP(EMPData4678910[[#This Row],[Employee ID]],EmpBonus11[],2,FALSE),0)</f>
        <v>0.18</v>
      </c>
      <c r="U50" s="13">
        <f>EMPData4678910[[#This Row],[Yearly Sal]]*EMPData4678910[[#This Row],[Bonus %]]</f>
        <v>14400</v>
      </c>
    </row>
    <row r="51" spans="15:21" x14ac:dyDescent="0.35">
      <c r="O51" s="3" t="s">
        <v>100</v>
      </c>
      <c r="P51" s="1" t="s">
        <v>4</v>
      </c>
      <c r="Q51" s="1" t="s">
        <v>101</v>
      </c>
      <c r="R51" s="1" t="s">
        <v>119</v>
      </c>
      <c r="S51" s="13">
        <v>55117</v>
      </c>
      <c r="T51" s="38">
        <f>IFERROR(VLOOKUP(EMPData4678910[[#This Row],[Employee ID]],EmpBonus11[],2,FALSE),0)</f>
        <v>0.13</v>
      </c>
      <c r="U51" s="13">
        <f>EMPData4678910[[#This Row],[Yearly Sal]]*EMPData4678910[[#This Row],[Bonus %]]</f>
        <v>7165.21</v>
      </c>
    </row>
    <row r="52" spans="15:21" x14ac:dyDescent="0.35">
      <c r="O52" s="3" t="s">
        <v>102</v>
      </c>
      <c r="P52" s="1" t="s">
        <v>4</v>
      </c>
      <c r="Q52" s="1" t="s">
        <v>103</v>
      </c>
      <c r="R52" s="1" t="s">
        <v>118</v>
      </c>
      <c r="S52" s="13">
        <v>60445</v>
      </c>
      <c r="T52" s="38">
        <f>IFERROR(VLOOKUP(EMPData4678910[[#This Row],[Employee ID]],EmpBonus11[],2,FALSE),0)</f>
        <v>0.19</v>
      </c>
      <c r="U52" s="13">
        <f>EMPData4678910[[#This Row],[Yearly Sal]]*EMPData4678910[[#This Row],[Bonus %]]</f>
        <v>11484.55</v>
      </c>
    </row>
    <row r="53" spans="15:21" x14ac:dyDescent="0.35">
      <c r="O53" s="3" t="s">
        <v>104</v>
      </c>
      <c r="P53" s="1" t="s">
        <v>4</v>
      </c>
      <c r="Q53" s="1" t="s">
        <v>105</v>
      </c>
      <c r="R53" s="1" t="s">
        <v>120</v>
      </c>
      <c r="S53" s="13">
        <v>83117</v>
      </c>
      <c r="T53" s="38">
        <f>IFERROR(VLOOKUP(EMPData4678910[[#This Row],[Employee ID]],EmpBonus11[],2,FALSE),0)</f>
        <v>0.2</v>
      </c>
      <c r="U53" s="13">
        <f>EMPData4678910[[#This Row],[Yearly Sal]]*EMPData4678910[[#This Row],[Bonus %]]</f>
        <v>16623.400000000001</v>
      </c>
    </row>
    <row r="54" spans="15:21" x14ac:dyDescent="0.35">
      <c r="O54" s="6" t="s">
        <v>106</v>
      </c>
      <c r="P54" s="7" t="s">
        <v>4</v>
      </c>
      <c r="Q54" s="7" t="s">
        <v>107</v>
      </c>
      <c r="R54" s="7" t="s">
        <v>118</v>
      </c>
      <c r="S54" s="14">
        <v>58445</v>
      </c>
      <c r="T54" s="39">
        <f>IFERROR(VLOOKUP(EMPData4678910[[#This Row],[Employee ID]],EmpBonus11[],2,FALSE),0)</f>
        <v>0.11</v>
      </c>
      <c r="U54" s="14">
        <f>EMPData4678910[[#This Row],[Yearly Sal]]*EMPData4678910[[#This Row],[Bonus %]]</f>
        <v>6428.95</v>
      </c>
    </row>
    <row r="55" spans="15:21" x14ac:dyDescent="0.35">
      <c r="O55" s="6" t="s">
        <v>128</v>
      </c>
      <c r="P55" s="7"/>
      <c r="Q55" s="7"/>
      <c r="R55" s="7"/>
      <c r="S55" s="21">
        <f>SUBTOTAL(109,EMPData4678910[Yearly Sal])</f>
        <v>3619876</v>
      </c>
      <c r="T55" s="40"/>
      <c r="U55" s="41">
        <f>SUBTOTAL(109,EMPData4678910[Bonus $])</f>
        <v>517920.69000000006</v>
      </c>
    </row>
  </sheetData>
  <pageMargins left="0.7" right="0.7" top="0.75" bottom="0.75" header="0.3" footer="0.3"/>
  <pageSetup orientation="portrait" verticalDpi="30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Пользователь</cp:lastModifiedBy>
  <dcterms:created xsi:type="dcterms:W3CDTF">2022-04-18T02:07:21Z</dcterms:created>
  <dcterms:modified xsi:type="dcterms:W3CDTF">2024-10-10T04:13:20Z</dcterms:modified>
</cp:coreProperties>
</file>