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erine Fernandez\Documents\Desafio 4 - Ejercicios\"/>
    </mc:Choice>
  </mc:AlternateContent>
  <xr:revisionPtr revIDLastSave="0" documentId="13_ncr:1_{A875AAC9-237A-44DF-BDCF-2B2EBF56F176}" xr6:coauthVersionLast="47" xr6:coauthVersionMax="47" xr10:uidLastSave="{00000000-0000-0000-0000-000000000000}"/>
  <bookViews>
    <workbookView xWindow="-120" yWindow="-120" windowWidth="20730" windowHeight="11160" activeTab="2" xr2:uid="{AE498A08-4A56-43F9-B370-D3E77F6B2426}"/>
  </bookViews>
  <sheets>
    <sheet name="Ejercicio 4.5" sheetId="8" r:id="rId1"/>
    <sheet name="Ejercicio 4.6" sheetId="9" r:id="rId2"/>
    <sheet name="Ejercicio 4.16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J19" i="10"/>
  <c r="J18" i="10"/>
  <c r="J15" i="10"/>
  <c r="M4" i="10"/>
  <c r="M3" i="10"/>
  <c r="J13" i="10"/>
  <c r="J12" i="10"/>
  <c r="J11" i="10"/>
  <c r="J10" i="10"/>
  <c r="M5" i="10"/>
  <c r="M2" i="10"/>
  <c r="E16" i="9"/>
  <c r="N38" i="9"/>
  <c r="N39" i="9"/>
  <c r="N40" i="9"/>
  <c r="M38" i="9"/>
  <c r="M39" i="9"/>
  <c r="M40" i="9"/>
  <c r="L38" i="9"/>
  <c r="L39" i="9" s="1"/>
  <c r="L40" i="9" s="1"/>
  <c r="K38" i="9"/>
  <c r="K39" i="9"/>
  <c r="K40" i="9"/>
  <c r="J41" i="9"/>
  <c r="J39" i="9"/>
  <c r="J40" i="9"/>
  <c r="H41" i="9"/>
  <c r="H39" i="9"/>
  <c r="H40" i="9"/>
  <c r="N37" i="9"/>
  <c r="M37" i="9"/>
  <c r="L37" i="9"/>
  <c r="J38" i="9"/>
  <c r="H38" i="9"/>
  <c r="K34" i="9"/>
  <c r="K35" i="9"/>
  <c r="K36" i="9"/>
  <c r="K37" i="9"/>
  <c r="J37" i="9"/>
  <c r="J36" i="9"/>
  <c r="J35" i="9"/>
  <c r="J34" i="9"/>
  <c r="J33" i="9"/>
  <c r="H34" i="9"/>
  <c r="H35" i="9"/>
  <c r="H36" i="9"/>
  <c r="H37" i="9"/>
  <c r="H33" i="9"/>
  <c r="D39" i="9"/>
  <c r="D42" i="9" s="1"/>
  <c r="D34" i="9"/>
  <c r="D29" i="9"/>
  <c r="D32" i="9" s="1"/>
  <c r="D23" i="9"/>
  <c r="D40" i="9"/>
  <c r="D22" i="9"/>
  <c r="D21" i="9"/>
  <c r="G14" i="9"/>
  <c r="G13" i="9"/>
  <c r="M35" i="9"/>
  <c r="N35" i="9" s="1"/>
  <c r="D35" i="9"/>
  <c r="L33" i="9"/>
  <c r="K33" i="9"/>
  <c r="D30" i="9"/>
  <c r="D24" i="9"/>
  <c r="D15" i="9"/>
  <c r="H34" i="8"/>
  <c r="K34" i="8" s="1"/>
  <c r="H35" i="8"/>
  <c r="J35" i="8" s="1"/>
  <c r="H36" i="8"/>
  <c r="K36" i="8" s="1"/>
  <c r="M36" i="8" s="1"/>
  <c r="N36" i="8" s="1"/>
  <c r="H33" i="8"/>
  <c r="K33" i="8" s="1"/>
  <c r="D35" i="8"/>
  <c r="D34" i="8"/>
  <c r="D29" i="8"/>
  <c r="D23" i="8"/>
  <c r="D22" i="8"/>
  <c r="D21" i="8"/>
  <c r="G13" i="8"/>
  <c r="D15" i="8"/>
  <c r="G14" i="8"/>
  <c r="K35" i="8"/>
  <c r="D30" i="8"/>
  <c r="D24" i="8"/>
  <c r="D26" i="8" s="1"/>
  <c r="M36" i="9" l="1"/>
  <c r="N36" i="9" s="1"/>
  <c r="D26" i="9"/>
  <c r="E25" i="9"/>
  <c r="E31" i="9" s="1"/>
  <c r="E36" i="9" s="1"/>
  <c r="E41" i="9" s="1"/>
  <c r="D37" i="9"/>
  <c r="M34" i="9"/>
  <c r="N34" i="9" s="1"/>
  <c r="M33" i="9"/>
  <c r="N33" i="9" s="1"/>
  <c r="M34" i="8"/>
  <c r="N34" i="8" s="1"/>
  <c r="E25" i="8"/>
  <c r="E31" i="8" s="1"/>
  <c r="E36" i="8" s="1"/>
  <c r="D32" i="8"/>
  <c r="J33" i="8"/>
  <c r="L33" i="8" s="1"/>
  <c r="J34" i="8"/>
  <c r="M33" i="8" s="1"/>
  <c r="N33" i="8" s="1"/>
  <c r="M35" i="8"/>
  <c r="N35" i="8" s="1"/>
  <c r="L34" i="9" l="1"/>
  <c r="L35" i="9" s="1"/>
  <c r="L36" i="9" s="1"/>
  <c r="L34" i="8"/>
  <c r="L35" i="8" s="1"/>
  <c r="L36" i="8" s="1"/>
  <c r="D37" i="8"/>
</calcChain>
</file>

<file path=xl/sharedStrings.xml><?xml version="1.0" encoding="utf-8"?>
<sst xmlns="http://schemas.openxmlformats.org/spreadsheetml/2006/main" count="128" uniqueCount="71">
  <si>
    <t>Rn</t>
  </si>
  <si>
    <t>Rn &lt;= tol</t>
  </si>
  <si>
    <t>X0</t>
  </si>
  <si>
    <t>X0=</t>
  </si>
  <si>
    <t>&gt;&gt;&gt;</t>
  </si>
  <si>
    <t>Se desea conocer:</t>
  </si>
  <si>
    <t>X1=</t>
  </si>
  <si>
    <t>h=X1-X0=</t>
  </si>
  <si>
    <t>1er orden:</t>
  </si>
  <si>
    <t>f(X1)=</t>
  </si>
  <si>
    <t>f'(X0)=</t>
  </si>
  <si>
    <t>X1-X0=</t>
  </si>
  <si>
    <t xml:space="preserve">f(X0)= </t>
  </si>
  <si>
    <t>2do orden:</t>
  </si>
  <si>
    <t>f''(X0)=</t>
  </si>
  <si>
    <t>Iteración de ORDEN 1:</t>
  </si>
  <si>
    <t>NOTA: ORDEN N</t>
  </si>
  <si>
    <t>3er orden:</t>
  </si>
  <si>
    <t>f'''(X0)=</t>
  </si>
  <si>
    <t>Iteración de ORDEN 2:</t>
  </si>
  <si>
    <t>Iteración de ORDEN 3:</t>
  </si>
  <si>
    <t>h=X1-X0</t>
  </si>
  <si>
    <t>X1</t>
  </si>
  <si>
    <t>f(X1)</t>
  </si>
  <si>
    <t># Iteraciones</t>
  </si>
  <si>
    <t>f(X0) (derivadas)</t>
  </si>
  <si>
    <t>ef=</t>
  </si>
  <si>
    <t>tol=0,0005</t>
  </si>
  <si>
    <t>EH=</t>
  </si>
  <si>
    <t>f(1)+Rn</t>
  </si>
  <si>
    <t>f(x)= 25x^3-6x^2+7x-88</t>
  </si>
  <si>
    <t>f(3)=</t>
  </si>
  <si>
    <t xml:space="preserve">f(X1)= </t>
  </si>
  <si>
    <t>APROXIMACIONES: f(x)= 25x^3-6x^2+7x-88</t>
  </si>
  <si>
    <t>(75x^2-12x+7)</t>
  </si>
  <si>
    <t>(150x-12)</t>
  </si>
  <si>
    <t>4.5</t>
  </si>
  <si>
    <t>f(x)= ln(x)</t>
  </si>
  <si>
    <t>f(2.5)=</t>
  </si>
  <si>
    <t>APROXIMACIONES: f(x)= ln(x)</t>
  </si>
  <si>
    <t>4to orden:</t>
  </si>
  <si>
    <t>(lnX0)</t>
  </si>
  <si>
    <t>(X0^(-1))</t>
  </si>
  <si>
    <t>(-X0^(-2))</t>
  </si>
  <si>
    <t>(2(X0)^(-3))</t>
  </si>
  <si>
    <t>(-6(X0)^(-4))</t>
  </si>
  <si>
    <t>(El error se comporta en forma creciente)</t>
  </si>
  <si>
    <t>n=</t>
  </si>
  <si>
    <t>B=</t>
  </si>
  <si>
    <t>H=</t>
  </si>
  <si>
    <t>S=</t>
  </si>
  <si>
    <t>(coef. Rugosidad)</t>
  </si>
  <si>
    <t>(ancho)</t>
  </si>
  <si>
    <t>(profundidad)</t>
  </si>
  <si>
    <t>(pendiente)</t>
  </si>
  <si>
    <t>En=</t>
  </si>
  <si>
    <t>EB=</t>
  </si>
  <si>
    <t>ES=</t>
  </si>
  <si>
    <t>Q=</t>
  </si>
  <si>
    <t>d/dn=</t>
  </si>
  <si>
    <t>d/dB=</t>
  </si>
  <si>
    <t>d/dH=</t>
  </si>
  <si>
    <t>d/dS=</t>
  </si>
  <si>
    <t>Derivadas</t>
  </si>
  <si>
    <t>EQ=</t>
  </si>
  <si>
    <t>Q - EQ=</t>
  </si>
  <si>
    <t>Q+ EQ=</t>
  </si>
  <si>
    <t>j2</t>
  </si>
  <si>
    <t>j3</t>
  </si>
  <si>
    <t>j4</t>
  </si>
  <si>
    <t>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</si>
</sst>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quotePrefix="1"/>
    <xf numFmtId="0" fontId="0" fillId="7" borderId="0" xfId="0" applyFill="1"/>
    <xf numFmtId="0" fontId="0" fillId="3" borderId="1" xfId="0" applyFill="1" applyBorder="1" applyAlignment="1">
      <alignment wrapText="1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 applyAlignment="1">
      <alignment horizontal="right"/>
    </xf>
    <xf numFmtId="0" fontId="1" fillId="9" borderId="0" xfId="0" applyFont="1" applyFill="1" applyAlignment="1">
      <alignment horizontal="center"/>
    </xf>
    <xf numFmtId="0" fontId="0" fillId="0" borderId="0" xfId="0" quotePrefix="1" applyAlignment="1">
      <alignment horizontal="left"/>
    </xf>
    <xf numFmtId="0" fontId="0" fillId="1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11" borderId="9" xfId="0" applyFill="1" applyBorder="1"/>
    <xf numFmtId="0" fontId="0" fillId="11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2" borderId="10" xfId="0" applyFill="1" applyBorder="1"/>
    <xf numFmtId="0" fontId="0" fillId="2" borderId="1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jpe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18</xdr:row>
      <xdr:rowOff>66675</xdr:rowOff>
    </xdr:from>
    <xdr:to>
      <xdr:col>3</xdr:col>
      <xdr:colOff>485775</xdr:colOff>
      <xdr:row>20</xdr:row>
      <xdr:rowOff>2485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276A6D-758F-4E96-8DD9-7D537D816D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3522" b="31983"/>
        <a:stretch/>
      </xdr:blipFill>
      <xdr:spPr>
        <a:xfrm>
          <a:off x="1200150" y="1590675"/>
          <a:ext cx="1571625" cy="316810"/>
        </a:xfrm>
        <a:prstGeom prst="rect">
          <a:avLst/>
        </a:prstGeom>
      </xdr:spPr>
    </xdr:pic>
    <xdr:clientData/>
  </xdr:twoCellAnchor>
  <xdr:twoCellAnchor editAs="oneCell">
    <xdr:from>
      <xdr:col>1</xdr:col>
      <xdr:colOff>173934</xdr:colOff>
      <xdr:row>26</xdr:row>
      <xdr:rowOff>66260</xdr:rowOff>
    </xdr:from>
    <xdr:to>
      <xdr:col>4</xdr:col>
      <xdr:colOff>476250</xdr:colOff>
      <xdr:row>27</xdr:row>
      <xdr:rowOff>189777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8848D4-1DC8-4208-9B68-2414FE2CEC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88" t="18903" r="36814" b="7198"/>
        <a:stretch/>
      </xdr:blipFill>
      <xdr:spPr>
        <a:xfrm>
          <a:off x="935934" y="3133310"/>
          <a:ext cx="2588316" cy="314017"/>
        </a:xfrm>
        <a:prstGeom prst="rect">
          <a:avLst/>
        </a:prstGeom>
      </xdr:spPr>
    </xdr:pic>
    <xdr:clientData/>
  </xdr:twoCellAnchor>
  <xdr:twoCellAnchor editAs="oneCell">
    <xdr:from>
      <xdr:col>6</xdr:col>
      <xdr:colOff>750819</xdr:colOff>
      <xdr:row>20</xdr:row>
      <xdr:rowOff>154058</xdr:rowOff>
    </xdr:from>
    <xdr:to>
      <xdr:col>12</xdr:col>
      <xdr:colOff>709291</xdr:colOff>
      <xdr:row>29</xdr:row>
      <xdr:rowOff>187187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BBE059-D808-4A60-8748-4086ECD600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90" r="3069"/>
        <a:stretch/>
      </xdr:blipFill>
      <xdr:spPr>
        <a:xfrm>
          <a:off x="5322819" y="2078108"/>
          <a:ext cx="3987547" cy="174762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28574</xdr:rowOff>
    </xdr:from>
    <xdr:to>
      <xdr:col>8</xdr:col>
      <xdr:colOff>24164</xdr:colOff>
      <xdr:row>8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B7C58E2-BF8A-4DD2-9487-A228BAA3C3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55" t="8672"/>
        <a:stretch/>
      </xdr:blipFill>
      <xdr:spPr>
        <a:xfrm>
          <a:off x="9525" y="28574"/>
          <a:ext cx="5720114" cy="1533526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37</xdr:row>
      <xdr:rowOff>180975</xdr:rowOff>
    </xdr:from>
    <xdr:to>
      <xdr:col>14</xdr:col>
      <xdr:colOff>733425</xdr:colOff>
      <xdr:row>58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F837D25-6790-4618-A7BF-087CECA8B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025" y="7267575"/>
          <a:ext cx="6924675" cy="399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18</xdr:row>
      <xdr:rowOff>66675</xdr:rowOff>
    </xdr:from>
    <xdr:to>
      <xdr:col>3</xdr:col>
      <xdr:colOff>485775</xdr:colOff>
      <xdr:row>20</xdr:row>
      <xdr:rowOff>21535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044E754-49B6-48DC-8508-D08F5B8E44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3522" b="31983"/>
        <a:stretch/>
      </xdr:blipFill>
      <xdr:spPr>
        <a:xfrm>
          <a:off x="1200150" y="3495675"/>
          <a:ext cx="1571625" cy="335860"/>
        </a:xfrm>
        <a:prstGeom prst="rect">
          <a:avLst/>
        </a:prstGeom>
      </xdr:spPr>
    </xdr:pic>
    <xdr:clientData/>
  </xdr:twoCellAnchor>
  <xdr:twoCellAnchor editAs="oneCell">
    <xdr:from>
      <xdr:col>1</xdr:col>
      <xdr:colOff>173934</xdr:colOff>
      <xdr:row>26</xdr:row>
      <xdr:rowOff>66260</xdr:rowOff>
    </xdr:from>
    <xdr:to>
      <xdr:col>4</xdr:col>
      <xdr:colOff>476250</xdr:colOff>
      <xdr:row>27</xdr:row>
      <xdr:rowOff>189777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A3B1FEB-C061-44B3-83E9-C94182DDA1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88" t="18903" r="36814" b="7198"/>
        <a:stretch/>
      </xdr:blipFill>
      <xdr:spPr>
        <a:xfrm>
          <a:off x="935934" y="5038310"/>
          <a:ext cx="2588316" cy="314017"/>
        </a:xfrm>
        <a:prstGeom prst="rect">
          <a:avLst/>
        </a:prstGeom>
      </xdr:spPr>
    </xdr:pic>
    <xdr:clientData/>
  </xdr:twoCellAnchor>
  <xdr:twoCellAnchor editAs="oneCell">
    <xdr:from>
      <xdr:col>7</xdr:col>
      <xdr:colOff>684144</xdr:colOff>
      <xdr:row>20</xdr:row>
      <xdr:rowOff>115958</xdr:rowOff>
    </xdr:from>
    <xdr:to>
      <xdr:col>12</xdr:col>
      <xdr:colOff>614041</xdr:colOff>
      <xdr:row>29</xdr:row>
      <xdr:rowOff>149087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EB9BF9-AC0F-4BEA-A578-F57DC4484D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90" r="3069"/>
        <a:stretch/>
      </xdr:blipFill>
      <xdr:spPr>
        <a:xfrm>
          <a:off x="6018144" y="3945008"/>
          <a:ext cx="3987547" cy="174762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85725</xdr:rowOff>
    </xdr:from>
    <xdr:to>
      <xdr:col>10</xdr:col>
      <xdr:colOff>1</xdr:colOff>
      <xdr:row>7</xdr:row>
      <xdr:rowOff>131717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80F95AC-8408-446C-83C3-5AE40D3CB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5725"/>
          <a:ext cx="7867650" cy="1379492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42</xdr:row>
      <xdr:rowOff>0</xdr:rowOff>
    </xdr:from>
    <xdr:to>
      <xdr:col>14</xdr:col>
      <xdr:colOff>352425</xdr:colOff>
      <xdr:row>63</xdr:row>
      <xdr:rowOff>38100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70B2B2B-6714-426D-9490-73E61BE7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8029575"/>
          <a:ext cx="6696075" cy="403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29323</xdr:colOff>
      <xdr:row>18</xdr:row>
      <xdr:rowOff>10012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DBA664-F2C5-4D40-8998-1AED2232F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63323" cy="348663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18</xdr:row>
      <xdr:rowOff>38100</xdr:rowOff>
    </xdr:from>
    <xdr:to>
      <xdr:col>2</xdr:col>
      <xdr:colOff>752787</xdr:colOff>
      <xdr:row>21</xdr:row>
      <xdr:rowOff>104865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CFC532-E8C7-47F9-BDAD-63B001EC6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467100"/>
          <a:ext cx="2238687" cy="64779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18</xdr:row>
      <xdr:rowOff>19050</xdr:rowOff>
    </xdr:from>
    <xdr:to>
      <xdr:col>6</xdr:col>
      <xdr:colOff>533719</xdr:colOff>
      <xdr:row>21</xdr:row>
      <xdr:rowOff>123921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FE8E9B-F0D6-44C4-AC04-EA618ACD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19400" y="3448050"/>
          <a:ext cx="2286319" cy="6858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19050</xdr:rowOff>
    </xdr:from>
    <xdr:to>
      <xdr:col>15</xdr:col>
      <xdr:colOff>733425</xdr:colOff>
      <xdr:row>37</xdr:row>
      <xdr:rowOff>47625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148C8F5-AFF9-4948-B762-8C78FC157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3695700"/>
          <a:ext cx="7210425" cy="345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017F-7A7A-4447-A287-E0C6C3036772}">
  <dimension ref="A11:N37"/>
  <sheetViews>
    <sheetView topLeftCell="A10" workbookViewId="0">
      <selection activeCell="Q58" sqref="Q58"/>
    </sheetView>
  </sheetViews>
  <sheetFormatPr baseColWidth="10" defaultRowHeight="15" x14ac:dyDescent="0.25"/>
  <cols>
    <col min="7" max="7" width="12.5703125" customWidth="1"/>
    <col min="8" max="8" width="4.42578125" customWidth="1"/>
    <col min="9" max="9" width="5.28515625" customWidth="1"/>
    <col min="10" max="10" width="15" customWidth="1"/>
    <col min="11" max="11" width="10.85546875" customWidth="1"/>
    <col min="12" max="12" width="12.28515625" customWidth="1"/>
    <col min="13" max="13" width="11.85546875" customWidth="1"/>
    <col min="14" max="14" width="12.140625" customWidth="1"/>
  </cols>
  <sheetData>
    <row r="11" spans="1:9" x14ac:dyDescent="0.25">
      <c r="A11" s="12" t="s">
        <v>36</v>
      </c>
      <c r="C11" t="s">
        <v>30</v>
      </c>
    </row>
    <row r="13" spans="1:9" x14ac:dyDescent="0.25">
      <c r="C13" t="s">
        <v>3</v>
      </c>
      <c r="D13">
        <v>1</v>
      </c>
      <c r="E13" s="9" t="s">
        <v>4</v>
      </c>
      <c r="F13" t="s">
        <v>12</v>
      </c>
      <c r="G13">
        <f>(25*(D13)^3)-(6*(D13)^2)+7*(D13)-88</f>
        <v>-62</v>
      </c>
    </row>
    <row r="14" spans="1:9" x14ac:dyDescent="0.25">
      <c r="A14" t="s">
        <v>5</v>
      </c>
      <c r="C14" t="s">
        <v>6</v>
      </c>
      <c r="D14">
        <v>3</v>
      </c>
      <c r="E14" s="9" t="s">
        <v>4</v>
      </c>
      <c r="F14" t="s">
        <v>32</v>
      </c>
      <c r="G14">
        <f>(25*(D14)^3)-(6*(D14)^2)+7*(D14)-88</f>
        <v>554</v>
      </c>
      <c r="H14" s="10"/>
      <c r="I14" s="10"/>
    </row>
    <row r="15" spans="1:9" x14ac:dyDescent="0.25">
      <c r="C15" t="s">
        <v>7</v>
      </c>
      <c r="D15">
        <f>D14-D13</f>
        <v>2</v>
      </c>
    </row>
    <row r="16" spans="1:9" x14ac:dyDescent="0.25">
      <c r="C16" t="s">
        <v>31</v>
      </c>
      <c r="D16" t="s">
        <v>29</v>
      </c>
    </row>
    <row r="18" spans="1:14" x14ac:dyDescent="0.25">
      <c r="B18" s="31" t="s">
        <v>33</v>
      </c>
      <c r="C18" s="31"/>
      <c r="D18" s="31"/>
      <c r="E18" s="31"/>
    </row>
    <row r="19" spans="1:14" ht="15.75" thickBot="1" x14ac:dyDescent="0.3"/>
    <row r="20" spans="1:14" ht="15.75" thickBot="1" x14ac:dyDescent="0.3">
      <c r="A20" t="s">
        <v>8</v>
      </c>
      <c r="J20" s="28" t="s">
        <v>16</v>
      </c>
      <c r="K20" s="29"/>
      <c r="L20" s="30"/>
    </row>
    <row r="21" spans="1:14" x14ac:dyDescent="0.25">
      <c r="C21" t="s">
        <v>12</v>
      </c>
      <c r="D21">
        <f>(25*(D13)^3)-(6*(D13)^2)+7*(D13)-88</f>
        <v>-62</v>
      </c>
    </row>
    <row r="22" spans="1:14" x14ac:dyDescent="0.25">
      <c r="C22" t="s">
        <v>9</v>
      </c>
      <c r="D22">
        <f>(25*(D14)^3)-(6*(D14)^2)+7*(D14)-88</f>
        <v>554</v>
      </c>
    </row>
    <row r="23" spans="1:14" x14ac:dyDescent="0.25">
      <c r="C23" t="s">
        <v>10</v>
      </c>
      <c r="D23">
        <f>75*D13^2-12*D13+7</f>
        <v>70</v>
      </c>
      <c r="E23" t="s">
        <v>34</v>
      </c>
    </row>
    <row r="24" spans="1:14" x14ac:dyDescent="0.25">
      <c r="C24" t="s">
        <v>11</v>
      </c>
      <c r="D24">
        <f>D14-D13</f>
        <v>2</v>
      </c>
    </row>
    <row r="25" spans="1:14" x14ac:dyDescent="0.25">
      <c r="B25" s="9" t="s">
        <v>4</v>
      </c>
      <c r="C25" t="s">
        <v>15</v>
      </c>
      <c r="E25" s="2">
        <f>D21+D23*D24</f>
        <v>78</v>
      </c>
    </row>
    <row r="26" spans="1:14" x14ac:dyDescent="0.25">
      <c r="C26" t="s">
        <v>26</v>
      </c>
      <c r="D26" s="6">
        <f>ABS((D23/FACT(1))*D24^1)</f>
        <v>140</v>
      </c>
    </row>
    <row r="28" spans="1:14" x14ac:dyDescent="0.25">
      <c r="A28" t="s">
        <v>13</v>
      </c>
    </row>
    <row r="29" spans="1:14" x14ac:dyDescent="0.25">
      <c r="C29" t="s">
        <v>14</v>
      </c>
      <c r="D29">
        <f>150*D13-12</f>
        <v>138</v>
      </c>
      <c r="E29" s="5" t="s">
        <v>35</v>
      </c>
    </row>
    <row r="30" spans="1:14" x14ac:dyDescent="0.25">
      <c r="C30" t="s">
        <v>11</v>
      </c>
      <c r="D30">
        <f>D14-D13</f>
        <v>2</v>
      </c>
    </row>
    <row r="31" spans="1:14" x14ac:dyDescent="0.25">
      <c r="B31" s="9" t="s">
        <v>4</v>
      </c>
      <c r="C31" t="s">
        <v>19</v>
      </c>
      <c r="E31" s="2">
        <f>E25+((D29/FACT(2))*D30^2)</f>
        <v>354</v>
      </c>
      <c r="J31" s="9"/>
      <c r="N31" s="4" t="s">
        <v>1</v>
      </c>
    </row>
    <row r="32" spans="1:14" ht="16.5" customHeight="1" x14ac:dyDescent="0.25">
      <c r="C32" t="s">
        <v>26</v>
      </c>
      <c r="D32" s="6">
        <f>ABS((D29/FACT(2))*D30^2)</f>
        <v>276</v>
      </c>
      <c r="G32" s="7" t="s">
        <v>24</v>
      </c>
      <c r="H32" s="3" t="s">
        <v>2</v>
      </c>
      <c r="I32" s="3" t="s">
        <v>22</v>
      </c>
      <c r="J32" s="3" t="s">
        <v>25</v>
      </c>
      <c r="K32" s="3" t="s">
        <v>21</v>
      </c>
      <c r="L32" s="3" t="s">
        <v>23</v>
      </c>
      <c r="M32" s="3" t="s">
        <v>0</v>
      </c>
      <c r="N32" s="3" t="s">
        <v>27</v>
      </c>
    </row>
    <row r="33" spans="1:14" x14ac:dyDescent="0.25">
      <c r="G33">
        <v>0</v>
      </c>
      <c r="H33">
        <f>1</f>
        <v>1</v>
      </c>
      <c r="I33">
        <v>3</v>
      </c>
      <c r="J33">
        <f>(25*(H33)^3)-(6*(H33)^2)+7*(H33)-88</f>
        <v>-62</v>
      </c>
      <c r="K33">
        <f>I33-H33</f>
        <v>2</v>
      </c>
      <c r="L33">
        <f>J33</f>
        <v>-62</v>
      </c>
      <c r="M33">
        <f>ABS((J34/FACT(G33+1))*K33^(G33+1))</f>
        <v>140</v>
      </c>
      <c r="N33" t="b">
        <f>M33&lt;=0.0005</f>
        <v>0</v>
      </c>
    </row>
    <row r="34" spans="1:14" x14ac:dyDescent="0.25">
      <c r="A34" t="s">
        <v>17</v>
      </c>
      <c r="C34" t="s">
        <v>18</v>
      </c>
      <c r="D34">
        <f>150</f>
        <v>150</v>
      </c>
      <c r="E34" s="11"/>
      <c r="G34">
        <v>1</v>
      </c>
      <c r="H34">
        <f>1</f>
        <v>1</v>
      </c>
      <c r="I34">
        <v>3</v>
      </c>
      <c r="J34">
        <f>75*H34^2-12*H34+7</f>
        <v>70</v>
      </c>
      <c r="K34">
        <f t="shared" ref="K34:K36" si="0">I34-H34</f>
        <v>2</v>
      </c>
      <c r="L34">
        <f>L33+((J34/FACT(G34))*(K34)^G34)</f>
        <v>78</v>
      </c>
      <c r="M34">
        <f>ABS((J35/FACT(G34+1))*K34^(G34+1))</f>
        <v>276</v>
      </c>
      <c r="N34" t="b">
        <f>M34&lt;=0.0005</f>
        <v>0</v>
      </c>
    </row>
    <row r="35" spans="1:14" x14ac:dyDescent="0.25">
      <c r="C35" t="s">
        <v>11</v>
      </c>
      <c r="D35">
        <f>D14-D13</f>
        <v>2</v>
      </c>
      <c r="G35">
        <v>2</v>
      </c>
      <c r="H35">
        <f>1</f>
        <v>1</v>
      </c>
      <c r="I35">
        <v>3</v>
      </c>
      <c r="J35">
        <f>150*H35-12</f>
        <v>138</v>
      </c>
      <c r="K35">
        <f t="shared" si="0"/>
        <v>2</v>
      </c>
      <c r="L35">
        <f>L34+((J35/FACT(G35))*(K35)^G35)</f>
        <v>354</v>
      </c>
      <c r="M35">
        <f>ABS((J36/FACT(G35+1))*K35^(G35+1))</f>
        <v>200</v>
      </c>
      <c r="N35" t="b">
        <f>M35&lt;=0.0005</f>
        <v>0</v>
      </c>
    </row>
    <row r="36" spans="1:14" x14ac:dyDescent="0.25">
      <c r="B36" s="9" t="s">
        <v>4</v>
      </c>
      <c r="C36" t="s">
        <v>20</v>
      </c>
      <c r="E36" s="2">
        <f>E31+((D34/FACT(3))*D35^3)</f>
        <v>554</v>
      </c>
      <c r="G36">
        <v>3</v>
      </c>
      <c r="H36">
        <f>1</f>
        <v>1</v>
      </c>
      <c r="I36">
        <v>3</v>
      </c>
      <c r="J36">
        <v>150</v>
      </c>
      <c r="K36">
        <f t="shared" si="0"/>
        <v>2</v>
      </c>
      <c r="L36">
        <f>L35+((J36/FACT(G36))*(K36)^G36)</f>
        <v>554</v>
      </c>
      <c r="M36">
        <f>ABS((J37/FACT(G36+1))*K36^(G36+1))</f>
        <v>0</v>
      </c>
      <c r="N36" t="b">
        <f>M36&lt;=0.0005</f>
        <v>1</v>
      </c>
    </row>
    <row r="37" spans="1:14" x14ac:dyDescent="0.25">
      <c r="C37" t="s">
        <v>26</v>
      </c>
      <c r="D37" s="8">
        <f>ABS((D34/FACT(3))*D35^3)</f>
        <v>200</v>
      </c>
      <c r="J37">
        <v>0</v>
      </c>
    </row>
  </sheetData>
  <mergeCells count="2">
    <mergeCell ref="J20:L20"/>
    <mergeCell ref="B18:E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72A6-C935-481C-9473-30F4BBA4CEEA}">
  <dimension ref="A11:P42"/>
  <sheetViews>
    <sheetView topLeftCell="A16" workbookViewId="0">
      <selection activeCell="K67" sqref="K67"/>
    </sheetView>
  </sheetViews>
  <sheetFormatPr baseColWidth="10" defaultRowHeight="15" x14ac:dyDescent="0.25"/>
  <cols>
    <col min="10" max="10" width="15.140625" customWidth="1"/>
    <col min="14" max="14" width="12.140625" customWidth="1"/>
  </cols>
  <sheetData>
    <row r="11" spans="1:9" x14ac:dyDescent="0.25">
      <c r="A11" s="12" t="s">
        <v>36</v>
      </c>
      <c r="C11" t="s">
        <v>37</v>
      </c>
    </row>
    <row r="13" spans="1:9" x14ac:dyDescent="0.25">
      <c r="C13" t="s">
        <v>3</v>
      </c>
      <c r="D13">
        <v>1</v>
      </c>
      <c r="E13" s="9" t="s">
        <v>4</v>
      </c>
      <c r="F13" t="s">
        <v>12</v>
      </c>
      <c r="G13">
        <f>LN(D13)</f>
        <v>0</v>
      </c>
    </row>
    <row r="14" spans="1:9" x14ac:dyDescent="0.25">
      <c r="A14" t="s">
        <v>5</v>
      </c>
      <c r="C14" t="s">
        <v>6</v>
      </c>
      <c r="D14">
        <v>2.5</v>
      </c>
      <c r="E14" s="9" t="s">
        <v>4</v>
      </c>
      <c r="F14" t="s">
        <v>32</v>
      </c>
      <c r="G14">
        <f>LN(D14)</f>
        <v>0.91629073187415511</v>
      </c>
      <c r="H14" s="10"/>
      <c r="I14" s="10"/>
    </row>
    <row r="15" spans="1:9" x14ac:dyDescent="0.25">
      <c r="C15" t="s">
        <v>7</v>
      </c>
      <c r="D15">
        <f>D14-D13</f>
        <v>1.5</v>
      </c>
    </row>
    <row r="16" spans="1:9" x14ac:dyDescent="0.25">
      <c r="C16" t="s">
        <v>38</v>
      </c>
      <c r="D16" t="s">
        <v>29</v>
      </c>
      <c r="E16">
        <f>L37+M37</f>
        <v>1.753125</v>
      </c>
    </row>
    <row r="18" spans="1:14" x14ac:dyDescent="0.25">
      <c r="B18" s="31" t="s">
        <v>39</v>
      </c>
      <c r="C18" s="31"/>
      <c r="D18" s="31"/>
      <c r="E18" s="31"/>
    </row>
    <row r="19" spans="1:14" ht="15.75" thickBot="1" x14ac:dyDescent="0.3"/>
    <row r="20" spans="1:14" ht="15.75" thickBot="1" x14ac:dyDescent="0.3">
      <c r="A20" t="s">
        <v>8</v>
      </c>
      <c r="J20" s="28" t="s">
        <v>16</v>
      </c>
      <c r="K20" s="29"/>
      <c r="L20" s="30"/>
    </row>
    <row r="21" spans="1:14" x14ac:dyDescent="0.25">
      <c r="C21" t="s">
        <v>12</v>
      </c>
      <c r="D21">
        <f>LN(D13)</f>
        <v>0</v>
      </c>
      <c r="E21" t="s">
        <v>41</v>
      </c>
    </row>
    <row r="22" spans="1:14" x14ac:dyDescent="0.25">
      <c r="C22" t="s">
        <v>9</v>
      </c>
      <c r="D22">
        <f>LN(D14)</f>
        <v>0.91629073187415511</v>
      </c>
    </row>
    <row r="23" spans="1:14" x14ac:dyDescent="0.25">
      <c r="C23" t="s">
        <v>10</v>
      </c>
      <c r="D23">
        <f>D13^(-1)</f>
        <v>1</v>
      </c>
      <c r="E23" t="s">
        <v>42</v>
      </c>
    </row>
    <row r="24" spans="1:14" x14ac:dyDescent="0.25">
      <c r="C24" t="s">
        <v>11</v>
      </c>
      <c r="D24">
        <f>D14-D13</f>
        <v>1.5</v>
      </c>
    </row>
    <row r="25" spans="1:14" x14ac:dyDescent="0.25">
      <c r="B25" s="9" t="s">
        <v>4</v>
      </c>
      <c r="C25" t="s">
        <v>15</v>
      </c>
      <c r="E25" s="2">
        <f>D21+D23*D24</f>
        <v>1.5</v>
      </c>
    </row>
    <row r="26" spans="1:14" x14ac:dyDescent="0.25">
      <c r="C26" t="s">
        <v>26</v>
      </c>
      <c r="D26" s="6">
        <f>ABS((D23/FACT(1))*D24^1)</f>
        <v>1.5</v>
      </c>
    </row>
    <row r="28" spans="1:14" x14ac:dyDescent="0.25">
      <c r="A28" t="s">
        <v>13</v>
      </c>
    </row>
    <row r="29" spans="1:14" x14ac:dyDescent="0.25">
      <c r="C29" t="s">
        <v>14</v>
      </c>
      <c r="D29">
        <f>-(D13^(-2))</f>
        <v>-1</v>
      </c>
      <c r="E29" s="5" t="s">
        <v>43</v>
      </c>
    </row>
    <row r="30" spans="1:14" x14ac:dyDescent="0.25">
      <c r="C30" t="s">
        <v>11</v>
      </c>
      <c r="D30">
        <f>D14-D13</f>
        <v>1.5</v>
      </c>
    </row>
    <row r="31" spans="1:14" x14ac:dyDescent="0.25">
      <c r="B31" s="9" t="s">
        <v>4</v>
      </c>
      <c r="C31" t="s">
        <v>19</v>
      </c>
      <c r="E31" s="2">
        <f>E25+((D29/FACT(2))*D30^2)</f>
        <v>0.375</v>
      </c>
      <c r="J31" s="9" t="s">
        <v>37</v>
      </c>
      <c r="N31" s="4" t="s">
        <v>1</v>
      </c>
    </row>
    <row r="32" spans="1:14" ht="15.75" customHeight="1" x14ac:dyDescent="0.25">
      <c r="C32" t="s">
        <v>26</v>
      </c>
      <c r="D32" s="6">
        <f>ABS((D29/FACT(2))*D30^2)</f>
        <v>1.125</v>
      </c>
      <c r="G32" s="7" t="s">
        <v>24</v>
      </c>
      <c r="H32" s="3" t="s">
        <v>2</v>
      </c>
      <c r="I32" s="3" t="s">
        <v>22</v>
      </c>
      <c r="J32" s="3" t="s">
        <v>25</v>
      </c>
      <c r="K32" s="3" t="s">
        <v>21</v>
      </c>
      <c r="L32" s="3" t="s">
        <v>23</v>
      </c>
      <c r="M32" s="3" t="s">
        <v>0</v>
      </c>
      <c r="N32" s="3" t="s">
        <v>27</v>
      </c>
    </row>
    <row r="33" spans="1:16" x14ac:dyDescent="0.25">
      <c r="G33">
        <v>0</v>
      </c>
      <c r="H33">
        <f>1</f>
        <v>1</v>
      </c>
      <c r="I33">
        <v>2.5</v>
      </c>
      <c r="J33">
        <f>LN(H33)</f>
        <v>0</v>
      </c>
      <c r="K33">
        <f>I33-H33</f>
        <v>1.5</v>
      </c>
      <c r="L33">
        <f>J33</f>
        <v>0</v>
      </c>
      <c r="M33">
        <f>ABS((J34/FACT(G33+1))*K33^(G33+1))</f>
        <v>1.5</v>
      </c>
      <c r="N33" t="b">
        <f>M33&lt;=0.0005</f>
        <v>0</v>
      </c>
    </row>
    <row r="34" spans="1:16" x14ac:dyDescent="0.25">
      <c r="A34" t="s">
        <v>17</v>
      </c>
      <c r="C34" t="s">
        <v>18</v>
      </c>
      <c r="D34">
        <f>2*D13^(-3)</f>
        <v>2</v>
      </c>
      <c r="E34" s="13" t="s">
        <v>44</v>
      </c>
      <c r="G34">
        <v>1</v>
      </c>
      <c r="H34">
        <f>1</f>
        <v>1</v>
      </c>
      <c r="I34">
        <v>2.5</v>
      </c>
      <c r="J34">
        <f>H34^(-1)</f>
        <v>1</v>
      </c>
      <c r="K34">
        <f t="shared" ref="K34:K40" si="0">I34-H34</f>
        <v>1.5</v>
      </c>
      <c r="L34">
        <f>L33+((J34/FACT(G34))*(K34)^G34)</f>
        <v>1.5</v>
      </c>
      <c r="M34">
        <f>ABS((J35/FACT(G34+1))*K34^(G34+1))</f>
        <v>1.125</v>
      </c>
      <c r="N34" t="b">
        <f>M34&lt;=0.0005</f>
        <v>0</v>
      </c>
    </row>
    <row r="35" spans="1:16" x14ac:dyDescent="0.25">
      <c r="C35" t="s">
        <v>11</v>
      </c>
      <c r="D35">
        <f>D14-D13</f>
        <v>1.5</v>
      </c>
      <c r="G35">
        <v>2</v>
      </c>
      <c r="H35">
        <f>1</f>
        <v>1</v>
      </c>
      <c r="I35">
        <v>2.5</v>
      </c>
      <c r="J35">
        <f>-(H35^(-2))</f>
        <v>-1</v>
      </c>
      <c r="K35">
        <f t="shared" si="0"/>
        <v>1.5</v>
      </c>
      <c r="L35">
        <f>L34+((J35/FACT(G35))*(K35)^G35)</f>
        <v>0.375</v>
      </c>
      <c r="M35">
        <f>ABS((J36/FACT(G35+1))*K35^(G35+1))</f>
        <v>1.125</v>
      </c>
      <c r="N35" t="b">
        <f>M35&lt;=0.0005</f>
        <v>0</v>
      </c>
    </row>
    <row r="36" spans="1:16" x14ac:dyDescent="0.25">
      <c r="B36" s="9" t="s">
        <v>4</v>
      </c>
      <c r="C36" t="s">
        <v>20</v>
      </c>
      <c r="E36" s="2">
        <f>E31+((D34/FACT(3))*D35^3)</f>
        <v>1.5</v>
      </c>
      <c r="G36">
        <v>3</v>
      </c>
      <c r="H36">
        <f>1</f>
        <v>1</v>
      </c>
      <c r="I36">
        <v>2.5</v>
      </c>
      <c r="J36">
        <f>2*H36^(-3)</f>
        <v>2</v>
      </c>
      <c r="K36">
        <f t="shared" si="0"/>
        <v>1.5</v>
      </c>
      <c r="L36">
        <f>L35+((J36/FACT(G36))*(K36)^G36)</f>
        <v>1.5</v>
      </c>
      <c r="M36">
        <f>ABS((J37/FACT(G36+1))*K36^(G36+1))</f>
        <v>1.265625</v>
      </c>
      <c r="N36" t="b">
        <f>M36&lt;=0.0005</f>
        <v>0</v>
      </c>
    </row>
    <row r="37" spans="1:16" x14ac:dyDescent="0.25">
      <c r="C37" t="s">
        <v>26</v>
      </c>
      <c r="D37" s="8">
        <f>ABS((D34/FACT(3))*D35^3)</f>
        <v>1.125</v>
      </c>
      <c r="G37" s="14">
        <v>4</v>
      </c>
      <c r="H37" s="14">
        <f>1</f>
        <v>1</v>
      </c>
      <c r="I37" s="14">
        <v>2.5</v>
      </c>
      <c r="J37" s="14">
        <f>-(6*H37^(-4))</f>
        <v>-6</v>
      </c>
      <c r="K37" s="14">
        <f t="shared" si="0"/>
        <v>1.5</v>
      </c>
      <c r="L37" s="14">
        <f>L36+((J37/FACT(G37))*(K37)^G37)</f>
        <v>0.234375</v>
      </c>
      <c r="M37" s="14">
        <f>ABS((J38/FACT(G37+1))*K37^(G37+1))</f>
        <v>1.51875</v>
      </c>
      <c r="N37" s="14" t="b">
        <f>M37&lt;=0.0005</f>
        <v>0</v>
      </c>
      <c r="O37" s="32" t="s">
        <v>46</v>
      </c>
      <c r="P37" s="32"/>
    </row>
    <row r="38" spans="1:16" x14ac:dyDescent="0.25">
      <c r="G38">
        <v>5</v>
      </c>
      <c r="H38">
        <f>1</f>
        <v>1</v>
      </c>
      <c r="I38">
        <v>2.5</v>
      </c>
      <c r="J38">
        <f>24*H38^(-5)</f>
        <v>24</v>
      </c>
      <c r="K38">
        <f t="shared" si="0"/>
        <v>1.5</v>
      </c>
      <c r="L38">
        <f t="shared" ref="L38:L40" si="1">L37+((J38/FACT(G38))*(K38)^G38)</f>
        <v>1.753125</v>
      </c>
      <c r="M38">
        <f t="shared" ref="M38:M40" si="2">ABS((J39/FACT(G38+1))*K38^(G38+1))</f>
        <v>1.8984375</v>
      </c>
      <c r="N38" t="b">
        <f t="shared" ref="N38:N40" si="3">M38&lt;=0.0005</f>
        <v>0</v>
      </c>
      <c r="O38" s="32"/>
      <c r="P38" s="32"/>
    </row>
    <row r="39" spans="1:16" x14ac:dyDescent="0.25">
      <c r="A39" t="s">
        <v>40</v>
      </c>
      <c r="C39" t="s">
        <v>18</v>
      </c>
      <c r="D39">
        <f>-(6*D13^(-4))</f>
        <v>-6</v>
      </c>
      <c r="E39" s="13" t="s">
        <v>45</v>
      </c>
      <c r="G39">
        <v>6</v>
      </c>
      <c r="H39">
        <f>1</f>
        <v>1</v>
      </c>
      <c r="I39">
        <v>2.5</v>
      </c>
      <c r="J39">
        <f>-(120*H39^(-6))</f>
        <v>-120</v>
      </c>
      <c r="K39">
        <f t="shared" si="0"/>
        <v>1.5</v>
      </c>
      <c r="L39">
        <f t="shared" si="1"/>
        <v>-0.14531249999999996</v>
      </c>
      <c r="M39">
        <f t="shared" si="2"/>
        <v>2.440848214285714</v>
      </c>
      <c r="N39" t="b">
        <f t="shared" si="3"/>
        <v>0</v>
      </c>
      <c r="O39" s="32"/>
      <c r="P39" s="32"/>
    </row>
    <row r="40" spans="1:16" x14ac:dyDescent="0.25">
      <c r="C40" t="s">
        <v>11</v>
      </c>
      <c r="D40">
        <f>D14-D13</f>
        <v>1.5</v>
      </c>
      <c r="G40">
        <v>7</v>
      </c>
      <c r="H40">
        <f>1</f>
        <v>1</v>
      </c>
      <c r="I40">
        <v>2.5</v>
      </c>
      <c r="J40">
        <f>720*H40^(-7)</f>
        <v>720</v>
      </c>
      <c r="K40">
        <f t="shared" si="0"/>
        <v>1.5</v>
      </c>
      <c r="L40">
        <f t="shared" si="1"/>
        <v>2.2955357142857142</v>
      </c>
      <c r="M40">
        <f t="shared" si="2"/>
        <v>3.20361328125</v>
      </c>
      <c r="N40" t="b">
        <f t="shared" si="3"/>
        <v>0</v>
      </c>
    </row>
    <row r="41" spans="1:16" x14ac:dyDescent="0.25">
      <c r="B41" s="9" t="s">
        <v>4</v>
      </c>
      <c r="C41" t="s">
        <v>20</v>
      </c>
      <c r="E41" s="2">
        <f>E36+((D39/FACT(3))*D40^3)</f>
        <v>-1.875</v>
      </c>
      <c r="H41">
        <f>1</f>
        <v>1</v>
      </c>
      <c r="J41">
        <f>-(5040*H41^(-8))</f>
        <v>-5040</v>
      </c>
    </row>
    <row r="42" spans="1:16" x14ac:dyDescent="0.25">
      <c r="C42" t="s">
        <v>26</v>
      </c>
      <c r="D42" s="8">
        <f>ABS((D39/FACT(3))*D40^3)</f>
        <v>3.375</v>
      </c>
    </row>
  </sheetData>
  <mergeCells count="3">
    <mergeCell ref="B18:E18"/>
    <mergeCell ref="J20:L20"/>
    <mergeCell ref="O37:P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0679-6227-4306-8B8C-8FD84DDB9D87}">
  <dimension ref="H1:M19"/>
  <sheetViews>
    <sheetView tabSelected="1" workbookViewId="0">
      <selection activeCell="G34" sqref="G34"/>
    </sheetView>
  </sheetViews>
  <sheetFormatPr baseColWidth="10" defaultRowHeight="15" x14ac:dyDescent="0.25"/>
  <cols>
    <col min="8" max="8" width="17.140625" customWidth="1"/>
  </cols>
  <sheetData>
    <row r="1" spans="8:13" ht="15.75" thickBot="1" x14ac:dyDescent="0.3"/>
    <row r="2" spans="8:13" x14ac:dyDescent="0.25">
      <c r="H2" t="s">
        <v>51</v>
      </c>
      <c r="I2" s="15" t="s">
        <v>47</v>
      </c>
      <c r="J2" s="23">
        <v>0.03</v>
      </c>
      <c r="K2" s="23" t="s">
        <v>67</v>
      </c>
      <c r="L2" s="23" t="s">
        <v>55</v>
      </c>
      <c r="M2" s="16">
        <f>J2*10%</f>
        <v>3.0000000000000001E-3</v>
      </c>
    </row>
    <row r="3" spans="8:13" x14ac:dyDescent="0.25">
      <c r="H3" t="s">
        <v>52</v>
      </c>
      <c r="I3" s="21" t="s">
        <v>48</v>
      </c>
      <c r="J3" s="24">
        <v>20</v>
      </c>
      <c r="K3" s="24" t="s">
        <v>68</v>
      </c>
      <c r="L3" s="24" t="s">
        <v>56</v>
      </c>
      <c r="M3" s="22">
        <f>J3*10%</f>
        <v>2</v>
      </c>
    </row>
    <row r="4" spans="8:13" x14ac:dyDescent="0.25">
      <c r="H4" t="s">
        <v>53</v>
      </c>
      <c r="I4" s="21" t="s">
        <v>49</v>
      </c>
      <c r="J4" s="24">
        <v>0.3</v>
      </c>
      <c r="K4" s="24" t="s">
        <v>69</v>
      </c>
      <c r="L4" s="24" t="s">
        <v>28</v>
      </c>
      <c r="M4" s="22">
        <f>J4*10%</f>
        <v>0.03</v>
      </c>
    </row>
    <row r="5" spans="8:13" ht="15.75" thickBot="1" x14ac:dyDescent="0.3">
      <c r="H5" t="s">
        <v>54</v>
      </c>
      <c r="I5" s="17" t="s">
        <v>50</v>
      </c>
      <c r="J5" s="25">
        <v>2.9999999999999997E-4</v>
      </c>
      <c r="K5" s="25" t="s">
        <v>70</v>
      </c>
      <c r="L5" s="25" t="s">
        <v>57</v>
      </c>
      <c r="M5" s="18">
        <f>J5*10%</f>
        <v>2.9999999999999997E-5</v>
      </c>
    </row>
    <row r="7" spans="8:13" x14ac:dyDescent="0.25">
      <c r="H7" s="9" t="s">
        <v>4</v>
      </c>
      <c r="I7" s="1" t="s">
        <v>58</v>
      </c>
      <c r="J7" s="1">
        <f>(1/J2)*(((J3*J4)^(5/3))/((J3+2*J4)^(2/3)))*J5^(1/2)</f>
        <v>1.5221121162872078</v>
      </c>
    </row>
    <row r="8" spans="8:13" ht="15.75" thickBot="1" x14ac:dyDescent="0.3"/>
    <row r="9" spans="8:13" x14ac:dyDescent="0.25">
      <c r="I9" s="33" t="s">
        <v>63</v>
      </c>
      <c r="J9" s="34"/>
    </row>
    <row r="10" spans="8:13" x14ac:dyDescent="0.25">
      <c r="I10" s="21" t="s">
        <v>59</v>
      </c>
      <c r="J10" s="22">
        <f>(-(1/J2^2))*(((J3*J4)^(5/3))/((J3+2*J4)^(2/3)))*J5^(1/2)</f>
        <v>-50.737070542906913</v>
      </c>
    </row>
    <row r="11" spans="8:13" x14ac:dyDescent="0.25">
      <c r="I11" s="21" t="s">
        <v>60</v>
      </c>
      <c r="J11" s="22">
        <f>(J2^(-1))*(J4^(5/3))*(J5^(1/2))*(((5*J3^(2/3))/(3*(J3+2*J4)^(2/3)))-((2*J3^(5/3))/(3*(J3+2*J4)^(5/3))))</f>
        <v>7.7583384568037261E-2</v>
      </c>
    </row>
    <row r="12" spans="8:13" x14ac:dyDescent="0.25">
      <c r="I12" s="21" t="s">
        <v>61</v>
      </c>
      <c r="J12" s="22">
        <f>(J2^(-1))*(J3^(5/3))*(J5^(1/2))*(((5*J4^(2/3))/(3*(J3+2*J4)^(2/3)))-((4*J4^(5/3))/(3*(J3+2*J4)^(5/3))))</f>
        <v>8.3576598402393589</v>
      </c>
    </row>
    <row r="13" spans="8:13" ht="15.75" thickBot="1" x14ac:dyDescent="0.3">
      <c r="I13" s="17" t="s">
        <v>62</v>
      </c>
      <c r="J13" s="18">
        <f>(J2^(-1))*(((J3*J4)^(5/3))/((J3+2*J4)^(2/3)))*((1/2)*(J5^-(1/2)))</f>
        <v>2536.8535271453461</v>
      </c>
    </row>
    <row r="15" spans="8:13" x14ac:dyDescent="0.25">
      <c r="H15" s="9" t="s">
        <v>4</v>
      </c>
      <c r="I15" s="1" t="s">
        <v>64</v>
      </c>
      <c r="J15" s="1">
        <f>J10*M2+J11*M3+J12*M4+J13*M5</f>
        <v>0.3297909585288949</v>
      </c>
    </row>
    <row r="17" spans="9:10" ht="15.75" thickBot="1" x14ac:dyDescent="0.3"/>
    <row r="18" spans="9:10" x14ac:dyDescent="0.25">
      <c r="I18" s="19" t="s">
        <v>65</v>
      </c>
      <c r="J18" s="26">
        <f>J7-J15</f>
        <v>1.1923211577583128</v>
      </c>
    </row>
    <row r="19" spans="9:10" ht="15.75" thickBot="1" x14ac:dyDescent="0.3">
      <c r="I19" s="20" t="s">
        <v>66</v>
      </c>
      <c r="J19" s="27">
        <f>J7+J15</f>
        <v>1.8519030748161027</v>
      </c>
    </row>
  </sheetData>
  <mergeCells count="1">
    <mergeCell ref="I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4.5</vt:lpstr>
      <vt:lpstr>Ejercicio 4.6</vt:lpstr>
      <vt:lpstr>Ejercicio 4.16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Katherine Fernandez</cp:lastModifiedBy>
  <dcterms:created xsi:type="dcterms:W3CDTF">2022-02-17T14:50:42Z</dcterms:created>
  <dcterms:modified xsi:type="dcterms:W3CDTF">2024-09-04T22:49:13Z</dcterms:modified>
</cp:coreProperties>
</file>