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 Fernandez\Documents\MATLAB\Interpolacion\"/>
    </mc:Choice>
  </mc:AlternateContent>
  <xr:revisionPtr revIDLastSave="0" documentId="13_ncr:1_{DBF128C4-B51E-40B1-B951-ECD7A969123F}" xr6:coauthVersionLast="47" xr6:coauthVersionMax="47" xr10:uidLastSave="{00000000-0000-0000-0000-000000000000}"/>
  <bookViews>
    <workbookView xWindow="-120" yWindow="-120" windowWidth="20730" windowHeight="11160" xr2:uid="{7BA5EF84-C9F1-42E9-83B5-9CB5B2FD84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6" i="1" l="1"/>
  <c r="I166" i="1"/>
  <c r="J167" i="1"/>
  <c r="I167" i="1"/>
  <c r="J165" i="1"/>
  <c r="I165" i="1"/>
  <c r="E161" i="1"/>
  <c r="E160" i="1"/>
  <c r="E159" i="1"/>
  <c r="D161" i="1"/>
  <c r="D160" i="1"/>
  <c r="D159" i="1"/>
  <c r="D139" i="1"/>
  <c r="D140" i="1"/>
  <c r="D141" i="1"/>
  <c r="D142" i="1"/>
  <c r="E142" i="1" s="1"/>
  <c r="D143" i="1"/>
  <c r="D144" i="1"/>
  <c r="D145" i="1"/>
  <c r="D138" i="1"/>
  <c r="C139" i="1"/>
  <c r="C140" i="1"/>
  <c r="C141" i="1"/>
  <c r="C142" i="1"/>
  <c r="C143" i="1"/>
  <c r="C144" i="1"/>
  <c r="C145" i="1"/>
  <c r="C138" i="1"/>
  <c r="D127" i="1"/>
  <c r="D121" i="1"/>
  <c r="D122" i="1"/>
  <c r="D123" i="1"/>
  <c r="D124" i="1"/>
  <c r="E123" i="1" s="1"/>
  <c r="F122" i="1" s="1"/>
  <c r="D125" i="1"/>
  <c r="D126" i="1"/>
  <c r="D120" i="1"/>
  <c r="C121" i="1"/>
  <c r="C122" i="1"/>
  <c r="C123" i="1"/>
  <c r="C124" i="1"/>
  <c r="C125" i="1"/>
  <c r="C126" i="1"/>
  <c r="C127" i="1"/>
  <c r="C120" i="1"/>
  <c r="E144" i="1"/>
  <c r="E143" i="1"/>
  <c r="E141" i="1"/>
  <c r="F140" i="1" s="1"/>
  <c r="E140" i="1"/>
  <c r="E139" i="1"/>
  <c r="E126" i="1"/>
  <c r="E125" i="1"/>
  <c r="E122" i="1"/>
  <c r="E121" i="1"/>
  <c r="M61" i="1"/>
  <c r="D88" i="1"/>
  <c r="C94" i="1"/>
  <c r="C88" i="1"/>
  <c r="E18" i="1"/>
  <c r="C96" i="1" s="1"/>
  <c r="B85" i="1"/>
  <c r="D71" i="1"/>
  <c r="D72" i="1"/>
  <c r="D73" i="1"/>
  <c r="D74" i="1"/>
  <c r="D75" i="1"/>
  <c r="D76" i="1"/>
  <c r="D77" i="1"/>
  <c r="D70" i="1"/>
  <c r="C71" i="1"/>
  <c r="C72" i="1"/>
  <c r="C73" i="1"/>
  <c r="C74" i="1"/>
  <c r="C75" i="1"/>
  <c r="C76" i="1"/>
  <c r="C77" i="1"/>
  <c r="C70" i="1"/>
  <c r="D44" i="1"/>
  <c r="C44" i="1"/>
  <c r="B44" i="1"/>
  <c r="D41" i="1"/>
  <c r="C43" i="1"/>
  <c r="B38" i="1"/>
  <c r="D27" i="1"/>
  <c r="D28" i="1"/>
  <c r="D29" i="1"/>
  <c r="D39" i="1" s="1"/>
  <c r="D30" i="1"/>
  <c r="D40" i="1" s="1"/>
  <c r="D31" i="1"/>
  <c r="D32" i="1"/>
  <c r="D42" i="1" s="1"/>
  <c r="D33" i="1"/>
  <c r="D43" i="1" s="1"/>
  <c r="C28" i="1"/>
  <c r="C29" i="1"/>
  <c r="C39" i="1" s="1"/>
  <c r="C30" i="1"/>
  <c r="C40" i="1" s="1"/>
  <c r="C31" i="1"/>
  <c r="C41" i="1" s="1"/>
  <c r="C32" i="1"/>
  <c r="C42" i="1" s="1"/>
  <c r="C33" i="1"/>
  <c r="C27" i="1"/>
  <c r="D26" i="1"/>
  <c r="D38" i="1" s="1"/>
  <c r="C26" i="1"/>
  <c r="C38" i="1" s="1"/>
  <c r="F12" i="1"/>
  <c r="D90" i="1" s="1"/>
  <c r="F13" i="1"/>
  <c r="D91" i="1" s="1"/>
  <c r="F14" i="1"/>
  <c r="D92" i="1" s="1"/>
  <c r="F15" i="1"/>
  <c r="D93" i="1" s="1"/>
  <c r="F16" i="1"/>
  <c r="D94" i="1" s="1"/>
  <c r="F17" i="1"/>
  <c r="D95" i="1" s="1"/>
  <c r="F11" i="1"/>
  <c r="D89" i="1" s="1"/>
  <c r="E12" i="1"/>
  <c r="C90" i="1" s="1"/>
  <c r="E13" i="1"/>
  <c r="C91" i="1" s="1"/>
  <c r="E14" i="1"/>
  <c r="C92" i="1" s="1"/>
  <c r="E15" i="1"/>
  <c r="C93" i="1" s="1"/>
  <c r="E16" i="1"/>
  <c r="E17" i="1"/>
  <c r="C95" i="1" s="1"/>
  <c r="E11" i="1"/>
  <c r="C89" i="1" s="1"/>
  <c r="F139" i="1" l="1"/>
  <c r="F142" i="1"/>
  <c r="G139" i="1"/>
  <c r="F121" i="1"/>
  <c r="G121" i="1" s="1"/>
  <c r="F143" i="1"/>
  <c r="F141" i="1"/>
  <c r="G140" i="1" s="1"/>
  <c r="H139" i="1" s="1"/>
  <c r="F125" i="1"/>
  <c r="E124" i="1"/>
  <c r="F123" i="1" s="1"/>
  <c r="G122" i="1" s="1"/>
  <c r="E74" i="1"/>
  <c r="E94" i="1"/>
  <c r="E90" i="1"/>
  <c r="M33" i="1"/>
  <c r="E73" i="1"/>
  <c r="F72" i="1" s="1"/>
  <c r="E76" i="1"/>
  <c r="F75" i="1" s="1"/>
  <c r="E72" i="1"/>
  <c r="M28" i="1"/>
  <c r="E75" i="1"/>
  <c r="E71" i="1"/>
  <c r="K40" i="1"/>
  <c r="E93" i="1"/>
  <c r="K43" i="1"/>
  <c r="K41" i="1"/>
  <c r="K44" i="1"/>
  <c r="K42" i="1"/>
  <c r="F74" i="1"/>
  <c r="M30" i="1"/>
  <c r="M31" i="1"/>
  <c r="M32" i="1"/>
  <c r="M34" i="1"/>
  <c r="M29" i="1"/>
  <c r="E91" i="1"/>
  <c r="F90" i="1" s="1"/>
  <c r="F93" i="1"/>
  <c r="E92" i="1"/>
  <c r="E89" i="1"/>
  <c r="F89" i="1" s="1"/>
  <c r="G89" i="1" s="1"/>
  <c r="G142" i="1" l="1"/>
  <c r="F124" i="1"/>
  <c r="G123" i="1" s="1"/>
  <c r="H122" i="1" s="1"/>
  <c r="G124" i="1"/>
  <c r="H123" i="1" s="1"/>
  <c r="I122" i="1" s="1"/>
  <c r="H141" i="1"/>
  <c r="I140" i="1" s="1"/>
  <c r="J139" i="1" s="1"/>
  <c r="D151" i="1" s="1"/>
  <c r="H121" i="1"/>
  <c r="I121" i="1" s="1"/>
  <c r="G141" i="1"/>
  <c r="H140" i="1" s="1"/>
  <c r="I139" i="1" s="1"/>
  <c r="D149" i="1" s="1"/>
  <c r="K38" i="1"/>
  <c r="I50" i="1" s="1"/>
  <c r="I52" i="1" s="1"/>
  <c r="I53" i="1" s="1"/>
  <c r="F71" i="1"/>
  <c r="F91" i="1"/>
  <c r="G90" i="1" s="1"/>
  <c r="G73" i="1"/>
  <c r="H72" i="1" s="1"/>
  <c r="G71" i="1"/>
  <c r="F73" i="1"/>
  <c r="G72" i="1" s="1"/>
  <c r="G74" i="1"/>
  <c r="F92" i="1"/>
  <c r="G91" i="1" s="1"/>
  <c r="H90" i="1" s="1"/>
  <c r="H89" i="1"/>
  <c r="J121" i="1" l="1"/>
  <c r="D133" i="1" s="1"/>
  <c r="D131" i="1"/>
  <c r="H73" i="1"/>
  <c r="I72" i="1" s="1"/>
  <c r="H71" i="1"/>
  <c r="I71" i="1" s="1"/>
  <c r="I89" i="1"/>
  <c r="G92" i="1"/>
  <c r="H91" i="1" s="1"/>
  <c r="I90" i="1" s="1"/>
  <c r="J89" i="1" s="1"/>
  <c r="D101" i="1" s="1"/>
  <c r="M103" i="1" s="1"/>
  <c r="J71" i="1" l="1"/>
  <c r="D83" i="1" s="1"/>
  <c r="D99" i="1"/>
  <c r="D81" i="1" l="1"/>
</calcChain>
</file>

<file path=xl/sharedStrings.xml><?xml version="1.0" encoding="utf-8"?>
<sst xmlns="http://schemas.openxmlformats.org/spreadsheetml/2006/main" count="123" uniqueCount="74">
  <si>
    <t>h(ft)</t>
  </si>
  <si>
    <t>T(°F)</t>
  </si>
  <si>
    <t>h(m)</t>
  </si>
  <si>
    <t>donde:</t>
  </si>
  <si>
    <r>
      <t>T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=mh+b</t>
    </r>
  </si>
  <si>
    <t>LAGRANGE</t>
  </si>
  <si>
    <t>- Usando la atura en pies (ft)</t>
  </si>
  <si>
    <t>#</t>
  </si>
  <si>
    <t>p(x)=L06(x)y0+L16(x)y1+L26(x)y2+L36(x)y3+L46(x)y4+L56(x)y5+L66(x)y6</t>
  </si>
  <si>
    <t>L06(x)=((x-x1)(x-x2)(x-x3)(x-x4)(x-x5)(x-x6))/((x0-x1)(x0-x2)(x0-x3)(x0-x4)(x0-x5)(x0-x6))</t>
  </si>
  <si>
    <t>L16(x)=((x-x0)(x-x2)(x-x3)(x-x4)(x-x5)(x-x6))/((x1-x0)(x1-x2)(x1-x3)(x1-x4)(x1-x5)(x1-x6))</t>
  </si>
  <si>
    <t>L26(x)=((x-x0)(x-x1)(x-x3)(x-x4)(x-x5)(x-x6))/((x2-x0)(x2-x1)(x2-x3)(x2-x4)(x2-x5)(x2-x6))</t>
  </si>
  <si>
    <t>L36(x)=((x-x0)(x-x1)(x-x2)(x-x4)(x-x5)(x-x6))/((x3-x0)(x3-x1)(x3-x2)(x3-x4)(x3-x5)(x3-x6))</t>
  </si>
  <si>
    <t>L46(x)=((x-x0)(x-x1)(x-x2)(x-x3)(x-x5)(x-x6))/((x4-x0)(x4-x1)(x4-x2)(x4-x3)(x4-x5)(x4-x6))</t>
  </si>
  <si>
    <t>L56(x)=((x-x0)(x-x1)(x-x2)(x-x3)(x-x4)(x-x6))/((x5-x0)(x5-x1)(x5-x2)(x5-x3)(x5-x4)(x5-x6))</t>
  </si>
  <si>
    <t>L66(x)=((x-x0)(x-x1)(x-x2)(x-x3)(x-x4)(x-x5))/((x6-x0)(x6-x1)(x6-x2)(x6-x3)(x6-x4)(x6-x5))</t>
  </si>
  <si>
    <t>Nota: Al analizar los datos completos, vemos que hay un error de aritméica en L16(x), entonces, analizaremos los datos siguientes a ese:</t>
  </si>
  <si>
    <t>p(x)=L04(x)y0+L14(x)y1+L24(x)y2+L34(x)y3+L44(x)y4</t>
  </si>
  <si>
    <t>L04(x)=((x-x1)(x-x2)(x-x3)(x-x4))/((x0-x1)(x0-x2)(x0-x3)(x0-x4)</t>
  </si>
  <si>
    <t>L24(x)=((x-x0)(x-x1)(x-x3)(x-x4))/((x2-x0)(x2-x1)(x2-x3)(x2-x4)</t>
  </si>
  <si>
    <t>L14(x)=((x-x0)(x-x2)(x-x3)(x-x4))/((x1-x0)(x1-x2)(x1-x3)(x1-x4)</t>
  </si>
  <si>
    <t>L34(x)=((x-x0)(x-x1)(x-x2)(x-x4))/((x3-x0)(x3-x1)(x3-x2)(x3-x4)</t>
  </si>
  <si>
    <t>L44(x)=((x-x0)(x-x1)(x-x2)(x-x3))/((x4-x0)(x4-x1)(x4-x2)(x4-x3)</t>
  </si>
  <si>
    <t>Para el error, tomamos en cuenta el valor de una calculadora online:</t>
  </si>
  <si>
    <t>f(x)=</t>
  </si>
  <si>
    <t>p(x)=</t>
  </si>
  <si>
    <t>E(x)=</t>
  </si>
  <si>
    <t>x</t>
  </si>
  <si>
    <t>y</t>
  </si>
  <si>
    <t>yk=?</t>
  </si>
  <si>
    <t>xk=</t>
  </si>
  <si>
    <t>Er%(x)=</t>
  </si>
  <si>
    <t>1.- Proyectemos los grados de ebullición para una altura de 5000 pies usando "Interpolación" por el método de Lagrange:</t>
  </si>
  <si>
    <t>NEWTON</t>
  </si>
  <si>
    <t>2.- Proyectemos los grados de ebullición para una altura xk usando "Interpolación" por el método de Newton:</t>
  </si>
  <si>
    <t>a) 5000 pies (ft)</t>
  </si>
  <si>
    <t>1er nivel</t>
  </si>
  <si>
    <t>2do nivel</t>
  </si>
  <si>
    <t>3er nivel</t>
  </si>
  <si>
    <t>4to nivel</t>
  </si>
  <si>
    <t>5to nivel</t>
  </si>
  <si>
    <t>6to nnivel</t>
  </si>
  <si>
    <t>f[x0]+f[x0,x1](x-x0)+f[x0,x1,x2](x-x0)(x-x1)+f[x0,x1,x2,x3](x-x0)(x-x1)(x-x2)+f[x0,x1,x2,x3,x4](x-x0)(x-x1)(x-x2)(x-x3)+f[x0,x1,x2,x3,x4,x5](x-x0)(x-x1)(x-x2)(x-x3)(x-x4)+f[x0,x1,x2,x3,x4,x5,x6](x-x0)(x-x1)(x-x2)(x-x3)(x-x4)(x-x5)</t>
  </si>
  <si>
    <t>p(5000)=</t>
  </si>
  <si>
    <t>E=</t>
  </si>
  <si>
    <t>Entonces: A una altura, tanto en metros como en pies, de 5000 (ft)(~1524 (m)), el agua llega a su punto de ebullición a 202,16 °F con un error de:</t>
  </si>
  <si>
    <t>Entonces: A una altura, tanto en metros como en pies, de 5000 (ft)(~1524 (m)), el agua llega a su punto de ebullición a 201,76 °F con un error de:</t>
  </si>
  <si>
    <t xml:space="preserve">CONCLUSIÓN DE 1) Y 2): </t>
  </si>
  <si>
    <r>
      <t>Aplicando Lagrange vemos que los datos usados no fueron suficientes para igualarse con la calculadora online (</t>
    </r>
    <r>
      <rPr>
        <sz val="11"/>
        <color rgb="FF0070C0"/>
        <rFont val="Calibri"/>
        <family val="2"/>
        <scheme val="minor"/>
      </rPr>
      <t>https://es.planetcalc.com/8692/</t>
    </r>
    <r>
      <rPr>
        <sz val="11"/>
        <color theme="1"/>
        <rFont val="Calibri"/>
        <family val="2"/>
        <scheme val="minor"/>
      </rPr>
      <t>) y por lo tanto obtuvo un error mayor que al usar el métdo de Newton, el cual llegó al mismo resultado que dicha página con un error mucho menor.</t>
    </r>
  </si>
  <si>
    <t>3.- Proyectemos los grados de ebullición para una altura xk usando "Interpolación" por el método de Newton a las ciudades de La Paz y El Alto, comparando con los datos encontrados:</t>
  </si>
  <si>
    <t>La Paz</t>
  </si>
  <si>
    <t>El Alto</t>
  </si>
  <si>
    <t>b) 1524 metros (m)</t>
  </si>
  <si>
    <t xml:space="preserve">CONCLUSIÓN DE 3): </t>
  </si>
  <si>
    <t>Aplicando el métdo de Newton para calcular el punto de ebullición del agua en las ciudades de LA PAZ y EL ATO podemos observar que a mayor altura el recurso llega a ebullir a menor cantidad (°F), es decir un poco más rápido, que estando a una menor altura, y con un error mucho menor. Es decir:</t>
  </si>
  <si>
    <t>88ºC</t>
  </si>
  <si>
    <t>190,4ºF</t>
  </si>
  <si>
    <t>87ºC</t>
  </si>
  <si>
    <t>188,6ºF</t>
  </si>
  <si>
    <t>a) LA PAZ: 3650 (m)</t>
  </si>
  <si>
    <t>b) EL ALTO: 4100 metros (m)</t>
  </si>
  <si>
    <t>LA PAZ</t>
  </si>
  <si>
    <t>EL ALTO</t>
  </si>
  <si>
    <t>altura(m)</t>
  </si>
  <si>
    <t>ebullición(°F)</t>
  </si>
  <si>
    <t>error</t>
  </si>
  <si>
    <t>Datos</t>
  </si>
  <si>
    <t>=&gt; A MAYOR ALTURA EL AGUA EBULLE A MENOR TEMPERATURA</t>
  </si>
  <si>
    <t>Los datos obtenidos mediante cálculos, utilizando Newton, nos ayudó a realizar cálculos y obtener resultados muy similares a datos estadísticos encontrados en la web</t>
  </si>
  <si>
    <t xml:space="preserve">~ </t>
  </si>
  <si>
    <t>p(x)= f[x0]+f[x0,x1](x-x0)+f[x0,x1,x2](x-x0)(x-x1)+f[x0,x1,x2,x3](x-x0)(x-x1)(x-x2)+f[x0,x1,x2,x3,x4](x-x0)(x-x1)(x-x2)(x-x3)+f[x0,x1,x2,x3,x4,x5](x-x0)(x-x1)(x-x2)(x-x3)(x-x4)+f[x0,x1,x2,x3,x4,x5,x6](x-x0)(x-x1)(x-x2)(x-x3)(x-x4)(x-x5)</t>
  </si>
  <si>
    <t>p(4100)=</t>
  </si>
  <si>
    <t>p(3650)=</t>
  </si>
  <si>
    <t>p(1524)=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</si>
</sst>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10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2" borderId="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0" xfId="0" applyBorder="1"/>
    <xf numFmtId="0" fontId="0" fillId="12" borderId="0" xfId="0" quotePrefix="1" applyFill="1"/>
    <xf numFmtId="0" fontId="0" fillId="12" borderId="0" xfId="0" applyFill="1"/>
    <xf numFmtId="0" fontId="0" fillId="0" borderId="0" xfId="0" applyAlignment="1"/>
    <xf numFmtId="0" fontId="0" fillId="13" borderId="0" xfId="0" applyFill="1"/>
    <xf numFmtId="0" fontId="0" fillId="14" borderId="0" xfId="0" applyFill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9525</xdr:rowOff>
    </xdr:from>
    <xdr:to>
      <xdr:col>5</xdr:col>
      <xdr:colOff>646426</xdr:colOff>
      <xdr:row>59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ED1EEB-F5E2-4690-9E58-30FBFE7C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782050"/>
          <a:ext cx="384682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578432</xdr:colOff>
      <xdr:row>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6A0DAD-F640-4D26-A87F-F9ACF3C3B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388557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4547-F90E-457F-9812-EF3D900E97E3}">
  <dimension ref="A10:M167"/>
  <sheetViews>
    <sheetView tabSelected="1" topLeftCell="A82" zoomScaleNormal="100" workbookViewId="0">
      <selection activeCell="F101" sqref="F101"/>
    </sheetView>
  </sheetViews>
  <sheetFormatPr baseColWidth="10" defaultRowHeight="15" x14ac:dyDescent="0.25"/>
  <cols>
    <col min="3" max="3" width="12.42578125" customWidth="1"/>
    <col min="4" max="4" width="12.7109375" customWidth="1"/>
    <col min="6" max="6" width="12.7109375" bestFit="1" customWidth="1"/>
    <col min="7" max="7" width="11.7109375" bestFit="1" customWidth="1"/>
    <col min="9" max="9" width="12.7109375" bestFit="1" customWidth="1"/>
    <col min="10" max="10" width="12" bestFit="1" customWidth="1"/>
    <col min="13" max="13" width="12" bestFit="1" customWidth="1"/>
  </cols>
  <sheetData>
    <row r="10" spans="2:8" x14ac:dyDescent="0.25">
      <c r="B10" s="3" t="s">
        <v>0</v>
      </c>
      <c r="C10" s="3" t="s">
        <v>1</v>
      </c>
      <c r="D10" s="2"/>
      <c r="E10" s="3" t="s">
        <v>2</v>
      </c>
      <c r="F10" s="3" t="s">
        <v>1</v>
      </c>
    </row>
    <row r="11" spans="2:8" x14ac:dyDescent="0.25">
      <c r="B11" s="4">
        <v>-1000</v>
      </c>
      <c r="C11" s="4">
        <v>213.9</v>
      </c>
      <c r="E11" s="4">
        <f>B11*0.3048</f>
        <v>-304.8</v>
      </c>
      <c r="F11" s="4">
        <f>C11</f>
        <v>213.9</v>
      </c>
    </row>
    <row r="12" spans="2:8" x14ac:dyDescent="0.25">
      <c r="B12" s="4">
        <v>0</v>
      </c>
      <c r="C12" s="4">
        <v>212</v>
      </c>
      <c r="E12" s="4">
        <f t="shared" ref="E12:E18" si="0">B12*0.3048</f>
        <v>0</v>
      </c>
      <c r="F12" s="4">
        <f t="shared" ref="F12:F17" si="1">C12</f>
        <v>212</v>
      </c>
    </row>
    <row r="13" spans="2:8" x14ac:dyDescent="0.25">
      <c r="B13" s="4">
        <v>3000</v>
      </c>
      <c r="C13" s="4">
        <v>206.2</v>
      </c>
      <c r="E13" s="4">
        <f t="shared" si="0"/>
        <v>914.40000000000009</v>
      </c>
      <c r="F13" s="4">
        <f t="shared" si="1"/>
        <v>206.2</v>
      </c>
    </row>
    <row r="14" spans="2:8" x14ac:dyDescent="0.25">
      <c r="B14" s="4">
        <v>8000</v>
      </c>
      <c r="C14" s="4">
        <v>196.2</v>
      </c>
      <c r="E14" s="4">
        <f t="shared" si="0"/>
        <v>2438.4</v>
      </c>
      <c r="F14" s="4">
        <f t="shared" si="1"/>
        <v>196.2</v>
      </c>
      <c r="H14" t="s">
        <v>3</v>
      </c>
    </row>
    <row r="15" spans="2:8" x14ac:dyDescent="0.25">
      <c r="B15" s="4">
        <v>15000</v>
      </c>
      <c r="C15" s="4">
        <v>184.8</v>
      </c>
      <c r="E15" s="4">
        <f t="shared" si="0"/>
        <v>4572</v>
      </c>
      <c r="F15" s="4">
        <f t="shared" si="1"/>
        <v>184.8</v>
      </c>
      <c r="H15" t="s">
        <v>4</v>
      </c>
    </row>
    <row r="16" spans="2:8" x14ac:dyDescent="0.25">
      <c r="B16" s="4">
        <v>22000</v>
      </c>
      <c r="C16" s="4">
        <v>172.6</v>
      </c>
      <c r="E16" s="4">
        <f t="shared" si="0"/>
        <v>6705.6</v>
      </c>
      <c r="F16" s="4">
        <f t="shared" si="1"/>
        <v>172.6</v>
      </c>
    </row>
    <row r="17" spans="1:13" x14ac:dyDescent="0.25">
      <c r="B17" s="4">
        <v>28000</v>
      </c>
      <c r="C17" s="4">
        <v>163.1</v>
      </c>
      <c r="E17" s="4">
        <f t="shared" si="0"/>
        <v>8534.4</v>
      </c>
      <c r="F17" s="4">
        <f t="shared" si="1"/>
        <v>163.1</v>
      </c>
    </row>
    <row r="18" spans="1:13" ht="15.75" thickBot="1" x14ac:dyDescent="0.3">
      <c r="B18" s="16">
        <v>5000</v>
      </c>
      <c r="E18" s="16">
        <f t="shared" si="0"/>
        <v>1524</v>
      </c>
    </row>
    <row r="19" spans="1:13" ht="15" customHeight="1" x14ac:dyDescent="0.25">
      <c r="C19" s="9"/>
      <c r="D19" s="9"/>
      <c r="E19" s="9"/>
      <c r="F19" s="55" t="s">
        <v>5</v>
      </c>
      <c r="G19" s="56"/>
      <c r="H19" s="56"/>
      <c r="I19" s="57"/>
    </row>
    <row r="20" spans="1:13" ht="15" customHeight="1" thickBot="1" x14ac:dyDescent="0.3">
      <c r="B20" s="9"/>
      <c r="C20" s="9"/>
      <c r="D20" s="9"/>
      <c r="E20" s="9"/>
      <c r="F20" s="58"/>
      <c r="G20" s="59"/>
      <c r="H20" s="59"/>
      <c r="I20" s="60"/>
    </row>
    <row r="22" spans="1:13" x14ac:dyDescent="0.25">
      <c r="A22" t="s">
        <v>32</v>
      </c>
    </row>
    <row r="24" spans="1:13" x14ac:dyDescent="0.25">
      <c r="B24" s="5" t="s">
        <v>6</v>
      </c>
    </row>
    <row r="25" spans="1:13" x14ac:dyDescent="0.25">
      <c r="C25" s="11" t="s">
        <v>27</v>
      </c>
      <c r="D25" s="11" t="s">
        <v>28</v>
      </c>
    </row>
    <row r="26" spans="1:13" x14ac:dyDescent="0.25">
      <c r="B26" s="7" t="s">
        <v>7</v>
      </c>
      <c r="C26" s="7" t="str">
        <f>B10</f>
        <v>h(ft)</v>
      </c>
      <c r="D26" s="7" t="str">
        <f>C10</f>
        <v>T(°F)</v>
      </c>
      <c r="F26" t="s">
        <v>8</v>
      </c>
    </row>
    <row r="27" spans="1:13" x14ac:dyDescent="0.25">
      <c r="B27" s="4">
        <v>0</v>
      </c>
      <c r="C27" s="4">
        <f>B11</f>
        <v>-1000</v>
      </c>
      <c r="D27" s="6">
        <f t="shared" ref="D27:D33" si="2">C11</f>
        <v>213.9</v>
      </c>
    </row>
    <row r="28" spans="1:13" x14ac:dyDescent="0.25">
      <c r="B28" s="4">
        <v>1</v>
      </c>
      <c r="C28" s="4">
        <f t="shared" ref="C28:C33" si="3">B12</f>
        <v>0</v>
      </c>
      <c r="D28" s="6">
        <f t="shared" si="2"/>
        <v>212</v>
      </c>
      <c r="F28" t="s">
        <v>9</v>
      </c>
      <c r="M28">
        <f>((C34-C28)*(C34-C29)*(C34-C30)*(C34-C31)*(C34-C32)*(C34-C33))/((C27-C28)*(C27-C29)*(C27-C30)*(C27-C31)*(C27-C32)*(C27-C33))</f>
        <v>0.30531609195402298</v>
      </c>
    </row>
    <row r="29" spans="1:13" x14ac:dyDescent="0.25">
      <c r="B29" s="4">
        <v>2</v>
      </c>
      <c r="C29" s="4">
        <f t="shared" si="3"/>
        <v>3000</v>
      </c>
      <c r="D29" s="6">
        <f t="shared" si="2"/>
        <v>206.2</v>
      </c>
      <c r="F29" t="s">
        <v>10</v>
      </c>
      <c r="M29" t="e">
        <f>((C34-C27)*(C34-C29)*(C34-C30)*(C34-C31)*(C34-C32)*(C34-C33))/((C28-C27)*(C28*C29)*(C28-C30)*(C28-C31)*(C28-C32)*(C28-C33))</f>
        <v>#DIV/0!</v>
      </c>
    </row>
    <row r="30" spans="1:13" x14ac:dyDescent="0.25">
      <c r="B30" s="4">
        <v>3</v>
      </c>
      <c r="C30" s="4">
        <f t="shared" si="3"/>
        <v>8000</v>
      </c>
      <c r="D30" s="6">
        <f t="shared" si="2"/>
        <v>196.2</v>
      </c>
      <c r="F30" t="s">
        <v>11</v>
      </c>
      <c r="M30">
        <f>((C34-C27)*(C34-C28)*(C34-C30)*(C34-C31)*(C34-C32)*(C34-C33))/((C29-C27)*(C29-C28)*(C29-C30)*(C29-C31)*(C29-C32)*(C29-C33))</f>
        <v>1.0289473684210526</v>
      </c>
    </row>
    <row r="31" spans="1:13" x14ac:dyDescent="0.25">
      <c r="B31" s="4">
        <v>4</v>
      </c>
      <c r="C31" s="4">
        <f t="shared" si="3"/>
        <v>15000</v>
      </c>
      <c r="D31" s="6">
        <f t="shared" si="2"/>
        <v>184.8</v>
      </c>
      <c r="F31" t="s">
        <v>12</v>
      </c>
      <c r="M31">
        <f>((C34-C27)*(C34-C28)*(C34-C29)*(C34-C31)*(C34-C32)*(C34-C33))/((C30-C27)*(C30-C28)*(C30-C29)*(C30-C31)*(C30-C32)*(C30-C33))</f>
        <v>0.33248299319727892</v>
      </c>
    </row>
    <row r="32" spans="1:13" x14ac:dyDescent="0.25">
      <c r="B32" s="4">
        <v>5</v>
      </c>
      <c r="C32" s="4">
        <f t="shared" si="3"/>
        <v>22000</v>
      </c>
      <c r="D32" s="6">
        <f t="shared" si="2"/>
        <v>172.6</v>
      </c>
      <c r="F32" t="s">
        <v>13</v>
      </c>
      <c r="M32">
        <f>((C34-C27)*(C34-C28)*(C34-C29)*(C34-C30)*(C34-C32)*(C34-C33))/((C31-C27)*(C31-C28)*(C31-C29)*(C31-C30)*(C31-C32)*(C31-C33))</f>
        <v>-3.8363422291993722E-2</v>
      </c>
    </row>
    <row r="33" spans="2:13" x14ac:dyDescent="0.25">
      <c r="B33" s="4">
        <v>6</v>
      </c>
      <c r="C33" s="4">
        <f t="shared" si="3"/>
        <v>28000</v>
      </c>
      <c r="D33" s="6">
        <f t="shared" si="2"/>
        <v>163.1</v>
      </c>
      <c r="F33" t="s">
        <v>14</v>
      </c>
      <c r="M33">
        <f>((C34-C27)*(C34-C28)*(C34-C29)*(C34-C30)*(C34-C31)*(C34-C33))/((C32-C27)*(C32-C28)*(C32-C29)*(C32-C30)*(C32-C31)*(C32-C33))</f>
        <v>7.3235035641050676E-3</v>
      </c>
    </row>
    <row r="34" spans="2:13" x14ac:dyDescent="0.25">
      <c r="B34" s="8" t="s">
        <v>30</v>
      </c>
      <c r="C34">
        <v>5000</v>
      </c>
      <c r="D34" t="s">
        <v>29</v>
      </c>
      <c r="F34" t="s">
        <v>15</v>
      </c>
      <c r="M34">
        <f>((C34-C27)*(C34-C28)*(C34-C29)*(C34-C30)*(C34-C31)*(C34-C32))/((C33-C27)*(C33-C28)*(C33-C29)*(C33-C30)*(C33-C31)*(C33-C32))</f>
        <v>-9.6627510420613856E-4</v>
      </c>
    </row>
    <row r="36" spans="2:13" x14ac:dyDescent="0.25">
      <c r="B36" t="s">
        <v>16</v>
      </c>
    </row>
    <row r="37" spans="2:13" x14ac:dyDescent="0.25">
      <c r="C37" s="11" t="s">
        <v>27</v>
      </c>
      <c r="D37" s="11" t="s">
        <v>28</v>
      </c>
    </row>
    <row r="38" spans="2:13" x14ac:dyDescent="0.25">
      <c r="B38" s="7" t="str">
        <f>B26</f>
        <v>#</v>
      </c>
      <c r="C38" s="7" t="str">
        <f>C26</f>
        <v>h(ft)</v>
      </c>
      <c r="D38" s="7" t="str">
        <f>D26</f>
        <v>T(°F)</v>
      </c>
      <c r="F38" t="s">
        <v>17</v>
      </c>
      <c r="K38" s="10">
        <f>K40*D39+K41*D40+K42*D41+K43*D42+K44*D43</f>
        <v>201.76508088903574</v>
      </c>
    </row>
    <row r="39" spans="2:13" x14ac:dyDescent="0.25">
      <c r="B39" s="4">
        <v>0</v>
      </c>
      <c r="C39" s="4">
        <f>C29</f>
        <v>3000</v>
      </c>
      <c r="D39" s="4">
        <f>D29</f>
        <v>206.2</v>
      </c>
    </row>
    <row r="40" spans="2:13" x14ac:dyDescent="0.25">
      <c r="B40" s="4">
        <v>1</v>
      </c>
      <c r="C40" s="4">
        <f t="shared" ref="C40:D43" si="4">C30</f>
        <v>8000</v>
      </c>
      <c r="D40" s="4">
        <f t="shared" si="4"/>
        <v>196.2</v>
      </c>
      <c r="F40" t="s">
        <v>18</v>
      </c>
      <c r="K40">
        <f>((C44-C40)*(C44-C41)*(C44-C42)*(C44-C43))/((C39-C40)*(C39-C41)*(C39-C42)*(C39-C43))</f>
        <v>0.41157894736842104</v>
      </c>
    </row>
    <row r="41" spans="2:13" x14ac:dyDescent="0.25">
      <c r="B41" s="4">
        <v>2</v>
      </c>
      <c r="C41" s="4">
        <f t="shared" si="4"/>
        <v>15000</v>
      </c>
      <c r="D41" s="4">
        <f t="shared" si="4"/>
        <v>184.8</v>
      </c>
      <c r="F41" t="s">
        <v>20</v>
      </c>
      <c r="K41">
        <f>((C44-C39)*(C44-C41)*(C44-C42)*(C44-C43))/((C40-C39)*(C40-C41)*(C40-C42)*(C40-C43))</f>
        <v>0.79795918367346941</v>
      </c>
    </row>
    <row r="42" spans="2:13" x14ac:dyDescent="0.25">
      <c r="B42" s="4">
        <v>3</v>
      </c>
      <c r="C42" s="4">
        <f t="shared" si="4"/>
        <v>22000</v>
      </c>
      <c r="D42" s="4">
        <f t="shared" si="4"/>
        <v>172.6</v>
      </c>
      <c r="F42" t="s">
        <v>19</v>
      </c>
      <c r="K42">
        <f>((C44-C39)*(C44-C40)*(C44-C42)*(C44-C43))/((C41-C39)*(C41-C40)*(C41-C42)*(C41-C43))</f>
        <v>-0.30690737833594978</v>
      </c>
    </row>
    <row r="43" spans="2:13" x14ac:dyDescent="0.25">
      <c r="B43" s="4">
        <v>4</v>
      </c>
      <c r="C43" s="4">
        <f t="shared" si="4"/>
        <v>28000</v>
      </c>
      <c r="D43" s="4">
        <f t="shared" si="4"/>
        <v>163.1</v>
      </c>
      <c r="F43" t="s">
        <v>21</v>
      </c>
      <c r="K43">
        <f>((C44-C39)*(C44-C40)*(C44-C41)*(C44-C43))/((C42-C39)*(C42-C40)*(C42-C41)*(C42-C43))</f>
        <v>0.12352309344790548</v>
      </c>
    </row>
    <row r="44" spans="2:13" x14ac:dyDescent="0.25">
      <c r="B44" s="8" t="str">
        <f>B34</f>
        <v>xk=</v>
      </c>
      <c r="C44">
        <f>C34</f>
        <v>5000</v>
      </c>
      <c r="D44" t="str">
        <f>D34</f>
        <v>yk=?</v>
      </c>
      <c r="F44" t="s">
        <v>22</v>
      </c>
      <c r="K44">
        <f>((C44-C39)*(C44-C40)*(C44-C41)*(C44-C42))/((C43-C39)*(C43-C40)*(C43-C41)*(C43-C42))</f>
        <v>-2.6153846153846153E-2</v>
      </c>
    </row>
    <row r="46" spans="2:13" x14ac:dyDescent="0.25">
      <c r="B46" t="s">
        <v>23</v>
      </c>
    </row>
    <row r="49" spans="2:13" x14ac:dyDescent="0.25">
      <c r="H49" t="s">
        <v>24</v>
      </c>
      <c r="I49">
        <v>202.16</v>
      </c>
    </row>
    <row r="50" spans="2:13" x14ac:dyDescent="0.25">
      <c r="H50" t="s">
        <v>25</v>
      </c>
      <c r="I50">
        <f>K38</f>
        <v>201.76508088903574</v>
      </c>
    </row>
    <row r="52" spans="2:13" x14ac:dyDescent="0.25">
      <c r="H52" t="s">
        <v>26</v>
      </c>
      <c r="I52">
        <f>ABS(I49-I50)</f>
        <v>0.3949191109642527</v>
      </c>
    </row>
    <row r="53" spans="2:13" x14ac:dyDescent="0.25">
      <c r="H53" t="s">
        <v>31</v>
      </c>
      <c r="I53">
        <f>(I52/I49)*100</f>
        <v>0.19534977788101143</v>
      </c>
    </row>
    <row r="60" spans="2:13" ht="15.75" thickBot="1" x14ac:dyDescent="0.3"/>
    <row r="61" spans="2:13" ht="15.75" thickBot="1" x14ac:dyDescent="0.3">
      <c r="B61" s="37" t="s">
        <v>46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9">
        <f>I52</f>
        <v>0.3949191109642527</v>
      </c>
    </row>
    <row r="62" spans="2:13" ht="15.75" thickBot="1" x14ac:dyDescent="0.3"/>
    <row r="63" spans="2:13" x14ac:dyDescent="0.25">
      <c r="F63" s="55" t="s">
        <v>33</v>
      </c>
      <c r="G63" s="56"/>
      <c r="H63" s="56"/>
      <c r="I63" s="57"/>
    </row>
    <row r="64" spans="2:13" ht="15.75" thickBot="1" x14ac:dyDescent="0.3">
      <c r="F64" s="58"/>
      <c r="G64" s="59"/>
      <c r="H64" s="59"/>
      <c r="I64" s="60"/>
    </row>
    <row r="66" spans="1:13" x14ac:dyDescent="0.25">
      <c r="A66" t="s">
        <v>34</v>
      </c>
    </row>
    <row r="68" spans="1:13" x14ac:dyDescent="0.25">
      <c r="B68" t="s">
        <v>35</v>
      </c>
    </row>
    <row r="69" spans="1:13" x14ac:dyDescent="0.25">
      <c r="C69" s="14" t="s">
        <v>27</v>
      </c>
      <c r="D69" s="14" t="s">
        <v>28</v>
      </c>
    </row>
    <row r="70" spans="1:13" x14ac:dyDescent="0.25">
      <c r="B70" s="12" t="s">
        <v>7</v>
      </c>
      <c r="C70" s="12" t="str">
        <f t="shared" ref="C70:D77" si="5">B10</f>
        <v>h(ft)</v>
      </c>
      <c r="D70" s="12" t="str">
        <f t="shared" si="5"/>
        <v>T(°F)</v>
      </c>
      <c r="E70" s="13" t="s">
        <v>36</v>
      </c>
      <c r="F70" s="13" t="s">
        <v>37</v>
      </c>
      <c r="G70" s="15" t="s">
        <v>38</v>
      </c>
      <c r="H70" s="15" t="s">
        <v>39</v>
      </c>
      <c r="I70" s="15" t="s">
        <v>40</v>
      </c>
      <c r="J70" s="15" t="s">
        <v>41</v>
      </c>
    </row>
    <row r="71" spans="1:13" x14ac:dyDescent="0.25">
      <c r="B71" s="4">
        <v>0</v>
      </c>
      <c r="C71" s="6">
        <f t="shared" si="5"/>
        <v>-1000</v>
      </c>
      <c r="D71" s="6">
        <f t="shared" si="5"/>
        <v>213.9</v>
      </c>
      <c r="E71" s="4">
        <f>(D72-D71)/(C72-C71)</f>
        <v>-1.9000000000000056E-3</v>
      </c>
      <c r="F71" s="4">
        <f>(E72-E71)/(C73-C71)</f>
        <v>-8.3333333333328488E-9</v>
      </c>
      <c r="G71" s="4">
        <f>(F72-F71)/(C74-C71)</f>
        <v>-3.124904536311438E-27</v>
      </c>
      <c r="H71" s="4">
        <f>(G72-G71)/(C75-C71)</f>
        <v>1.6369047619047563E-16</v>
      </c>
      <c r="I71" s="4">
        <f>(H72-H71)/(C76-C71)</f>
        <v>-1.6361573753695382E-20</v>
      </c>
      <c r="J71" s="4">
        <f>(I72-I71)/(C77-C71)</f>
        <v>9.7779208050200903E-25</v>
      </c>
    </row>
    <row r="72" spans="1:13" x14ac:dyDescent="0.25">
      <c r="B72" s="4">
        <v>1</v>
      </c>
      <c r="C72" s="6">
        <f t="shared" si="5"/>
        <v>0</v>
      </c>
      <c r="D72" s="6">
        <f t="shared" si="5"/>
        <v>212</v>
      </c>
      <c r="E72" s="4">
        <f t="shared" ref="E72:E76" si="6">(D73-D72)/(C73-C72)</f>
        <v>-1.933333333333337E-3</v>
      </c>
      <c r="F72" s="4">
        <f t="shared" ref="F72:F75" si="7">(E73-E72)/(C74-C72)</f>
        <v>-8.3333333333328769E-9</v>
      </c>
      <c r="G72" s="4">
        <f t="shared" ref="G72:G74" si="8">(F73-F72)/(C75-C72)</f>
        <v>2.6190476190476068E-12</v>
      </c>
      <c r="H72" s="4">
        <f t="shared" ref="H72:H73" si="9">(G73-G72)/(C76-C72)</f>
        <v>-2.1262572014451821E-16</v>
      </c>
      <c r="I72" s="4">
        <f>(H73-H72)/(C77-C72)</f>
        <v>1.1994396580862879E-20</v>
      </c>
    </row>
    <row r="73" spans="1:13" x14ac:dyDescent="0.25">
      <c r="B73" s="4">
        <v>2</v>
      </c>
      <c r="C73" s="6">
        <f t="shared" si="5"/>
        <v>3000</v>
      </c>
      <c r="D73" s="6">
        <f t="shared" si="5"/>
        <v>206.2</v>
      </c>
      <c r="E73" s="4">
        <f t="shared" si="6"/>
        <v>-2E-3</v>
      </c>
      <c r="F73" s="4">
        <f t="shared" si="7"/>
        <v>3.0952380952381221E-8</v>
      </c>
      <c r="G73" s="4">
        <f t="shared" si="8"/>
        <v>-2.0587182241317937E-12</v>
      </c>
      <c r="H73" s="4">
        <f t="shared" si="9"/>
        <v>1.2321738411964241E-16</v>
      </c>
    </row>
    <row r="74" spans="1:13" x14ac:dyDescent="0.25">
      <c r="B74" s="4">
        <v>3</v>
      </c>
      <c r="C74" s="6">
        <f t="shared" si="5"/>
        <v>8000</v>
      </c>
      <c r="D74" s="6">
        <f t="shared" si="5"/>
        <v>196.2</v>
      </c>
      <c r="E74" s="4">
        <f t="shared" si="6"/>
        <v>-1.6285714285714254E-3</v>
      </c>
      <c r="F74" s="4">
        <f t="shared" si="7"/>
        <v>-8.1632653061228557E-9</v>
      </c>
      <c r="G74" s="4">
        <f t="shared" si="8"/>
        <v>1.0217163788592662E-12</v>
      </c>
    </row>
    <row r="75" spans="1:13" x14ac:dyDescent="0.25">
      <c r="B75" s="4">
        <v>4</v>
      </c>
      <c r="C75" s="6">
        <f t="shared" si="5"/>
        <v>15000</v>
      </c>
      <c r="D75" s="6">
        <f t="shared" si="5"/>
        <v>184.8</v>
      </c>
      <c r="E75" s="4">
        <f t="shared" si="6"/>
        <v>-1.7428571428571454E-3</v>
      </c>
      <c r="F75" s="4">
        <f t="shared" si="7"/>
        <v>1.2271062271062469E-8</v>
      </c>
    </row>
    <row r="76" spans="1:13" x14ac:dyDescent="0.25">
      <c r="B76" s="4">
        <v>5</v>
      </c>
      <c r="C76" s="6">
        <f t="shared" si="5"/>
        <v>22000</v>
      </c>
      <c r="D76" s="6">
        <f t="shared" si="5"/>
        <v>172.6</v>
      </c>
      <c r="E76" s="4">
        <f t="shared" si="6"/>
        <v>-1.5833333333333333E-3</v>
      </c>
    </row>
    <row r="77" spans="1:13" x14ac:dyDescent="0.25">
      <c r="B77" s="4">
        <v>6</v>
      </c>
      <c r="C77" s="6">
        <f t="shared" si="5"/>
        <v>28000</v>
      </c>
      <c r="D77" s="6">
        <f t="shared" si="5"/>
        <v>163.1</v>
      </c>
    </row>
    <row r="78" spans="1:13" x14ac:dyDescent="0.25">
      <c r="C78" s="1">
        <v>5000</v>
      </c>
    </row>
    <row r="79" spans="1:13" x14ac:dyDescent="0.25">
      <c r="D79" s="79" t="s">
        <v>70</v>
      </c>
      <c r="E79" s="79"/>
      <c r="F79" s="79"/>
      <c r="G79" s="79"/>
      <c r="H79" s="79"/>
      <c r="I79" s="79"/>
      <c r="J79" s="79"/>
      <c r="K79" s="79"/>
      <c r="L79" s="79"/>
      <c r="M79" s="52"/>
    </row>
    <row r="80" spans="1:13" x14ac:dyDescent="0.25">
      <c r="D80" s="79"/>
      <c r="E80" s="79"/>
      <c r="F80" s="79"/>
      <c r="G80" s="79"/>
      <c r="H80" s="79"/>
      <c r="I80" s="79"/>
      <c r="J80" s="79"/>
      <c r="K80" s="79"/>
      <c r="L80" s="79"/>
      <c r="M80" s="52"/>
    </row>
    <row r="81" spans="2:10" x14ac:dyDescent="0.25">
      <c r="C81" t="s">
        <v>43</v>
      </c>
      <c r="D81" s="13">
        <f>D71+E71*(C78-C71)+F71*(C78-C71)*(C78-C72)+G71*(C78-C71)*(C78-C72)*(C78-C73)+H71*(C78-C71)*(C78-C72)*(C78-C73)*(C78-C74)+I71*(C78-C71)*(C78-C72)*(C78-C73)*(C78-C74)*(C78-C75)+J71*(C78-C71)*(C78-C72)*(C78-C73)*(C78-C74)*(C78-C75)*(C78-C76)</f>
        <v>202.16116444386572</v>
      </c>
    </row>
    <row r="83" spans="2:10" x14ac:dyDescent="0.25">
      <c r="C83" t="s">
        <v>44</v>
      </c>
      <c r="D83" s="13">
        <f>ABS((J71*(C78-C71)*(C78-C72)*(C78-C73)*(C78-C74)*(C78-C75)*(C78-C76))/FACT(6))</f>
        <v>4.155616342133539E-5</v>
      </c>
    </row>
    <row r="85" spans="2:10" x14ac:dyDescent="0.25">
      <c r="B85">
        <f>5000*0.3048</f>
        <v>1524</v>
      </c>
    </row>
    <row r="86" spans="2:10" x14ac:dyDescent="0.25">
      <c r="B86" t="s">
        <v>52</v>
      </c>
    </row>
    <row r="87" spans="2:10" x14ac:dyDescent="0.25">
      <c r="C87" s="21" t="s">
        <v>27</v>
      </c>
      <c r="D87" s="21" t="s">
        <v>28</v>
      </c>
    </row>
    <row r="88" spans="2:10" x14ac:dyDescent="0.25">
      <c r="B88" s="18" t="s">
        <v>7</v>
      </c>
      <c r="C88" s="18" t="str">
        <f>E10</f>
        <v>h(m)</v>
      </c>
      <c r="D88" s="18" t="str">
        <f>F10</f>
        <v>T(°F)</v>
      </c>
      <c r="E88" s="19" t="s">
        <v>36</v>
      </c>
      <c r="F88" s="19" t="s">
        <v>37</v>
      </c>
      <c r="G88" s="20" t="s">
        <v>38</v>
      </c>
      <c r="H88" s="20" t="s">
        <v>39</v>
      </c>
      <c r="I88" s="20" t="s">
        <v>40</v>
      </c>
      <c r="J88" s="20" t="s">
        <v>41</v>
      </c>
    </row>
    <row r="89" spans="2:10" x14ac:dyDescent="0.25">
      <c r="B89" s="4">
        <v>0</v>
      </c>
      <c r="C89" s="17">
        <f t="shared" ref="C89:C96" si="10">E11</f>
        <v>-304.8</v>
      </c>
      <c r="D89" s="17">
        <f t="shared" ref="D89:D95" si="11">F11</f>
        <v>213.9</v>
      </c>
      <c r="E89" s="4">
        <f>(D90-D89)/(C90-C89)</f>
        <v>-6.2335958005249525E-3</v>
      </c>
      <c r="F89" s="4">
        <f>(E90-E89)/(C91-C89)</f>
        <v>-8.9699253472575556E-8</v>
      </c>
      <c r="G89" s="4">
        <f>(F90-F89)/(C92-C89)</f>
        <v>-2.6052932678835517E-25</v>
      </c>
      <c r="H89" s="4">
        <f>(G90-G89)/(C93-C89)</f>
        <v>1.8965467887626047E-14</v>
      </c>
      <c r="I89" s="4">
        <f>(H90-H89)/(C94-C89)</f>
        <v>-6.2194253724184673E-18</v>
      </c>
      <c r="J89" s="4">
        <f>(I90-I89)/(C95-C89)</f>
        <v>1.2194296188190254E-21</v>
      </c>
    </row>
    <row r="90" spans="2:10" x14ac:dyDescent="0.25">
      <c r="B90" s="4">
        <v>1</v>
      </c>
      <c r="C90" s="17">
        <f t="shared" si="10"/>
        <v>0</v>
      </c>
      <c r="D90" s="17">
        <f t="shared" si="11"/>
        <v>212</v>
      </c>
      <c r="E90" s="4">
        <f t="shared" ref="E90:E94" si="12">(D91-D90)/(C91-C90)</f>
        <v>-6.3429571303587166E-3</v>
      </c>
      <c r="F90" s="4">
        <f t="shared" ref="F90:F93" si="13">(E91-E90)/(C92-C90)</f>
        <v>-8.9699253472576271E-8</v>
      </c>
      <c r="G90" s="4">
        <f t="shared" ref="G90:G92" si="14">(F91-F90)/(C93-C90)</f>
        <v>9.2490793794374443E-11</v>
      </c>
      <c r="H90" s="4">
        <f t="shared" ref="H90:H91" si="15">(G91-G90)/(C94-C90)</f>
        <v>-2.4635191743176374E-14</v>
      </c>
      <c r="I90" s="4">
        <f>(H91-H90)/(C95-C90)</f>
        <v>4.5593569142466619E-18</v>
      </c>
    </row>
    <row r="91" spans="2:10" x14ac:dyDescent="0.25">
      <c r="B91" s="4">
        <v>2</v>
      </c>
      <c r="C91" s="17">
        <f t="shared" si="10"/>
        <v>914.40000000000009</v>
      </c>
      <c r="D91" s="17">
        <f t="shared" si="11"/>
        <v>206.2</v>
      </c>
      <c r="E91" s="4">
        <f t="shared" si="12"/>
        <v>-6.5616797900262466E-3</v>
      </c>
      <c r="F91" s="4">
        <f t="shared" si="13"/>
        <v>3.3316865575530368E-7</v>
      </c>
      <c r="G91" s="4">
        <f t="shared" si="14"/>
        <v>-7.2702947958669042E-11</v>
      </c>
      <c r="H91" s="4">
        <f t="shared" si="15"/>
        <v>1.427618390577034E-14</v>
      </c>
    </row>
    <row r="92" spans="2:10" x14ac:dyDescent="0.25">
      <c r="B92" s="4">
        <v>3</v>
      </c>
      <c r="C92" s="17">
        <f t="shared" si="10"/>
        <v>2438.4</v>
      </c>
      <c r="D92" s="17">
        <f t="shared" si="11"/>
        <v>196.2</v>
      </c>
      <c r="E92" s="4">
        <f t="shared" si="12"/>
        <v>-5.3430821147356479E-3</v>
      </c>
      <c r="F92" s="4">
        <f t="shared" si="13"/>
        <v>-8.7868656462940498E-8</v>
      </c>
      <c r="G92" s="4">
        <f t="shared" si="14"/>
        <v>3.6081573403300958E-11</v>
      </c>
    </row>
    <row r="93" spans="2:10" x14ac:dyDescent="0.25">
      <c r="B93" s="4">
        <v>4</v>
      </c>
      <c r="C93" s="17">
        <f t="shared" si="10"/>
        <v>4572</v>
      </c>
      <c r="D93" s="17">
        <f t="shared" si="11"/>
        <v>184.8</v>
      </c>
      <c r="E93" s="4">
        <f t="shared" si="12"/>
        <v>-5.7180352455943077E-3</v>
      </c>
      <c r="F93" s="4">
        <f t="shared" si="13"/>
        <v>1.3208461500358212E-7</v>
      </c>
    </row>
    <row r="94" spans="2:10" x14ac:dyDescent="0.25">
      <c r="B94" s="4">
        <v>5</v>
      </c>
      <c r="C94" s="17">
        <f t="shared" si="10"/>
        <v>6705.6</v>
      </c>
      <c r="D94" s="17">
        <f t="shared" si="11"/>
        <v>172.6</v>
      </c>
      <c r="E94" s="4">
        <f t="shared" si="12"/>
        <v>-5.1946631671041139E-3</v>
      </c>
    </row>
    <row r="95" spans="2:10" x14ac:dyDescent="0.25">
      <c r="B95" s="4">
        <v>6</v>
      </c>
      <c r="C95" s="17">
        <f t="shared" si="10"/>
        <v>8534.4</v>
      </c>
      <c r="D95" s="17">
        <f t="shared" si="11"/>
        <v>163.1</v>
      </c>
    </row>
    <row r="96" spans="2:10" x14ac:dyDescent="0.25">
      <c r="C96" s="17">
        <f t="shared" si="10"/>
        <v>1524</v>
      </c>
    </row>
    <row r="98" spans="1:13" x14ac:dyDescent="0.25">
      <c r="C98" t="s">
        <v>25</v>
      </c>
      <c r="D98" t="s">
        <v>42</v>
      </c>
    </row>
    <row r="99" spans="1:13" x14ac:dyDescent="0.25">
      <c r="C99" t="s">
        <v>73</v>
      </c>
      <c r="D99" s="19">
        <f>D89+E89*(C96-C89)+F89*(C96-C89)*(C96-C90)+G89*(C96-C89)*(C96-C90)*(C96-C91)+H89*(C96-C89)*(C96-C90)*(C96-C91)*(C96-C92)+I89*(C96-C89)*(C96-C90)*(C96-C91)*(C96-C92)*(C96-C93)+J89*(C96-C89)*(C96-C90)*(C96-C91)*(C96-C92)*(C96-C93)*(C96-C94)</f>
        <v>202.16116444386572</v>
      </c>
    </row>
    <row r="101" spans="1:13" x14ac:dyDescent="0.25">
      <c r="C101" t="s">
        <v>44</v>
      </c>
      <c r="D101" s="19">
        <f>ABS((J89*(C96-C89)*(C96-C90)*(C96-C91)*(C96-C92)*(C96-C93)*(C96-C94))/FACT(6))</f>
        <v>4.155616342133537E-5</v>
      </c>
    </row>
    <row r="102" spans="1:13" ht="15.75" thickBot="1" x14ac:dyDescent="0.3"/>
    <row r="103" spans="1:13" ht="15.75" thickBot="1" x14ac:dyDescent="0.3">
      <c r="B103" s="37" t="s">
        <v>45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9">
        <f>D101</f>
        <v>4.155616342133537E-5</v>
      </c>
    </row>
    <row r="104" spans="1:13" ht="15.75" thickBot="1" x14ac:dyDescent="0.3"/>
    <row r="105" spans="1:13" x14ac:dyDescent="0.25">
      <c r="B105" s="22" t="s">
        <v>47</v>
      </c>
      <c r="C105" s="23"/>
      <c r="D105" s="61" t="s">
        <v>48</v>
      </c>
      <c r="E105" s="62"/>
      <c r="F105" s="62"/>
      <c r="G105" s="62"/>
      <c r="H105" s="62"/>
      <c r="I105" s="62"/>
      <c r="J105" s="62"/>
      <c r="K105" s="62"/>
      <c r="L105" s="63"/>
    </row>
    <row r="106" spans="1:13" x14ac:dyDescent="0.25">
      <c r="B106" s="24"/>
      <c r="C106" s="25"/>
      <c r="D106" s="64"/>
      <c r="E106" s="65"/>
      <c r="F106" s="65"/>
      <c r="G106" s="65"/>
      <c r="H106" s="65"/>
      <c r="I106" s="65"/>
      <c r="J106" s="65"/>
      <c r="K106" s="65"/>
      <c r="L106" s="66"/>
    </row>
    <row r="107" spans="1:13" ht="15.75" thickBot="1" x14ac:dyDescent="0.3">
      <c r="B107" s="26"/>
      <c r="C107" s="27"/>
      <c r="D107" s="67"/>
      <c r="E107" s="68"/>
      <c r="F107" s="68"/>
      <c r="G107" s="68"/>
      <c r="H107" s="68"/>
      <c r="I107" s="68"/>
      <c r="J107" s="68"/>
      <c r="K107" s="68"/>
      <c r="L107" s="69"/>
    </row>
    <row r="110" spans="1:13" x14ac:dyDescent="0.25">
      <c r="A110" t="s">
        <v>49</v>
      </c>
    </row>
    <row r="112" spans="1:13" x14ac:dyDescent="0.25">
      <c r="E112" s="28" t="s">
        <v>50</v>
      </c>
      <c r="F112" s="28" t="s">
        <v>51</v>
      </c>
    </row>
    <row r="113" spans="2:10" x14ac:dyDescent="0.25">
      <c r="E113" s="6">
        <v>3650</v>
      </c>
      <c r="F113" s="6">
        <v>4100</v>
      </c>
    </row>
    <row r="114" spans="2:10" x14ac:dyDescent="0.25">
      <c r="E114" s="6" t="s">
        <v>55</v>
      </c>
      <c r="F114" s="6" t="s">
        <v>57</v>
      </c>
    </row>
    <row r="115" spans="2:10" x14ac:dyDescent="0.25">
      <c r="E115" s="28" t="s">
        <v>56</v>
      </c>
      <c r="F115" s="28" t="s">
        <v>58</v>
      </c>
    </row>
    <row r="118" spans="2:10" x14ac:dyDescent="0.25">
      <c r="B118" t="s">
        <v>59</v>
      </c>
    </row>
    <row r="119" spans="2:10" x14ac:dyDescent="0.25">
      <c r="C119" s="32" t="s">
        <v>27</v>
      </c>
      <c r="D119" s="32" t="s">
        <v>28</v>
      </c>
    </row>
    <row r="120" spans="2:10" x14ac:dyDescent="0.25">
      <c r="B120" s="29" t="s">
        <v>7</v>
      </c>
      <c r="C120" s="29" t="str">
        <f>E10</f>
        <v>h(m)</v>
      </c>
      <c r="D120" s="29" t="str">
        <f>F10</f>
        <v>T(°F)</v>
      </c>
      <c r="E120" s="30" t="s">
        <v>36</v>
      </c>
      <c r="F120" s="30" t="s">
        <v>37</v>
      </c>
      <c r="G120" s="31" t="s">
        <v>38</v>
      </c>
      <c r="H120" s="31" t="s">
        <v>39</v>
      </c>
      <c r="I120" s="31" t="s">
        <v>40</v>
      </c>
      <c r="J120" s="31" t="s">
        <v>41</v>
      </c>
    </row>
    <row r="121" spans="2:10" x14ac:dyDescent="0.25">
      <c r="B121" s="4">
        <v>0</v>
      </c>
      <c r="C121" s="17">
        <f t="shared" ref="C121:C127" si="16">E11</f>
        <v>-304.8</v>
      </c>
      <c r="D121" s="17">
        <f t="shared" ref="D121:D126" si="17">F11</f>
        <v>213.9</v>
      </c>
      <c r="E121" s="4">
        <f>(D122-D121)/(C122-C121)</f>
        <v>-6.2335958005249525E-3</v>
      </c>
      <c r="F121" s="4">
        <f>(E122-E121)/(C123-C121)</f>
        <v>-8.9699253472575556E-8</v>
      </c>
      <c r="G121" s="4">
        <f>(F122-F121)/(C124-C121)</f>
        <v>-2.6052932678835517E-25</v>
      </c>
      <c r="H121" s="4">
        <f>(G122-G121)/(C125-C121)</f>
        <v>1.8965467887626047E-14</v>
      </c>
      <c r="I121" s="4">
        <f>(H122-H121)/(C126-C121)</f>
        <v>-6.2194253724184673E-18</v>
      </c>
      <c r="J121" s="4">
        <f>(I122-I121)/(C127-C121)</f>
        <v>1.2194296188190254E-21</v>
      </c>
    </row>
    <row r="122" spans="2:10" x14ac:dyDescent="0.25">
      <c r="B122" s="4">
        <v>1</v>
      </c>
      <c r="C122" s="17">
        <f t="shared" si="16"/>
        <v>0</v>
      </c>
      <c r="D122" s="17">
        <f t="shared" si="17"/>
        <v>212</v>
      </c>
      <c r="E122" s="4">
        <f t="shared" ref="E122:E126" si="18">(D123-D122)/(C123-C122)</f>
        <v>-6.3429571303587166E-3</v>
      </c>
      <c r="F122" s="4">
        <f t="shared" ref="F122:F125" si="19">(E123-E122)/(C124-C122)</f>
        <v>-8.9699253472576271E-8</v>
      </c>
      <c r="G122" s="4">
        <f t="shared" ref="G122:G124" si="20">(F123-F122)/(C125-C122)</f>
        <v>9.2490793794374443E-11</v>
      </c>
      <c r="H122" s="4">
        <f t="shared" ref="H122:H123" si="21">(G123-G122)/(C126-C122)</f>
        <v>-2.4635191743176374E-14</v>
      </c>
      <c r="I122" s="4">
        <f>(H123-H122)/(C127-C122)</f>
        <v>4.5593569142466619E-18</v>
      </c>
    </row>
    <row r="123" spans="2:10" x14ac:dyDescent="0.25">
      <c r="B123" s="4">
        <v>2</v>
      </c>
      <c r="C123" s="17">
        <f t="shared" si="16"/>
        <v>914.40000000000009</v>
      </c>
      <c r="D123" s="17">
        <f t="shared" si="17"/>
        <v>206.2</v>
      </c>
      <c r="E123" s="4">
        <f t="shared" si="18"/>
        <v>-6.5616797900262466E-3</v>
      </c>
      <c r="F123" s="4">
        <f t="shared" si="19"/>
        <v>3.3316865575530368E-7</v>
      </c>
      <c r="G123" s="4">
        <f t="shared" si="20"/>
        <v>-7.2702947958669042E-11</v>
      </c>
      <c r="H123" s="4">
        <f t="shared" si="21"/>
        <v>1.427618390577034E-14</v>
      </c>
    </row>
    <row r="124" spans="2:10" x14ac:dyDescent="0.25">
      <c r="B124" s="4">
        <v>3</v>
      </c>
      <c r="C124" s="17">
        <f t="shared" si="16"/>
        <v>2438.4</v>
      </c>
      <c r="D124" s="17">
        <f t="shared" si="17"/>
        <v>196.2</v>
      </c>
      <c r="E124" s="4">
        <f t="shared" si="18"/>
        <v>-5.3430821147356479E-3</v>
      </c>
      <c r="F124" s="4">
        <f t="shared" si="19"/>
        <v>-8.7868656462940498E-8</v>
      </c>
      <c r="G124" s="4">
        <f t="shared" si="20"/>
        <v>3.6081573403300958E-11</v>
      </c>
    </row>
    <row r="125" spans="2:10" x14ac:dyDescent="0.25">
      <c r="B125" s="4">
        <v>4</v>
      </c>
      <c r="C125" s="17">
        <f t="shared" si="16"/>
        <v>4572</v>
      </c>
      <c r="D125" s="17">
        <f t="shared" si="17"/>
        <v>184.8</v>
      </c>
      <c r="E125" s="4">
        <f t="shared" si="18"/>
        <v>-5.7180352455943077E-3</v>
      </c>
      <c r="F125" s="4">
        <f t="shared" si="19"/>
        <v>1.3208461500358212E-7</v>
      </c>
    </row>
    <row r="126" spans="2:10" x14ac:dyDescent="0.25">
      <c r="B126" s="4">
        <v>5</v>
      </c>
      <c r="C126" s="17">
        <f t="shared" si="16"/>
        <v>6705.6</v>
      </c>
      <c r="D126" s="17">
        <f t="shared" si="17"/>
        <v>172.6</v>
      </c>
      <c r="E126" s="4">
        <f t="shared" si="18"/>
        <v>-5.1946631671041139E-3</v>
      </c>
    </row>
    <row r="127" spans="2:10" x14ac:dyDescent="0.25">
      <c r="B127" s="4">
        <v>6</v>
      </c>
      <c r="C127" s="17">
        <f t="shared" si="16"/>
        <v>8534.4</v>
      </c>
      <c r="D127" s="17">
        <f>F17</f>
        <v>163.1</v>
      </c>
    </row>
    <row r="128" spans="2:10" x14ac:dyDescent="0.25">
      <c r="C128" s="1">
        <v>3650</v>
      </c>
    </row>
    <row r="130" spans="2:10" x14ac:dyDescent="0.25">
      <c r="C130" t="s">
        <v>25</v>
      </c>
      <c r="D130" t="s">
        <v>42</v>
      </c>
    </row>
    <row r="131" spans="2:10" x14ac:dyDescent="0.25">
      <c r="C131" t="s">
        <v>72</v>
      </c>
      <c r="D131" s="53">
        <f>D121+E121*(C128-C121)+F121*(C128-C121)*(C128-C122)+G121*(C128-C121)*(C128-C122)*(C128-C123)+H121*(C128-C121)*(C128-C122)*(C128-C123)*(C128-C124)+I121*(C128-C121)*(C128-C122)*(C128-C123)*(C128-C124)*(C128-C125)+J121*(C128-C121)*(C128-C122)*(C128-C123)*(C128-C124)*(C128-C125)*(C128-C126)</f>
        <v>189.29867234280522</v>
      </c>
    </row>
    <row r="133" spans="2:10" x14ac:dyDescent="0.25">
      <c r="C133" t="s">
        <v>44</v>
      </c>
      <c r="D133" s="53">
        <f>ABS((J121*(C128-C121)*(C128-C122)*(C128-C123)*(C128-C124)*(C128-C125)*(C128-C126))/FACT(6))</f>
        <v>2.282868602535378E-4</v>
      </c>
    </row>
    <row r="136" spans="2:10" x14ac:dyDescent="0.25">
      <c r="B136" t="s">
        <v>60</v>
      </c>
    </row>
    <row r="137" spans="2:10" x14ac:dyDescent="0.25">
      <c r="C137" s="36" t="s">
        <v>27</v>
      </c>
      <c r="D137" s="36" t="s">
        <v>28</v>
      </c>
    </row>
    <row r="138" spans="2:10" x14ac:dyDescent="0.25">
      <c r="B138" s="33" t="s">
        <v>7</v>
      </c>
      <c r="C138" s="33" t="str">
        <f>E10</f>
        <v>h(m)</v>
      </c>
      <c r="D138" s="33" t="str">
        <f>F10</f>
        <v>T(°F)</v>
      </c>
      <c r="E138" s="34" t="s">
        <v>36</v>
      </c>
      <c r="F138" s="34" t="s">
        <v>37</v>
      </c>
      <c r="G138" s="35" t="s">
        <v>38</v>
      </c>
      <c r="H138" s="35" t="s">
        <v>39</v>
      </c>
      <c r="I138" s="35" t="s">
        <v>40</v>
      </c>
      <c r="J138" s="35" t="s">
        <v>41</v>
      </c>
    </row>
    <row r="139" spans="2:10" x14ac:dyDescent="0.25">
      <c r="B139" s="4">
        <v>0</v>
      </c>
      <c r="C139" s="17">
        <f t="shared" ref="C139:C145" si="22">E11</f>
        <v>-304.8</v>
      </c>
      <c r="D139" s="17">
        <f t="shared" ref="D139:D145" si="23">F11</f>
        <v>213.9</v>
      </c>
      <c r="E139" s="4">
        <f>(D140-D139)/(C140-C139)</f>
        <v>-6.2335958005249525E-3</v>
      </c>
      <c r="F139" s="4">
        <f>(E140-E139)/(C141-C139)</f>
        <v>-8.9699253472575556E-8</v>
      </c>
      <c r="G139" s="4">
        <f>(F140-F139)/(C142-C139)</f>
        <v>-2.6052932678835517E-25</v>
      </c>
      <c r="H139" s="4">
        <f>(G140-G139)/(C143-C139)</f>
        <v>1.8965467887626047E-14</v>
      </c>
      <c r="I139" s="4">
        <f>(H140-H139)/(C144-C139)</f>
        <v>-6.2194253724184673E-18</v>
      </c>
      <c r="J139" s="4">
        <f>(I140-I139)/(C145-C139)</f>
        <v>1.2194296188190254E-21</v>
      </c>
    </row>
    <row r="140" spans="2:10" x14ac:dyDescent="0.25">
      <c r="B140" s="4">
        <v>1</v>
      </c>
      <c r="C140" s="17">
        <f t="shared" si="22"/>
        <v>0</v>
      </c>
      <c r="D140" s="17">
        <f t="shared" si="23"/>
        <v>212</v>
      </c>
      <c r="E140" s="4">
        <f t="shared" ref="E140:E144" si="24">(D141-D140)/(C141-C140)</f>
        <v>-6.3429571303587166E-3</v>
      </c>
      <c r="F140" s="4">
        <f t="shared" ref="F140:F143" si="25">(E141-E140)/(C142-C140)</f>
        <v>-8.9699253472576271E-8</v>
      </c>
      <c r="G140" s="4">
        <f t="shared" ref="G140:G142" si="26">(F141-F140)/(C143-C140)</f>
        <v>9.2490793794374443E-11</v>
      </c>
      <c r="H140" s="4">
        <f t="shared" ref="H140:H141" si="27">(G141-G140)/(C144-C140)</f>
        <v>-2.4635191743176374E-14</v>
      </c>
      <c r="I140" s="4">
        <f>(H141-H140)/(C145-C140)</f>
        <v>4.5593569142466619E-18</v>
      </c>
    </row>
    <row r="141" spans="2:10" x14ac:dyDescent="0.25">
      <c r="B141" s="4">
        <v>2</v>
      </c>
      <c r="C141" s="17">
        <f t="shared" si="22"/>
        <v>914.40000000000009</v>
      </c>
      <c r="D141" s="17">
        <f t="shared" si="23"/>
        <v>206.2</v>
      </c>
      <c r="E141" s="4">
        <f t="shared" si="24"/>
        <v>-6.5616797900262466E-3</v>
      </c>
      <c r="F141" s="4">
        <f t="shared" si="25"/>
        <v>3.3316865575530368E-7</v>
      </c>
      <c r="G141" s="4">
        <f t="shared" si="26"/>
        <v>-7.2702947958669042E-11</v>
      </c>
      <c r="H141" s="4">
        <f t="shared" si="27"/>
        <v>1.427618390577034E-14</v>
      </c>
    </row>
    <row r="142" spans="2:10" x14ac:dyDescent="0.25">
      <c r="B142" s="4">
        <v>3</v>
      </c>
      <c r="C142" s="17">
        <f t="shared" si="22"/>
        <v>2438.4</v>
      </c>
      <c r="D142" s="17">
        <f t="shared" si="23"/>
        <v>196.2</v>
      </c>
      <c r="E142" s="4">
        <f t="shared" si="24"/>
        <v>-5.3430821147356479E-3</v>
      </c>
      <c r="F142" s="4">
        <f t="shared" si="25"/>
        <v>-8.7868656462940498E-8</v>
      </c>
      <c r="G142" s="4">
        <f t="shared" si="26"/>
        <v>3.6081573403300958E-11</v>
      </c>
    </row>
    <row r="143" spans="2:10" x14ac:dyDescent="0.25">
      <c r="B143" s="4">
        <v>4</v>
      </c>
      <c r="C143" s="17">
        <f t="shared" si="22"/>
        <v>4572</v>
      </c>
      <c r="D143" s="17">
        <f t="shared" si="23"/>
        <v>184.8</v>
      </c>
      <c r="E143" s="4">
        <f t="shared" si="24"/>
        <v>-5.7180352455943077E-3</v>
      </c>
      <c r="F143" s="4">
        <f t="shared" si="25"/>
        <v>1.3208461500358212E-7</v>
      </c>
    </row>
    <row r="144" spans="2:10" x14ac:dyDescent="0.25">
      <c r="B144" s="4">
        <v>5</v>
      </c>
      <c r="C144" s="17">
        <f t="shared" si="22"/>
        <v>6705.6</v>
      </c>
      <c r="D144" s="17">
        <f t="shared" si="23"/>
        <v>172.6</v>
      </c>
      <c r="E144" s="4">
        <f t="shared" si="24"/>
        <v>-5.1946631671041139E-3</v>
      </c>
    </row>
    <row r="145" spans="2:12" x14ac:dyDescent="0.25">
      <c r="B145" s="4">
        <v>6</v>
      </c>
      <c r="C145" s="17">
        <f t="shared" si="22"/>
        <v>8534.4</v>
      </c>
      <c r="D145" s="17">
        <f t="shared" si="23"/>
        <v>163.1</v>
      </c>
    </row>
    <row r="146" spans="2:12" x14ac:dyDescent="0.25">
      <c r="C146" s="17">
        <v>4100</v>
      </c>
    </row>
    <row r="148" spans="2:12" x14ac:dyDescent="0.25">
      <c r="C148" t="s">
        <v>25</v>
      </c>
      <c r="D148" t="s">
        <v>42</v>
      </c>
    </row>
    <row r="149" spans="2:12" x14ac:dyDescent="0.25">
      <c r="C149" t="s">
        <v>71</v>
      </c>
      <c r="D149" s="54">
        <f>D139+E139*(C146-C139)+F139*(C146-C139)*(C146-C140)+G139*(C146-C139)*(C146-C140)*(C146-C141)+H139*(C146-C139)*(C146-C140)*(C146-C141)*(C146-C142)+I139*(C146-C139)*(C146-C140)*(C146-C141)*(C146-C142)*(C146-C143)+J139*(C146-C139)*(C146-C140)*(C146-C141)*(C146-C142)*(C146-C143)*(C146-C144)</f>
        <v>187.05927339689373</v>
      </c>
    </row>
    <row r="151" spans="2:12" x14ac:dyDescent="0.25">
      <c r="C151" t="s">
        <v>44</v>
      </c>
      <c r="D151" s="54">
        <f>ABS((J139*(C146-C139)*(C146-C140)*(C146-C141)*(C146-C142)*(C146-C143)*(C146-C144))/FACT(6))</f>
        <v>1.9911398495101116E-4</v>
      </c>
    </row>
    <row r="152" spans="2:12" ht="15.75" thickBot="1" x14ac:dyDescent="0.3"/>
    <row r="153" spans="2:12" x14ac:dyDescent="0.25">
      <c r="B153" s="22" t="s">
        <v>53</v>
      </c>
      <c r="C153" s="23"/>
      <c r="D153" s="61" t="s">
        <v>54</v>
      </c>
      <c r="E153" s="62"/>
      <c r="F153" s="62"/>
      <c r="G153" s="62"/>
      <c r="H153" s="62"/>
      <c r="I153" s="62"/>
      <c r="J153" s="62"/>
      <c r="K153" s="62"/>
      <c r="L153" s="63"/>
    </row>
    <row r="154" spans="2:12" x14ac:dyDescent="0.25">
      <c r="B154" s="24"/>
      <c r="C154" s="25"/>
      <c r="D154" s="64"/>
      <c r="E154" s="65"/>
      <c r="F154" s="65"/>
      <c r="G154" s="65"/>
      <c r="H154" s="65"/>
      <c r="I154" s="65"/>
      <c r="J154" s="65"/>
      <c r="K154" s="65"/>
      <c r="L154" s="66"/>
    </row>
    <row r="155" spans="2:12" ht="15.75" thickBot="1" x14ac:dyDescent="0.3">
      <c r="B155" s="26"/>
      <c r="C155" s="27"/>
      <c r="D155" s="67"/>
      <c r="E155" s="68"/>
      <c r="F155" s="68"/>
      <c r="G155" s="68"/>
      <c r="H155" s="68"/>
      <c r="I155" s="68"/>
      <c r="J155" s="68"/>
      <c r="K155" s="68"/>
      <c r="L155" s="69"/>
    </row>
    <row r="157" spans="2:12" ht="15.75" thickBot="1" x14ac:dyDescent="0.3"/>
    <row r="158" spans="2:12" ht="15.75" thickBot="1" x14ac:dyDescent="0.3">
      <c r="C158" s="48" t="s">
        <v>66</v>
      </c>
      <c r="D158" s="46" t="s">
        <v>61</v>
      </c>
      <c r="E158" s="47" t="s">
        <v>62</v>
      </c>
    </row>
    <row r="159" spans="2:12" x14ac:dyDescent="0.25">
      <c r="C159" s="40" t="s">
        <v>63</v>
      </c>
      <c r="D159" s="43">
        <f>C128</f>
        <v>3650</v>
      </c>
      <c r="E159" s="40">
        <f>C146</f>
        <v>4100</v>
      </c>
    </row>
    <row r="160" spans="2:12" x14ac:dyDescent="0.25">
      <c r="C160" s="41" t="s">
        <v>64</v>
      </c>
      <c r="D160" s="44">
        <f>D131</f>
        <v>189.29867234280522</v>
      </c>
      <c r="E160" s="41">
        <f>D149</f>
        <v>187.05927339689373</v>
      </c>
    </row>
    <row r="161" spans="2:10" ht="15.75" thickBot="1" x14ac:dyDescent="0.3">
      <c r="C161" s="42" t="s">
        <v>65</v>
      </c>
      <c r="D161" s="45">
        <f>D133</f>
        <v>2.282868602535378E-4</v>
      </c>
      <c r="E161" s="42">
        <f>D151</f>
        <v>1.9911398495101116E-4</v>
      </c>
    </row>
    <row r="162" spans="2:10" x14ac:dyDescent="0.25">
      <c r="E162" s="50" t="s">
        <v>67</v>
      </c>
      <c r="F162" s="51"/>
      <c r="G162" s="51"/>
      <c r="H162" s="51"/>
      <c r="I162" s="51"/>
    </row>
    <row r="163" spans="2:10" ht="15.75" thickBot="1" x14ac:dyDescent="0.3"/>
    <row r="164" spans="2:10" ht="15" customHeight="1" thickBot="1" x14ac:dyDescent="0.3">
      <c r="B164" s="70" t="s">
        <v>68</v>
      </c>
      <c r="C164" s="71"/>
      <c r="D164" s="71"/>
      <c r="E164" s="72"/>
      <c r="F164" s="28" t="s">
        <v>50</v>
      </c>
      <c r="G164" s="28" t="s">
        <v>51</v>
      </c>
      <c r="I164" s="46" t="s">
        <v>61</v>
      </c>
      <c r="J164" s="47" t="s">
        <v>62</v>
      </c>
    </row>
    <row r="165" spans="2:10" x14ac:dyDescent="0.25">
      <c r="B165" s="73"/>
      <c r="C165" s="74"/>
      <c r="D165" s="74"/>
      <c r="E165" s="75"/>
      <c r="F165" s="6">
        <v>3650</v>
      </c>
      <c r="G165" s="6">
        <v>4100</v>
      </c>
      <c r="H165" s="1"/>
      <c r="I165" s="49">
        <f>D159</f>
        <v>3650</v>
      </c>
      <c r="J165" s="40">
        <f>E159</f>
        <v>4100</v>
      </c>
    </row>
    <row r="166" spans="2:10" x14ac:dyDescent="0.25">
      <c r="B166" s="73"/>
      <c r="C166" s="74"/>
      <c r="D166" s="74"/>
      <c r="E166" s="75"/>
      <c r="F166" s="6" t="s">
        <v>55</v>
      </c>
      <c r="G166" s="6" t="s">
        <v>57</v>
      </c>
      <c r="I166" s="41">
        <f>(I167-32)*(5/9)</f>
        <v>87.388151301558452</v>
      </c>
      <c r="J166" s="41">
        <f>(J167-32)*(5/9)</f>
        <v>86.14404077605208</v>
      </c>
    </row>
    <row r="167" spans="2:10" ht="15.75" thickBot="1" x14ac:dyDescent="0.3">
      <c r="B167" s="76"/>
      <c r="C167" s="77"/>
      <c r="D167" s="77"/>
      <c r="E167" s="78"/>
      <c r="F167" s="28" t="s">
        <v>56</v>
      </c>
      <c r="G167" s="28" t="s">
        <v>58</v>
      </c>
      <c r="H167" s="1" t="s">
        <v>69</v>
      </c>
      <c r="I167" s="42">
        <f>D160</f>
        <v>189.29867234280522</v>
      </c>
      <c r="J167" s="42">
        <f>E160</f>
        <v>187.05927339689373</v>
      </c>
    </row>
  </sheetData>
  <mergeCells count="6">
    <mergeCell ref="F19:I20"/>
    <mergeCell ref="F63:I64"/>
    <mergeCell ref="D105:L107"/>
    <mergeCell ref="D153:L155"/>
    <mergeCell ref="B164:E167"/>
    <mergeCell ref="D79:L8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Fernandez</dc:creator>
  <cp:lastModifiedBy>Katherine Fernandez</cp:lastModifiedBy>
  <dcterms:created xsi:type="dcterms:W3CDTF">2024-10-10T19:38:07Z</dcterms:created>
  <dcterms:modified xsi:type="dcterms:W3CDTF">2024-10-10T22:59:45Z</dcterms:modified>
</cp:coreProperties>
</file>