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Balance Sheet" sheetId="2" r:id="rId5"/>
    <sheet state="visible" name="Profit &amp; Loss Statement" sheetId="3" r:id="rId6"/>
    <sheet state="visible" name="Cash Flow Statement" sheetId="4" r:id="rId7"/>
    <sheet state="visible" name="Ratio Analysis" sheetId="5" r:id="rId8"/>
    <sheet state="visible" name="Valuations - DCF" sheetId="6" r:id="rId9"/>
    <sheet state="visible" name="Check List" sheetId="7" r:id="rId10"/>
  </sheets>
  <definedNames/>
  <calcPr/>
</workbook>
</file>

<file path=xl/sharedStrings.xml><?xml version="1.0" encoding="utf-8"?>
<sst xmlns="http://schemas.openxmlformats.org/spreadsheetml/2006/main" count="347" uniqueCount="264">
  <si>
    <t>DMart</t>
  </si>
  <si>
    <t xml:space="preserve">DMart is an Indian supermarket chain that provides customers with a wide range of basic home and personal products at competitive prices, operating under its parent company, Avenue Supermarts Ltd. (ASL). Founded by investor Radhakishan Damani in 2002, it follows an "Everyday Low Price" model by directly owning its properties and focusing on a limited range of products. DMart is known for its value-for-money approach, efficient operations, and steady expansion across India. </t>
  </si>
  <si>
    <t>Company Name</t>
  </si>
  <si>
    <t>Company name</t>
  </si>
  <si>
    <t>Target Price</t>
  </si>
  <si>
    <t>Company Symbol (Ticker)</t>
  </si>
  <si>
    <t>Company Symbol</t>
  </si>
  <si>
    <t>Current Stock Price</t>
  </si>
  <si>
    <t>ISIN</t>
  </si>
  <si>
    <t>Take from Google</t>
  </si>
  <si>
    <t>Date of Stock Price</t>
  </si>
  <si>
    <t>Industry</t>
  </si>
  <si>
    <t>FMCG</t>
  </si>
  <si>
    <t>52-week High</t>
  </si>
  <si>
    <t>Sector</t>
  </si>
  <si>
    <t>52-week Low</t>
  </si>
  <si>
    <t>Stock Exchange (Shares Listed )</t>
  </si>
  <si>
    <t>NSE/BSE</t>
  </si>
  <si>
    <t>Market Cap (Cr)</t>
  </si>
  <si>
    <t>Latest Annual Statement</t>
  </si>
  <si>
    <t>Report</t>
  </si>
  <si>
    <t>Price/Sales 2024</t>
  </si>
  <si>
    <t xml:space="preserve">$62M </t>
  </si>
  <si>
    <t>Reporting Currency</t>
  </si>
  <si>
    <t>INR</t>
  </si>
  <si>
    <t>ROE 2024</t>
  </si>
  <si>
    <t>Total Debt/Equity 2024</t>
  </si>
  <si>
    <t>5.92B/187B</t>
  </si>
  <si>
    <t>Primary Shares Outstanding (cr)</t>
  </si>
  <si>
    <t>Balance Sheet</t>
  </si>
  <si>
    <t>Y</t>
  </si>
  <si>
    <t>(in INR, Crores)</t>
  </si>
  <si>
    <t>Act</t>
  </si>
  <si>
    <t>Est</t>
  </si>
  <si>
    <t>ASSETS</t>
  </si>
  <si>
    <t>Non-current assets</t>
  </si>
  <si>
    <t>Property, plant and equipment</t>
  </si>
  <si>
    <t>Capital work-in-progress</t>
  </si>
  <si>
    <t>Goodwill</t>
  </si>
  <si>
    <t>Right-of-use assets</t>
  </si>
  <si>
    <t>Other intangible assets</t>
  </si>
  <si>
    <t>Investment Properties</t>
  </si>
  <si>
    <t>Financial assets</t>
  </si>
  <si>
    <t>Investments</t>
  </si>
  <si>
    <t>Loans</t>
  </si>
  <si>
    <t>Other financial assets</t>
  </si>
  <si>
    <t>Deferred tax assets (net)</t>
  </si>
  <si>
    <t>Income tax assets (net)</t>
  </si>
  <si>
    <t>Other non-current assets</t>
  </si>
  <si>
    <t>Total - Non-current assets (A)</t>
  </si>
  <si>
    <t>Current assets</t>
  </si>
  <si>
    <t>Inventories</t>
  </si>
  <si>
    <t>Trade receivables</t>
  </si>
  <si>
    <t>Cash and cash equivalents</t>
  </si>
  <si>
    <t>Bank balances other than cash and cash equivalents</t>
  </si>
  <si>
    <t>Other Financial assets</t>
  </si>
  <si>
    <t>Other current assets</t>
  </si>
  <si>
    <t>Assets held for sale</t>
  </si>
  <si>
    <t>Total - Current assets (B)</t>
  </si>
  <si>
    <t>TOTAL ASSETS (A+B)</t>
  </si>
  <si>
    <t>EQUITY AND LIABILITIES</t>
  </si>
  <si>
    <t xml:space="preserve">Equity  </t>
  </si>
  <si>
    <t>Equity Share Capital</t>
  </si>
  <si>
    <t>Other Equity</t>
  </si>
  <si>
    <t>Non-controlling interests</t>
  </si>
  <si>
    <t>Total - Equity (A)</t>
  </si>
  <si>
    <t>Liabilities</t>
  </si>
  <si>
    <t>Non-current liabilities</t>
  </si>
  <si>
    <t>Financial liabilities</t>
  </si>
  <si>
    <t>Lease liabilities</t>
  </si>
  <si>
    <t>Other financial liabilities</t>
  </si>
  <si>
    <t>Provisions</t>
  </si>
  <si>
    <t>Deferred Tax Liabilities (net)</t>
  </si>
  <si>
    <t>Non-current tax liabilities (net)</t>
  </si>
  <si>
    <t>Total - Non-current liabilities (B)</t>
  </si>
  <si>
    <t>Current liabilities</t>
  </si>
  <si>
    <t xml:space="preserve">Borrowings </t>
  </si>
  <si>
    <t>Trade payables</t>
  </si>
  <si>
    <t>micro enterprises and small enterprises</t>
  </si>
  <si>
    <t>other than micro enterprises and small enterprises</t>
  </si>
  <si>
    <t>Current tax liabilities (net)</t>
  </si>
  <si>
    <t>Other current liabilities</t>
  </si>
  <si>
    <t>Total - Current liabilities (C)</t>
  </si>
  <si>
    <t>TOTAL EQUITY AND LIABILITIES [(A)+(B)+(C)]</t>
  </si>
  <si>
    <t>RECONCILIATION</t>
  </si>
  <si>
    <t>Company Name (Sample)</t>
  </si>
  <si>
    <t>Profit &amp; Loss Account</t>
  </si>
  <si>
    <t>Revenue from operations</t>
  </si>
  <si>
    <t>Other Operating Income</t>
  </si>
  <si>
    <t>Net Revenue</t>
  </si>
  <si>
    <t>Cost of Goods Sold</t>
  </si>
  <si>
    <t>Cost of materials consumed</t>
  </si>
  <si>
    <t>Purchases of stock-in-trade</t>
  </si>
  <si>
    <t>Changes in inventories of finished goods, work-in-progress and Stock-in-Trade</t>
  </si>
  <si>
    <t xml:space="preserve">Gross Profit </t>
  </si>
  <si>
    <t>Selling,General &amp; Admin Exp</t>
  </si>
  <si>
    <t>Employee benefits expense</t>
  </si>
  <si>
    <t>Other expenses</t>
  </si>
  <si>
    <t>EBITDA</t>
  </si>
  <si>
    <t>Other income</t>
  </si>
  <si>
    <t>Depreciation and amortisation expense</t>
  </si>
  <si>
    <t>EBIT</t>
  </si>
  <si>
    <t>Finance costs</t>
  </si>
  <si>
    <t>Exceptional items expense / (income)</t>
  </si>
  <si>
    <t>PBT (Unadjusted)</t>
  </si>
  <si>
    <t>Current tax</t>
  </si>
  <si>
    <t>Deferred tax charge</t>
  </si>
  <si>
    <t>Profit After Tax</t>
  </si>
  <si>
    <t>Cash Flow Statement</t>
  </si>
  <si>
    <t>A] CASH FLOWS FROM OPERATING ACTIVITIES</t>
  </si>
  <si>
    <t>Profit before tax</t>
  </si>
  <si>
    <t>Adjustments for:</t>
  </si>
  <si>
    <t>Depreciation and amortisation expenses</t>
  </si>
  <si>
    <t>(Profit)/loss on disposal of property, plant and equipment</t>
  </si>
  <si>
    <t>Finance Cost</t>
  </si>
  <si>
    <t>Interest Income</t>
  </si>
  <si>
    <t>Profit on sale of investment</t>
  </si>
  <si>
    <t>Expenses on employee stock option scheme</t>
  </si>
  <si>
    <t>Rent income</t>
  </si>
  <si>
    <t>Cash Generated from operations before working capital changes</t>
  </si>
  <si>
    <t>(Increase)/decrease in trade payables</t>
  </si>
  <si>
    <t>(Increase)/decrease in Current provision</t>
  </si>
  <si>
    <t>(Increase)/decrease in other current financial liabilities</t>
  </si>
  <si>
    <t>Increase/(decrease) in other current Liabilities</t>
  </si>
  <si>
    <t>Increase/(decrease) in non-current provision</t>
  </si>
  <si>
    <t>Increase/(decrease) in other non-current financial liabilities</t>
  </si>
  <si>
    <t>Increase/(decrease) in trade receivables</t>
  </si>
  <si>
    <t>Increase/(decrease) in inventories</t>
  </si>
  <si>
    <t>Increase/(decrease) in current investments</t>
  </si>
  <si>
    <t>Increase/(decrease) in other non-current financial assets</t>
  </si>
  <si>
    <t>Increase/(decrease) in bank balances other than cash and cash equivalents</t>
  </si>
  <si>
    <t>Increase/(decrease) in current assets</t>
  </si>
  <si>
    <t>Increase/(decrease) in other financial aseets</t>
  </si>
  <si>
    <t>Cash flows generated from operations</t>
  </si>
  <si>
    <t>Taxes paid (net of refunds)</t>
  </si>
  <si>
    <t>Profit/(Loss) from Joint venture</t>
  </si>
  <si>
    <t>Profit/(Loss) from discontinued operations</t>
  </si>
  <si>
    <t>Net cash flows generated from operating activities - [A]</t>
  </si>
  <si>
    <t>B] CASH FLOWS FROM INVESTING ACTIVITIES:</t>
  </si>
  <si>
    <t>Proceeds from disposal of property, plant and equipment</t>
  </si>
  <si>
    <t>Realisation from FDs and IPO proceeds</t>
  </si>
  <si>
    <t>Realisation from FDs and QIP proceeds</t>
  </si>
  <si>
    <t>Interest received</t>
  </si>
  <si>
    <t>Gain on sale of investments</t>
  </si>
  <si>
    <t>Gain on sale of mutual funds</t>
  </si>
  <si>
    <t>Rent income received</t>
  </si>
  <si>
    <t>Purchase of property, plant and quipment/ intangible assets/investment properties</t>
  </si>
  <si>
    <t>QIP proceeds deposited in FDs</t>
  </si>
  <si>
    <t>Realisation from bank deposits / (Investment in bank deposits)</t>
  </si>
  <si>
    <t>Sale proceeds of current investments</t>
  </si>
  <si>
    <t>Loans given to others</t>
  </si>
  <si>
    <t>Stamp duty on issue of equity shares</t>
  </si>
  <si>
    <t>Investment in non-current deposits with banks</t>
  </si>
  <si>
    <t>Purchase of other investments</t>
  </si>
  <si>
    <t>Sale/(Purchase of Mutual Funds)</t>
  </si>
  <si>
    <t>Dividend received from others</t>
  </si>
  <si>
    <t>Net cash flows used in investing activities - [B]</t>
  </si>
  <si>
    <t>C] CASH FLOWS FROM FINANCING ACTIVITIES:</t>
  </si>
  <si>
    <t>Proceeds from issue of QIP (net of expenses)</t>
  </si>
  <si>
    <t>Proceeds from of exercise of share options</t>
  </si>
  <si>
    <t>Proceeds from long term borrowings</t>
  </si>
  <si>
    <t>Proceeds from short term borrowings</t>
  </si>
  <si>
    <t>Proceeds from commercial papers</t>
  </si>
  <si>
    <t>Proceeds from non-convertible debentures</t>
  </si>
  <si>
    <t>Proceeds from share application money pending allotment</t>
  </si>
  <si>
    <t>Repayment of long term borrowings</t>
  </si>
  <si>
    <t>Repayment of short tem borrowings</t>
  </si>
  <si>
    <t>Repayment of commercial papers</t>
  </si>
  <si>
    <t>Repayment of non convertible debentures</t>
  </si>
  <si>
    <t>Payment of lease liability</t>
  </si>
  <si>
    <t>Interest paid on lease liability</t>
  </si>
  <si>
    <t>Interest paid</t>
  </si>
  <si>
    <t>Net cash flows used in financing activities - [C]</t>
  </si>
  <si>
    <t>Net decrease in cash and cash equivalents - [A+B+C]</t>
  </si>
  <si>
    <t>Cash and cash equivalents at the beginning of the year (including bank OD)</t>
  </si>
  <si>
    <t>Add: Cash acquired under Business Combination</t>
  </si>
  <si>
    <t>Cash and cash equivalents at the end of the year</t>
  </si>
  <si>
    <t>Formula</t>
  </si>
  <si>
    <t>Ratio Analysis</t>
  </si>
  <si>
    <t>Number of Share</t>
  </si>
  <si>
    <t>Dividend Per Share</t>
  </si>
  <si>
    <t>Dividend Total</t>
  </si>
  <si>
    <t>Market Price of Share</t>
  </si>
  <si>
    <t>Profitability Ratio</t>
  </si>
  <si>
    <t>Earning Per Share (EPS)</t>
  </si>
  <si>
    <t>PAT/NO.of shares</t>
  </si>
  <si>
    <t>Dividend Per Share (DPS)</t>
  </si>
  <si>
    <t>Total Dividend/No. of share</t>
  </si>
  <si>
    <t>Liquidity Ratio</t>
  </si>
  <si>
    <t>Current Ratio</t>
  </si>
  <si>
    <t>CA/CL</t>
  </si>
  <si>
    <t>Activity Ratio</t>
  </si>
  <si>
    <t>Debtors Turnover Days</t>
  </si>
  <si>
    <t>Trade rec/Net revenue*365</t>
  </si>
  <si>
    <t>Creditor Turnover Days</t>
  </si>
  <si>
    <t>(Trade payables1+2)/(Cost of material cons+Purchase of stock in trade)*365</t>
  </si>
  <si>
    <t>Solvency Ratios</t>
  </si>
  <si>
    <t>Debt to Equity Ratios</t>
  </si>
  <si>
    <t>(Non Current borrowing+short term borrowing)/Total Equity</t>
  </si>
  <si>
    <t>Interest Coverage Ratios</t>
  </si>
  <si>
    <t>EBIT/Finance Cost</t>
  </si>
  <si>
    <t>Valuation Ratios</t>
  </si>
  <si>
    <t>PE Ratio (Price to Earning Ratio)</t>
  </si>
  <si>
    <t>MPS/EPS</t>
  </si>
  <si>
    <t>Book Value Per Share (BVPS)</t>
  </si>
  <si>
    <t>Total Equity/no of share</t>
  </si>
  <si>
    <t>Returns Ratio</t>
  </si>
  <si>
    <t>Return on Equity (ROE)</t>
  </si>
  <si>
    <t>PAT/Total Equity</t>
  </si>
  <si>
    <t>Return on Assets (ROA)</t>
  </si>
  <si>
    <t>PAT/Total assets</t>
  </si>
  <si>
    <t>Valuations - DCF</t>
  </si>
  <si>
    <t>( in INR )</t>
  </si>
  <si>
    <t>ke (Cost of Equity)/ERi</t>
  </si>
  <si>
    <t>Calculated with CAPM Method.</t>
  </si>
  <si>
    <t>Rf (Risk free rate)</t>
  </si>
  <si>
    <t>Beta</t>
  </si>
  <si>
    <t>Rp (Risk Premium = (Erm-Rf))</t>
  </si>
  <si>
    <t>g(gdp)</t>
  </si>
  <si>
    <t>GGM</t>
  </si>
  <si>
    <t>FY26</t>
  </si>
  <si>
    <t>FY27</t>
  </si>
  <si>
    <t>Dividend</t>
  </si>
  <si>
    <t>Year</t>
  </si>
  <si>
    <t>DCF</t>
  </si>
  <si>
    <t>Value of equity</t>
  </si>
  <si>
    <t>Target price</t>
  </si>
  <si>
    <t>Current Price on 23-07-2025</t>
  </si>
  <si>
    <t>Analyst View</t>
  </si>
  <si>
    <t>OverValued</t>
  </si>
  <si>
    <t>Buy/Sell Call</t>
  </si>
  <si>
    <t>Sell</t>
  </si>
  <si>
    <t xml:space="preserve">Preliminary checks on the financial model </t>
  </si>
  <si>
    <t>Company Name: Company name</t>
  </si>
  <si>
    <t xml:space="preserve">Financial model File name: </t>
  </si>
  <si>
    <t>Updated on: 23-07-2025</t>
  </si>
  <si>
    <t>For yes enter 1</t>
  </si>
  <si>
    <t>For no enter 0</t>
  </si>
  <si>
    <t>No. of issues to check</t>
  </si>
  <si>
    <t>No. of issues corrected</t>
  </si>
  <si>
    <t>% of corrected issues</t>
  </si>
  <si>
    <t>Check</t>
  </si>
  <si>
    <t>Comment</t>
  </si>
  <si>
    <t>Model Mechanics</t>
  </si>
  <si>
    <t>► Model uses a consistent color scheme; Hardcoded Numbers - Blue; Formula - Black</t>
  </si>
  <si>
    <t>► There are no errors in the model (worksheets and named ranges)</t>
  </si>
  <si>
    <t>► There are no links to external files</t>
  </si>
  <si>
    <t>► Inputs are separated from Calculations and Results</t>
  </si>
  <si>
    <t>► Uniform column structure across all worksheets</t>
  </si>
  <si>
    <t>► The units of measurement of each element in the financial model are clearly defined</t>
  </si>
  <si>
    <t>► Use of unique formulas across rows</t>
  </si>
  <si>
    <t>► Rows for error checks included</t>
  </si>
  <si>
    <t>► There are no circularities in the model</t>
  </si>
  <si>
    <t>► Model include output calculations such as financial statements ratios and valuation calculations</t>
  </si>
  <si>
    <t>► Model include a summary sheet containing key model inputs and outputs and charts</t>
  </si>
  <si>
    <t>► There are no hidden or password protected sheets or macros</t>
  </si>
  <si>
    <t>Timing</t>
  </si>
  <si>
    <t>► Key dates like financial opening and close date are captured</t>
  </si>
  <si>
    <t>► Years of financial projections = 5</t>
  </si>
  <si>
    <t>Integrated Financial Statements</t>
  </si>
  <si>
    <t>► The financial model contains the  3 financial statements: Cash flow, Income and Balance sheet</t>
  </si>
  <si>
    <t>► Does the balance sheet balances</t>
  </si>
  <si>
    <t>Sensitivity Analysis</t>
  </si>
  <si>
    <t>► Sensitivitiy table is built into the DCF sheet</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</si>
</sst>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INR]\ #,##0.00"/>
    <numFmt numFmtId="165" formatCode="dd\-mmm\-yy"/>
    <numFmt numFmtId="166" formatCode="&quot;$&quot;#,##0.00"/>
    <numFmt numFmtId="167" formatCode="0.0\x"/>
    <numFmt numFmtId="168" formatCode="0.0%"/>
    <numFmt numFmtId="169" formatCode="D/M/YYYY"/>
    <numFmt numFmtId="170" formatCode="0.000000"/>
    <numFmt numFmtId="171" formatCode="_ * #,##0.00_ ;_ * \-#,##0.00_ ;_ * &quot;-&quot;??_ ;_ @_ "/>
    <numFmt numFmtId="172" formatCode="_(* #,##0.00_);_(* \(#,##0.00\);_(* &quot;-&quot;??_);_(@_)"/>
  </numFmts>
  <fonts count="20">
    <font>
      <sz val="10.0"/>
      <color rgb="FF000000"/>
      <name val="Arial"/>
      <scheme val="minor"/>
    </font>
    <font>
      <sz val="11.0"/>
      <color theme="1"/>
      <name val="Calibri"/>
    </font>
    <font>
      <sz val="50.0"/>
      <color theme="1"/>
      <name val="Calibri"/>
    </font>
    <font>
      <b/>
      <u/>
      <sz val="16.0"/>
      <color theme="1"/>
      <name val="Times New Roman"/>
    </font>
    <font>
      <color theme="1"/>
      <name val="Times New Roman"/>
    </font>
    <font/>
    <font>
      <b/>
      <color theme="1"/>
      <name val="Times New Roman"/>
    </font>
    <font>
      <b/>
      <color rgb="FF0000CC"/>
      <name val="Times New Roman"/>
    </font>
    <font>
      <color rgb="FF0000FF"/>
      <name val="Times New Roman"/>
    </font>
    <font>
      <color rgb="FF0000CC"/>
      <name val="Times New Roman"/>
    </font>
    <font>
      <u/>
      <color rgb="FF0000FF"/>
      <name val="Times New Roman"/>
    </font>
    <font>
      <b/>
      <sz val="14.0"/>
      <color theme="1"/>
      <name val="Times New Roman"/>
    </font>
    <font>
      <b/>
      <color rgb="FF000000"/>
      <name val="&quot;Times New Roman&quot;"/>
    </font>
    <font>
      <b/>
      <u/>
      <color theme="1"/>
      <name val="Times New Roman"/>
    </font>
    <font>
      <color rgb="FFFF0000"/>
      <name val="Times New Roman"/>
    </font>
    <font>
      <b/>
      <sz val="15.0"/>
      <color theme="1"/>
      <name val="Calibri"/>
    </font>
    <font>
      <b/>
      <sz val="14.0"/>
      <color rgb="FFFFFFFF"/>
      <name val="Times New Roman"/>
    </font>
    <font>
      <b/>
      <color rgb="FFFFFFFF"/>
      <name val="Times New Roman"/>
    </font>
    <font>
      <color rgb="FFFFFFFF"/>
      <name val="Times New Roman"/>
    </font>
    <font>
      <b/>
      <sz val="16.0"/>
      <color rgb="FFFFFFFF"/>
      <name val="Times New Roman"/>
    </font>
  </fonts>
  <fills count="9">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A5A5A5"/>
        <bgColor rgb="FFA5A5A5"/>
      </patternFill>
    </fill>
    <fill>
      <patternFill patternType="solid">
        <fgColor rgb="FFC8C8C8"/>
        <bgColor rgb="FFC8C8C8"/>
      </patternFill>
    </fill>
    <fill>
      <patternFill patternType="solid">
        <fgColor rgb="FF1F3864"/>
        <bgColor rgb="FF1F3864"/>
      </patternFill>
    </fill>
    <fill>
      <patternFill patternType="solid">
        <fgColor rgb="FF002060"/>
        <bgColor rgb="FF002060"/>
      </patternFill>
    </fill>
    <fill>
      <patternFill patternType="solid">
        <fgColor rgb="FF000080"/>
        <bgColor rgb="FF000080"/>
      </patternFill>
    </fill>
  </fills>
  <borders count="17">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bottom style="double">
        <color rgb="FF000000"/>
      </bottom>
    </border>
    <border>
      <left/>
      <right/>
      <top/>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medium">
        <color rgb="FF000000"/>
      </left>
      <right/>
      <top style="medium">
        <color rgb="FF000000"/>
      </top>
      <bottom/>
    </border>
    <border>
      <left/>
      <right/>
      <top style="medium">
        <color rgb="FF000000"/>
      </top>
      <bottom/>
    </border>
    <border>
      <left style="medium">
        <color rgb="FF000000"/>
      </left>
      <right/>
      <top/>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1" fillId="0" fontId="1" numFmtId="0" xfId="0" applyAlignment="1" applyBorder="1" applyFont="1">
      <alignment vertical="bottom"/>
    </xf>
    <xf borderId="2" fillId="0" fontId="1" numFmtId="0" xfId="0" applyAlignment="1" applyBorder="1" applyFont="1">
      <alignment vertical="bottom"/>
    </xf>
    <xf borderId="3" fillId="0" fontId="1" numFmtId="0" xfId="0" applyAlignment="1" applyBorder="1" applyFont="1">
      <alignment vertical="bottom"/>
    </xf>
    <xf borderId="4" fillId="0" fontId="3" numFmtId="0" xfId="0" applyAlignment="1" applyBorder="1" applyFont="1">
      <alignment readingOrder="0" vertical="bottom"/>
    </xf>
    <xf borderId="5" fillId="0" fontId="1" numFmtId="0" xfId="0" applyAlignment="1" applyBorder="1" applyFont="1">
      <alignment vertical="bottom"/>
    </xf>
    <xf borderId="4" fillId="0" fontId="4" numFmtId="0" xfId="0" applyAlignment="1" applyBorder="1" applyFont="1">
      <alignment readingOrder="0" shrinkToFit="0" vertical="top" wrapText="1"/>
    </xf>
    <xf borderId="5" fillId="0" fontId="5" numFmtId="0" xfId="0" applyBorder="1" applyFont="1"/>
    <xf borderId="4" fillId="0" fontId="5" numFmtId="0" xfId="0" applyBorder="1" applyFont="1"/>
    <xf borderId="6" fillId="0" fontId="1" numFmtId="0" xfId="0" applyAlignment="1" applyBorder="1" applyFont="1">
      <alignment vertical="top"/>
    </xf>
    <xf borderId="7" fillId="0" fontId="1" numFmtId="0" xfId="0" applyAlignment="1" applyBorder="1" applyFont="1">
      <alignment vertical="top"/>
    </xf>
    <xf borderId="8" fillId="0" fontId="1" numFmtId="0" xfId="0" applyAlignment="1" applyBorder="1" applyFont="1">
      <alignment vertical="top"/>
    </xf>
    <xf borderId="9" fillId="0" fontId="1" numFmtId="0" xfId="0" applyAlignment="1" applyBorder="1" applyFont="1">
      <alignment vertical="bottom"/>
    </xf>
    <xf borderId="0" fillId="0" fontId="6" numFmtId="0" xfId="0" applyAlignment="1" applyFont="1">
      <alignment vertical="bottom"/>
    </xf>
    <xf borderId="0" fillId="0" fontId="7" numFmtId="0" xfId="0" applyAlignment="1" applyFont="1">
      <alignment vertical="bottom"/>
    </xf>
    <xf borderId="0" fillId="0" fontId="8" numFmtId="164" xfId="0" applyAlignment="1" applyFont="1" applyNumberFormat="1">
      <alignment vertical="bottom"/>
    </xf>
    <xf borderId="0" fillId="0" fontId="4" numFmtId="0" xfId="0" applyAlignment="1" applyFont="1">
      <alignment vertical="bottom"/>
    </xf>
    <xf borderId="0" fillId="0" fontId="9" numFmtId="0" xfId="0" applyAlignment="1" applyFont="1">
      <alignment vertical="bottom"/>
    </xf>
    <xf borderId="10" fillId="2" fontId="8" numFmtId="164" xfId="0" applyAlignment="1" applyBorder="1" applyFill="1" applyFont="1" applyNumberFormat="1">
      <alignment vertical="bottom"/>
    </xf>
    <xf borderId="10" fillId="2" fontId="8" numFmtId="165" xfId="0" applyAlignment="1" applyBorder="1" applyFont="1" applyNumberFormat="1">
      <alignment readingOrder="0" vertical="bottom"/>
    </xf>
    <xf borderId="10" fillId="2" fontId="8" numFmtId="164" xfId="0" applyAlignment="1" applyBorder="1" applyFont="1" applyNumberFormat="1">
      <alignment readingOrder="0" vertical="bottom"/>
    </xf>
    <xf borderId="0" fillId="0" fontId="1" numFmtId="166" xfId="0" applyAlignment="1" applyFont="1" applyNumberFormat="1">
      <alignment vertical="bottom"/>
    </xf>
    <xf borderId="10" fillId="2" fontId="8" numFmtId="37" xfId="0" applyAlignment="1" applyBorder="1" applyFont="1" applyNumberFormat="1">
      <alignment readingOrder="0" vertical="bottom"/>
    </xf>
    <xf borderId="0" fillId="0" fontId="10" numFmtId="0" xfId="0" applyAlignment="1" applyFont="1">
      <alignment readingOrder="0" vertical="bottom"/>
    </xf>
    <xf borderId="0" fillId="0" fontId="1" numFmtId="167" xfId="0" applyAlignment="1" applyFont="1" applyNumberFormat="1">
      <alignment readingOrder="0" vertical="bottom"/>
    </xf>
    <xf borderId="0" fillId="0" fontId="1" numFmtId="168" xfId="0" applyAlignment="1" applyFont="1" applyNumberFormat="1">
      <alignment readingOrder="0" vertical="bottom"/>
    </xf>
    <xf borderId="0" fillId="0" fontId="1" numFmtId="165" xfId="0" applyAlignment="1" applyFont="1" applyNumberFormat="1">
      <alignment vertical="bottom"/>
    </xf>
    <xf borderId="0" fillId="3" fontId="9" numFmtId="165" xfId="0" applyAlignment="1" applyFill="1" applyFont="1" applyNumberFormat="1">
      <alignment vertical="bottom"/>
    </xf>
    <xf borderId="0" fillId="0" fontId="1" numFmtId="2" xfId="0" applyAlignment="1" applyFont="1" applyNumberFormat="1">
      <alignment readingOrder="0" vertical="bottom"/>
    </xf>
    <xf borderId="0" fillId="0" fontId="9" numFmtId="2" xfId="0" applyAlignment="1" applyFont="1" applyNumberFormat="1">
      <alignment vertical="bottom"/>
    </xf>
    <xf borderId="7" fillId="0" fontId="1" numFmtId="0" xfId="0" applyAlignment="1" applyBorder="1" applyFont="1">
      <alignment vertical="bottom"/>
    </xf>
    <xf borderId="7" fillId="0" fontId="1" numFmtId="166" xfId="0" applyAlignment="1" applyBorder="1" applyFont="1" applyNumberFormat="1">
      <alignment vertical="bottom"/>
    </xf>
    <xf borderId="11" fillId="4" fontId="11" numFmtId="0" xfId="0" applyAlignment="1" applyBorder="1" applyFill="1" applyFont="1">
      <alignment vertical="bottom"/>
    </xf>
    <xf borderId="11" fillId="4" fontId="12" numFmtId="169" xfId="0" applyAlignment="1" applyBorder="1" applyFont="1" applyNumberFormat="1">
      <alignment horizontal="right" readingOrder="0" shrinkToFit="0" vertical="bottom" wrapText="0"/>
    </xf>
    <xf borderId="11" fillId="4" fontId="4" numFmtId="0" xfId="0" applyAlignment="1" applyBorder="1" applyFont="1">
      <alignment vertical="bottom"/>
    </xf>
    <xf borderId="11" fillId="4" fontId="4" numFmtId="0" xfId="0" applyAlignment="1" applyBorder="1" applyFont="1">
      <alignment horizontal="center" vertical="bottom"/>
    </xf>
    <xf borderId="11" fillId="0" fontId="1" numFmtId="0" xfId="0" applyAlignment="1" applyBorder="1" applyFont="1">
      <alignment vertical="bottom"/>
    </xf>
    <xf borderId="11" fillId="0" fontId="13" numFmtId="0" xfId="0" applyAlignment="1" applyBorder="1" applyFont="1">
      <alignment vertical="bottom"/>
    </xf>
    <xf borderId="11" fillId="0" fontId="6" numFmtId="0" xfId="0" applyAlignment="1" applyBorder="1" applyFont="1">
      <alignment vertical="bottom"/>
    </xf>
    <xf borderId="11" fillId="0" fontId="1" numFmtId="2" xfId="0" applyAlignment="1" applyBorder="1" applyFont="1" applyNumberFormat="1">
      <alignment vertical="bottom"/>
    </xf>
    <xf borderId="11" fillId="0" fontId="4" numFmtId="0" xfId="0" applyAlignment="1" applyBorder="1" applyFont="1">
      <alignment vertical="bottom"/>
    </xf>
    <xf borderId="11" fillId="0" fontId="4" numFmtId="2" xfId="0" applyAlignment="1" applyBorder="1" applyFont="1" applyNumberFormat="1">
      <alignment horizontal="right" readingOrder="0" vertical="bottom"/>
    </xf>
    <xf borderId="11" fillId="0" fontId="4" numFmtId="2" xfId="0" applyAlignment="1" applyBorder="1" applyFont="1" applyNumberFormat="1">
      <alignment horizontal="right" vertical="bottom"/>
    </xf>
    <xf borderId="11" fillId="0" fontId="4" numFmtId="0" xfId="0" applyAlignment="1" applyBorder="1" applyFont="1">
      <alignment readingOrder="0" vertical="bottom"/>
    </xf>
    <xf borderId="11" fillId="0" fontId="4" numFmtId="0" xfId="0" applyAlignment="1" applyBorder="1" applyFont="1">
      <alignment readingOrder="0" shrinkToFit="0" vertical="bottom" wrapText="1"/>
    </xf>
    <xf borderId="11" fillId="0" fontId="6" numFmtId="2" xfId="0" applyAlignment="1" applyBorder="1" applyFont="1" applyNumberFormat="1">
      <alignment horizontal="right" vertical="bottom"/>
    </xf>
    <xf borderId="11" fillId="5" fontId="6" numFmtId="0" xfId="0" applyAlignment="1" applyBorder="1" applyFill="1" applyFont="1">
      <alignment vertical="bottom"/>
    </xf>
    <xf borderId="11" fillId="5" fontId="6" numFmtId="2" xfId="0" applyAlignment="1" applyBorder="1" applyFont="1" applyNumberFormat="1">
      <alignment horizontal="right" vertical="bottom"/>
    </xf>
    <xf borderId="0" fillId="0" fontId="14" numFmtId="0" xfId="0" applyAlignment="1" applyFont="1">
      <alignment vertical="bottom"/>
    </xf>
    <xf borderId="0" fillId="0" fontId="14" numFmtId="2" xfId="0" applyAlignment="1" applyFont="1" applyNumberFormat="1">
      <alignment horizontal="right" vertical="bottom"/>
    </xf>
    <xf borderId="10" fillId="0" fontId="15" numFmtId="0" xfId="0" applyAlignment="1" applyBorder="1" applyFont="1">
      <alignment vertical="bottom"/>
    </xf>
    <xf borderId="0" fillId="0" fontId="15" numFmtId="0" xfId="0" applyAlignment="1" applyFont="1">
      <alignment vertical="bottom"/>
    </xf>
    <xf borderId="11" fillId="0" fontId="4" numFmtId="0" xfId="0" applyAlignment="1" applyBorder="1" applyFont="1">
      <alignment shrinkToFit="0" vertical="bottom" wrapText="1"/>
    </xf>
    <xf borderId="11" fillId="4" fontId="6" numFmtId="169" xfId="0" applyAlignment="1" applyBorder="1" applyFont="1" applyNumberFormat="1">
      <alignment horizontal="right" readingOrder="0" vertical="bottom"/>
    </xf>
    <xf borderId="11" fillId="0" fontId="6" numFmtId="2" xfId="0" applyAlignment="1" applyBorder="1" applyFont="1" applyNumberFormat="1">
      <alignment horizontal="right" readingOrder="0" vertical="bottom"/>
    </xf>
    <xf borderId="11" fillId="0" fontId="4" numFmtId="2" xfId="0" applyAlignment="1" applyBorder="1" applyFont="1" applyNumberFormat="1">
      <alignment readingOrder="0" vertical="bottom"/>
    </xf>
    <xf borderId="12" fillId="0" fontId="1" numFmtId="0" xfId="0" applyAlignment="1" applyBorder="1" applyFont="1">
      <alignment vertical="bottom"/>
    </xf>
    <xf borderId="13" fillId="0" fontId="1" numFmtId="0" xfId="0" applyAlignment="1" applyBorder="1" applyFont="1">
      <alignment vertical="bottom"/>
    </xf>
    <xf borderId="0" fillId="0" fontId="4" numFmtId="2" xfId="0" applyAlignment="1" applyFont="1" applyNumberFormat="1">
      <alignment horizontal="center" vertical="bottom"/>
    </xf>
    <xf borderId="11" fillId="4" fontId="1" numFmtId="0" xfId="0" applyAlignment="1" applyBorder="1" applyFont="1">
      <alignment vertical="bottom"/>
    </xf>
    <xf borderId="11" fillId="0" fontId="4" numFmtId="4" xfId="0" applyAlignment="1" applyBorder="1" applyFont="1" applyNumberFormat="1">
      <alignment horizontal="right" readingOrder="0" vertical="bottom"/>
    </xf>
    <xf borderId="11" fillId="0" fontId="4" numFmtId="4" xfId="0" applyAlignment="1" applyBorder="1" applyFont="1" applyNumberFormat="1">
      <alignment horizontal="right" vertical="bottom"/>
    </xf>
    <xf borderId="11" fillId="0" fontId="4" numFmtId="0" xfId="0" applyAlignment="1" applyBorder="1" applyFont="1">
      <alignment horizontal="right" vertical="bottom"/>
    </xf>
    <xf borderId="11" fillId="0" fontId="4" numFmtId="0" xfId="0" applyAlignment="1" applyBorder="1" applyFont="1">
      <alignment horizontal="right" readingOrder="0" vertical="bottom"/>
    </xf>
    <xf borderId="11" fillId="0" fontId="1" numFmtId="0" xfId="0" applyAlignment="1" applyBorder="1" applyFont="1">
      <alignment readingOrder="0" vertical="bottom"/>
    </xf>
    <xf borderId="11" fillId="4" fontId="6" numFmtId="0" xfId="0" applyAlignment="1" applyBorder="1" applyFont="1">
      <alignment vertical="bottom"/>
    </xf>
    <xf borderId="11" fillId="0" fontId="1" numFmtId="2" xfId="0" applyAlignment="1" applyBorder="1" applyFont="1" applyNumberFormat="1">
      <alignment horizontal="right" vertical="bottom"/>
    </xf>
    <xf borderId="11" fillId="0" fontId="1" numFmtId="1" xfId="0" applyAlignment="1" applyBorder="1" applyFont="1" applyNumberFormat="1">
      <alignment horizontal="right" vertical="bottom"/>
    </xf>
    <xf borderId="11" fillId="0" fontId="1" numFmtId="1" xfId="0" applyAlignment="1" applyBorder="1" applyFont="1" applyNumberFormat="1">
      <alignment vertical="bottom"/>
    </xf>
    <xf borderId="11" fillId="0" fontId="1" numFmtId="0" xfId="0" applyAlignment="1" applyBorder="1" applyFont="1">
      <alignment shrinkToFit="0" vertical="bottom" wrapText="1"/>
    </xf>
    <xf borderId="11" fillId="0" fontId="1" numFmtId="170" xfId="0" applyAlignment="1" applyBorder="1" applyFont="1" applyNumberFormat="1">
      <alignment horizontal="right" vertical="bottom"/>
    </xf>
    <xf borderId="11" fillId="0" fontId="1" numFmtId="171" xfId="0" applyAlignment="1" applyBorder="1" applyFont="1" applyNumberFormat="1">
      <alignment horizontal="right" vertical="bottom"/>
    </xf>
    <xf borderId="11" fillId="0" fontId="1" numFmtId="168" xfId="0" applyAlignment="1" applyBorder="1" applyFont="1" applyNumberFormat="1">
      <alignment horizontal="right" vertical="bottom"/>
    </xf>
    <xf borderId="14" fillId="6" fontId="16" numFmtId="0" xfId="0" applyAlignment="1" applyBorder="1" applyFill="1" applyFont="1">
      <alignment vertical="bottom"/>
    </xf>
    <xf borderId="15" fillId="6" fontId="1" numFmtId="169" xfId="0" applyAlignment="1" applyBorder="1" applyFont="1" applyNumberFormat="1">
      <alignment vertical="bottom"/>
    </xf>
    <xf borderId="16" fillId="6" fontId="17" numFmtId="0" xfId="0" applyAlignment="1" applyBorder="1" applyFont="1">
      <alignment vertical="bottom"/>
    </xf>
    <xf borderId="10" fillId="6" fontId="1" numFmtId="0" xfId="0" applyAlignment="1" applyBorder="1" applyFont="1">
      <alignment vertical="bottom"/>
    </xf>
    <xf borderId="11" fillId="7" fontId="18" numFmtId="0" xfId="0" applyAlignment="1" applyBorder="1" applyFill="1" applyFont="1">
      <alignment vertical="bottom"/>
    </xf>
    <xf borderId="11" fillId="0" fontId="6" numFmtId="10" xfId="0" applyAlignment="1" applyBorder="1" applyFont="1" applyNumberFormat="1">
      <alignment horizontal="right" vertical="bottom"/>
    </xf>
    <xf borderId="11" fillId="0" fontId="4" numFmtId="10" xfId="0" applyAlignment="1" applyBorder="1" applyFont="1" applyNumberFormat="1">
      <alignment horizontal="right" readingOrder="0" vertical="bottom"/>
    </xf>
    <xf borderId="11" fillId="7" fontId="18" numFmtId="0" xfId="0" applyAlignment="1" applyBorder="1" applyFont="1">
      <alignment horizontal="center" vertical="bottom"/>
    </xf>
    <xf borderId="11" fillId="7" fontId="1" numFmtId="0" xfId="0" applyAlignment="1" applyBorder="1" applyFont="1">
      <alignment vertical="bottom"/>
    </xf>
    <xf borderId="11" fillId="7" fontId="18" numFmtId="0" xfId="0" applyAlignment="1" applyBorder="1" applyFont="1">
      <alignment readingOrder="0" vertical="bottom"/>
    </xf>
    <xf borderId="11" fillId="0" fontId="1" numFmtId="172" xfId="0" applyAlignment="1" applyBorder="1" applyFont="1" applyNumberFormat="1">
      <alignment vertical="bottom"/>
    </xf>
    <xf borderId="11" fillId="7" fontId="17" numFmtId="0" xfId="0" applyAlignment="1" applyBorder="1" applyFont="1">
      <alignment vertical="bottom"/>
    </xf>
    <xf borderId="11" fillId="0" fontId="6" numFmtId="2" xfId="0" applyAlignment="1" applyBorder="1" applyFont="1" applyNumberFormat="1">
      <alignment readingOrder="0" vertical="bottom"/>
    </xf>
    <xf borderId="11" fillId="0" fontId="6" numFmtId="2" xfId="0" applyAlignment="1" applyBorder="1" applyFont="1" applyNumberFormat="1">
      <alignment horizontal="center" readingOrder="0" shrinkToFit="0" vertical="bottom" wrapText="1"/>
    </xf>
    <xf borderId="10" fillId="8" fontId="19" numFmtId="0" xfId="0" applyAlignment="1" applyBorder="1" applyFill="1" applyFont="1">
      <alignment vertical="bottom"/>
    </xf>
    <xf borderId="10" fillId="8" fontId="1" numFmtId="0" xfId="0" applyAlignment="1" applyBorder="1" applyFont="1">
      <alignment vertical="bottom"/>
    </xf>
    <xf borderId="0" fillId="0" fontId="4" numFmtId="0" xfId="0" applyFont="1"/>
    <xf borderId="0" fillId="0" fontId="4" numFmtId="0" xfId="0" applyAlignment="1" applyFont="1">
      <alignment readingOrder="0"/>
    </xf>
    <xf borderId="0" fillId="0" fontId="1" numFmtId="0" xfId="0" applyFont="1"/>
    <xf borderId="0" fillId="0" fontId="4" numFmtId="0" xfId="0" applyAlignment="1" applyFont="1">
      <alignment horizontal="center"/>
    </xf>
    <xf borderId="0" fillId="0" fontId="4" numFmtId="0" xfId="0" applyAlignment="1" applyFont="1">
      <alignment horizontal="center" vertical="bottom"/>
    </xf>
    <xf borderId="0" fillId="0" fontId="4" numFmtId="9" xfId="0" applyAlignment="1" applyFont="1" applyNumberFormat="1">
      <alignment horizontal="center" vertical="bottom"/>
    </xf>
    <xf borderId="11" fillId="8" fontId="1" numFmtId="0" xfId="0" applyAlignment="1" applyBorder="1" applyFont="1">
      <alignment vertical="bottom"/>
    </xf>
    <xf borderId="11" fillId="8" fontId="1" numFmtId="0" xfId="0" applyBorder="1" applyFont="1"/>
    <xf borderId="11" fillId="8" fontId="17" numFmtId="0" xfId="0" applyAlignment="1" applyBorder="1" applyFont="1">
      <alignment horizontal="center"/>
    </xf>
    <xf borderId="11" fillId="0" fontId="1" numFmtId="0" xfId="0" applyBorder="1" applyFont="1"/>
    <xf borderId="11" fillId="0" fontId="4" numFmtId="0" xfId="0" applyAlignment="1" applyBorder="1" applyFont="1">
      <alignment shrinkToFit="0" wrapText="1"/>
    </xf>
    <xf borderId="11" fillId="0" fontId="4" numFmtId="0" xfId="0" applyAlignment="1" applyBorder="1" applyFont="1">
      <alignment horizontal="center"/>
    </xf>
    <xf borderId="11"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8667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pi.dmartindia.com/corporate/content/file/v1/6/vLobSX3O9BXYtJt1WfpFGuYr1752926697/Annual%20Report%202024-25.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3"/>
      <c r="C6" s="4"/>
      <c r="D6" s="4"/>
      <c r="E6" s="4"/>
      <c r="F6" s="4"/>
      <c r="G6" s="4"/>
      <c r="H6" s="4"/>
      <c r="I6" s="4"/>
      <c r="J6" s="4"/>
      <c r="K6" s="4"/>
      <c r="L6" s="5"/>
      <c r="M6" s="1"/>
      <c r="N6" s="1"/>
      <c r="O6" s="1"/>
      <c r="P6" s="1"/>
      <c r="Q6" s="1"/>
      <c r="R6" s="1"/>
      <c r="S6" s="1"/>
      <c r="T6" s="1"/>
      <c r="U6" s="1"/>
      <c r="V6" s="1"/>
      <c r="W6" s="1"/>
      <c r="X6" s="1"/>
      <c r="Y6" s="1"/>
      <c r="Z6" s="1"/>
    </row>
    <row r="7">
      <c r="A7" s="1"/>
      <c r="B7" s="6" t="s">
        <v>0</v>
      </c>
      <c r="C7" s="1"/>
      <c r="D7" s="1"/>
      <c r="E7" s="1"/>
      <c r="F7" s="1"/>
      <c r="G7" s="1"/>
      <c r="H7" s="1"/>
      <c r="I7" s="1"/>
      <c r="J7" s="1"/>
      <c r="K7" s="1"/>
      <c r="L7" s="7"/>
      <c r="M7" s="1"/>
      <c r="N7" s="1"/>
      <c r="O7" s="1"/>
      <c r="P7" s="1"/>
      <c r="Q7" s="1"/>
      <c r="R7" s="1"/>
      <c r="S7" s="1"/>
      <c r="T7" s="1"/>
      <c r="U7" s="1"/>
      <c r="V7" s="1"/>
      <c r="W7" s="1"/>
      <c r="X7" s="1"/>
      <c r="Y7" s="1"/>
      <c r="Z7" s="1"/>
    </row>
    <row r="8">
      <c r="A8" s="1"/>
      <c r="B8" s="8" t="s">
        <v>1</v>
      </c>
      <c r="L8" s="9"/>
      <c r="M8" s="1"/>
      <c r="N8" s="1"/>
      <c r="O8" s="1"/>
      <c r="P8" s="1"/>
      <c r="Q8" s="1"/>
      <c r="R8" s="1"/>
      <c r="S8" s="1"/>
      <c r="T8" s="1"/>
      <c r="U8" s="1"/>
      <c r="V8" s="1"/>
      <c r="W8" s="1"/>
      <c r="X8" s="1"/>
      <c r="Y8" s="1"/>
      <c r="Z8" s="1"/>
    </row>
    <row r="9">
      <c r="A9" s="1"/>
      <c r="B9" s="10"/>
      <c r="L9" s="9"/>
      <c r="M9" s="1"/>
      <c r="N9" s="1"/>
      <c r="O9" s="1"/>
      <c r="P9" s="1"/>
      <c r="Q9" s="1"/>
      <c r="R9" s="1"/>
      <c r="S9" s="1"/>
      <c r="T9" s="1"/>
      <c r="U9" s="1"/>
      <c r="V9" s="1"/>
      <c r="W9" s="1"/>
      <c r="X9" s="1"/>
      <c r="Y9" s="1"/>
      <c r="Z9" s="1"/>
    </row>
    <row r="10">
      <c r="A10" s="1"/>
      <c r="B10" s="10"/>
      <c r="L10" s="9"/>
      <c r="M10" s="1"/>
      <c r="N10" s="1"/>
      <c r="O10" s="1"/>
      <c r="P10" s="1"/>
      <c r="Q10" s="1"/>
      <c r="R10" s="1"/>
      <c r="S10" s="1"/>
      <c r="T10" s="1"/>
      <c r="U10" s="1"/>
      <c r="V10" s="1"/>
      <c r="W10" s="1"/>
      <c r="X10" s="1"/>
      <c r="Y10" s="1"/>
      <c r="Z10" s="1"/>
    </row>
    <row r="11">
      <c r="A11" s="1"/>
      <c r="B11" s="11"/>
      <c r="C11" s="12"/>
      <c r="D11" s="12"/>
      <c r="E11" s="12"/>
      <c r="F11" s="12"/>
      <c r="G11" s="12"/>
      <c r="H11" s="12"/>
      <c r="I11" s="12"/>
      <c r="J11" s="12"/>
      <c r="K11" s="12"/>
      <c r="L11" s="13"/>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4"/>
      <c r="C13" s="14"/>
      <c r="D13" s="14"/>
      <c r="E13" s="14"/>
      <c r="F13" s="14"/>
      <c r="G13" s="14"/>
      <c r="H13" s="14"/>
      <c r="I13" s="14"/>
      <c r="J13" s="14"/>
      <c r="K13" s="14"/>
      <c r="L13" s="14"/>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5" t="s">
        <v>2</v>
      </c>
      <c r="C15" s="1"/>
      <c r="D15" s="16" t="s">
        <v>3</v>
      </c>
      <c r="E15" s="1"/>
      <c r="F15" s="1"/>
      <c r="G15" s="1"/>
      <c r="H15" s="1"/>
      <c r="I15" s="15" t="s">
        <v>4</v>
      </c>
      <c r="J15" s="1"/>
      <c r="K15" s="17">
        <f>'Valuations - DCF'!B17</f>
        <v>611.2603676</v>
      </c>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8" t="s">
        <v>5</v>
      </c>
      <c r="C17" s="1"/>
      <c r="D17" s="19" t="s">
        <v>6</v>
      </c>
      <c r="E17" s="1"/>
      <c r="F17" s="1"/>
      <c r="G17" s="1"/>
      <c r="H17" s="1"/>
      <c r="I17" s="18" t="s">
        <v>7</v>
      </c>
      <c r="J17" s="1"/>
      <c r="K17" s="20">
        <f>'Valuations - DCF'!B18</f>
        <v>4041.4</v>
      </c>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8" t="s">
        <v>8</v>
      </c>
      <c r="C19" s="1"/>
      <c r="D19" s="19" t="s">
        <v>9</v>
      </c>
      <c r="E19" s="1"/>
      <c r="F19" s="1"/>
      <c r="G19" s="1"/>
      <c r="H19" s="1"/>
      <c r="I19" s="18" t="s">
        <v>10</v>
      </c>
      <c r="J19" s="1"/>
      <c r="K19" s="21">
        <v>45861.0</v>
      </c>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8" t="s">
        <v>11</v>
      </c>
      <c r="C21" s="1"/>
      <c r="D21" s="19" t="s">
        <v>12</v>
      </c>
      <c r="E21" s="1"/>
      <c r="F21" s="1"/>
      <c r="G21" s="1"/>
      <c r="H21" s="1"/>
      <c r="I21" s="18" t="s">
        <v>13</v>
      </c>
      <c r="J21" s="1"/>
      <c r="K21" s="22">
        <v>5484.85</v>
      </c>
      <c r="L21" s="23"/>
      <c r="M21" s="1"/>
      <c r="N21" s="1"/>
      <c r="O21" s="1"/>
      <c r="P21" s="1"/>
      <c r="Q21" s="1"/>
      <c r="R21" s="1"/>
      <c r="S21" s="1"/>
      <c r="T21" s="1"/>
      <c r="U21" s="1"/>
      <c r="V21" s="1"/>
      <c r="W21" s="1"/>
      <c r="X21" s="1"/>
      <c r="Y21" s="1"/>
      <c r="Z21" s="1"/>
    </row>
    <row r="22">
      <c r="A22" s="1"/>
      <c r="B22" s="1"/>
      <c r="C22" s="1"/>
      <c r="D22" s="1"/>
      <c r="E22" s="1"/>
      <c r="F22" s="1"/>
      <c r="G22" s="1"/>
      <c r="H22" s="1"/>
      <c r="I22" s="1"/>
      <c r="J22" s="1"/>
      <c r="K22" s="1"/>
      <c r="L22" s="23"/>
      <c r="M22" s="1"/>
      <c r="N22" s="1"/>
      <c r="O22" s="1"/>
      <c r="P22" s="1"/>
      <c r="Q22" s="1"/>
      <c r="R22" s="1"/>
      <c r="S22" s="1"/>
      <c r="T22" s="1"/>
      <c r="U22" s="1"/>
      <c r="V22" s="1"/>
      <c r="W22" s="1"/>
      <c r="X22" s="1"/>
      <c r="Y22" s="1"/>
      <c r="Z22" s="1"/>
    </row>
    <row r="23">
      <c r="A23" s="1"/>
      <c r="B23" s="18" t="s">
        <v>14</v>
      </c>
      <c r="C23" s="1"/>
      <c r="D23" s="19" t="s">
        <v>12</v>
      </c>
      <c r="E23" s="1"/>
      <c r="F23" s="1"/>
      <c r="G23" s="1"/>
      <c r="H23" s="1"/>
      <c r="I23" s="18" t="s">
        <v>15</v>
      </c>
      <c r="J23" s="1"/>
      <c r="K23" s="22">
        <v>3340.0</v>
      </c>
      <c r="L23" s="23"/>
      <c r="M23" s="1"/>
      <c r="N23" s="23"/>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8" t="s">
        <v>16</v>
      </c>
      <c r="C25" s="1"/>
      <c r="D25" s="19" t="s">
        <v>17</v>
      </c>
      <c r="E25" s="1"/>
      <c r="F25" s="1"/>
      <c r="G25" s="1"/>
      <c r="H25" s="1"/>
      <c r="I25" s="18" t="s">
        <v>18</v>
      </c>
      <c r="J25" s="1"/>
      <c r="K25" s="24">
        <v>263104.0</v>
      </c>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8" t="s">
        <v>19</v>
      </c>
      <c r="C27" s="1"/>
      <c r="D27" s="25" t="s">
        <v>20</v>
      </c>
      <c r="E27" s="1"/>
      <c r="F27" s="1"/>
      <c r="G27" s="1"/>
      <c r="H27" s="1"/>
      <c r="I27" s="18" t="s">
        <v>21</v>
      </c>
      <c r="J27" s="1"/>
      <c r="K27" s="26" t="s">
        <v>22</v>
      </c>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8" t="s">
        <v>23</v>
      </c>
      <c r="C29" s="1"/>
      <c r="D29" s="19" t="s">
        <v>24</v>
      </c>
      <c r="E29" s="1"/>
      <c r="F29" s="1"/>
      <c r="G29" s="1"/>
      <c r="H29" s="1"/>
      <c r="I29" s="18" t="s">
        <v>25</v>
      </c>
      <c r="J29" s="1"/>
      <c r="K29" s="27">
        <v>0.135</v>
      </c>
      <c r="L29" s="1"/>
      <c r="M29" s="1"/>
      <c r="N29" s="1"/>
      <c r="O29" s="1"/>
      <c r="P29" s="1"/>
      <c r="Q29" s="1"/>
      <c r="R29" s="1"/>
      <c r="S29" s="1"/>
      <c r="T29" s="1"/>
      <c r="U29" s="1"/>
      <c r="V29" s="1"/>
      <c r="W29" s="1"/>
      <c r="X29" s="1"/>
      <c r="Y29" s="1"/>
      <c r="Z29" s="1"/>
    </row>
    <row r="30">
      <c r="A30" s="1"/>
      <c r="B30" s="1"/>
      <c r="C30" s="1"/>
      <c r="D30" s="28"/>
      <c r="E30" s="1"/>
      <c r="F30" s="1"/>
      <c r="G30" s="1"/>
      <c r="H30" s="1"/>
      <c r="I30" s="1"/>
      <c r="J30" s="1"/>
      <c r="K30" s="1"/>
      <c r="L30" s="1"/>
      <c r="M30" s="1"/>
      <c r="N30" s="1"/>
      <c r="O30" s="1"/>
      <c r="P30" s="1"/>
      <c r="Q30" s="1"/>
      <c r="R30" s="1"/>
      <c r="S30" s="1"/>
      <c r="T30" s="1"/>
      <c r="U30" s="1"/>
      <c r="V30" s="1"/>
      <c r="W30" s="1"/>
      <c r="X30" s="1"/>
      <c r="Y30" s="1"/>
      <c r="Z30" s="1"/>
    </row>
    <row r="31">
      <c r="A31" s="1"/>
      <c r="B31" s="18"/>
      <c r="C31" s="1"/>
      <c r="D31" s="29"/>
      <c r="E31" s="1"/>
      <c r="F31" s="1"/>
      <c r="G31" s="1"/>
      <c r="H31" s="1"/>
      <c r="I31" s="18" t="s">
        <v>26</v>
      </c>
      <c r="J31" s="1"/>
      <c r="K31" s="30" t="s">
        <v>27</v>
      </c>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E33" s="1"/>
      <c r="F33" s="1"/>
      <c r="G33" s="1"/>
      <c r="H33" s="1"/>
      <c r="I33" s="18" t="s">
        <v>28</v>
      </c>
      <c r="J33" s="1"/>
      <c r="K33" s="31">
        <f>'Ratio Analysis'!G5</f>
        <v>10</v>
      </c>
      <c r="L33" s="1"/>
      <c r="M33" s="1"/>
      <c r="N33" s="1"/>
      <c r="O33" s="1"/>
      <c r="P33" s="1"/>
      <c r="Q33" s="1"/>
      <c r="R33" s="1"/>
      <c r="S33" s="1"/>
      <c r="T33" s="1"/>
      <c r="U33" s="1"/>
      <c r="V33" s="1"/>
      <c r="W33" s="1"/>
      <c r="X33" s="1"/>
      <c r="Y33" s="1"/>
      <c r="Z33" s="1"/>
    </row>
    <row r="34">
      <c r="A34" s="1"/>
      <c r="B34" s="32"/>
      <c r="C34" s="32"/>
      <c r="D34" s="32"/>
      <c r="E34" s="32"/>
      <c r="F34" s="32"/>
      <c r="G34" s="32"/>
      <c r="H34" s="32"/>
      <c r="I34" s="32"/>
      <c r="J34" s="32"/>
      <c r="K34" s="32"/>
      <c r="L34" s="33"/>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8:L10"/>
  </mergeCells>
  <hyperlinks>
    <hyperlink r:id="rId1" ref="D2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0"/>
    <col customWidth="1" min="2" max="11" width="7.75"/>
  </cols>
  <sheetData>
    <row r="1">
      <c r="A1" s="34" t="s">
        <v>2</v>
      </c>
      <c r="B1" s="35">
        <v>43921.0</v>
      </c>
      <c r="C1" s="35">
        <v>44286.0</v>
      </c>
      <c r="D1" s="35">
        <v>44651.0</v>
      </c>
      <c r="E1" s="35">
        <v>45016.0</v>
      </c>
      <c r="F1" s="35">
        <v>45382.0</v>
      </c>
      <c r="G1" s="35">
        <v>45747.0</v>
      </c>
      <c r="H1" s="35">
        <v>46112.0</v>
      </c>
      <c r="I1" s="35">
        <v>46477.0</v>
      </c>
      <c r="J1" s="35">
        <v>46843.0</v>
      </c>
      <c r="K1" s="35">
        <v>47208.0</v>
      </c>
      <c r="L1" s="1"/>
      <c r="M1" s="1"/>
      <c r="N1" s="1"/>
      <c r="O1" s="1"/>
      <c r="P1" s="1"/>
      <c r="Q1" s="1"/>
      <c r="R1" s="1"/>
      <c r="S1" s="1"/>
      <c r="T1" s="1"/>
      <c r="U1" s="1"/>
      <c r="V1" s="1"/>
      <c r="W1" s="1"/>
      <c r="X1" s="1"/>
      <c r="Y1" s="1"/>
      <c r="Z1" s="1"/>
    </row>
    <row r="2">
      <c r="A2" s="36" t="s">
        <v>29</v>
      </c>
      <c r="B2" s="37" t="s">
        <v>30</v>
      </c>
      <c r="C2" s="37" t="s">
        <v>30</v>
      </c>
      <c r="D2" s="37" t="s">
        <v>30</v>
      </c>
      <c r="E2" s="37" t="s">
        <v>30</v>
      </c>
      <c r="F2" s="37" t="s">
        <v>30</v>
      </c>
      <c r="G2" s="37" t="s">
        <v>30</v>
      </c>
      <c r="H2" s="37" t="s">
        <v>30</v>
      </c>
      <c r="I2" s="37" t="s">
        <v>30</v>
      </c>
      <c r="J2" s="37" t="s">
        <v>30</v>
      </c>
      <c r="K2" s="37" t="s">
        <v>30</v>
      </c>
      <c r="L2" s="1"/>
      <c r="M2" s="1"/>
      <c r="N2" s="1"/>
      <c r="O2" s="1"/>
      <c r="P2" s="1"/>
      <c r="Q2" s="1"/>
      <c r="R2" s="1"/>
      <c r="S2" s="1"/>
      <c r="T2" s="1"/>
      <c r="U2" s="1"/>
      <c r="V2" s="1"/>
      <c r="W2" s="1"/>
      <c r="X2" s="1"/>
      <c r="Y2" s="1"/>
      <c r="Z2" s="1"/>
    </row>
    <row r="3">
      <c r="A3" s="36" t="s">
        <v>31</v>
      </c>
      <c r="B3" s="37" t="s">
        <v>32</v>
      </c>
      <c r="C3" s="37" t="s">
        <v>32</v>
      </c>
      <c r="D3" s="37" t="s">
        <v>32</v>
      </c>
      <c r="E3" s="37" t="s">
        <v>32</v>
      </c>
      <c r="F3" s="37" t="s">
        <v>32</v>
      </c>
      <c r="G3" s="37" t="s">
        <v>33</v>
      </c>
      <c r="H3" s="37" t="s">
        <v>33</v>
      </c>
      <c r="I3" s="37" t="s">
        <v>33</v>
      </c>
      <c r="J3" s="37" t="s">
        <v>33</v>
      </c>
      <c r="K3" s="37" t="s">
        <v>33</v>
      </c>
      <c r="L3" s="1"/>
      <c r="M3" s="1"/>
      <c r="N3" s="1"/>
      <c r="O3" s="1"/>
      <c r="P3" s="1"/>
      <c r="Q3" s="1"/>
      <c r="R3" s="1"/>
      <c r="S3" s="1"/>
      <c r="T3" s="1"/>
      <c r="U3" s="1"/>
      <c r="V3" s="1"/>
      <c r="W3" s="1"/>
      <c r="X3" s="1"/>
      <c r="Y3" s="1"/>
      <c r="Z3" s="1"/>
    </row>
    <row r="4">
      <c r="A4" s="38"/>
      <c r="B4" s="38"/>
      <c r="C4" s="38"/>
      <c r="D4" s="38"/>
      <c r="E4" s="38"/>
      <c r="F4" s="38"/>
      <c r="G4" s="38"/>
      <c r="H4" s="38"/>
      <c r="I4" s="38"/>
      <c r="J4" s="38"/>
      <c r="K4" s="38"/>
      <c r="L4" s="1"/>
      <c r="M4" s="1"/>
      <c r="N4" s="1"/>
      <c r="O4" s="1"/>
      <c r="P4" s="1"/>
      <c r="Q4" s="1"/>
      <c r="R4" s="1"/>
      <c r="S4" s="1"/>
      <c r="T4" s="1"/>
      <c r="U4" s="1"/>
      <c r="V4" s="1"/>
      <c r="W4" s="1"/>
      <c r="X4" s="1"/>
      <c r="Y4" s="1"/>
      <c r="Z4" s="1"/>
    </row>
    <row r="5">
      <c r="A5" s="39" t="s">
        <v>34</v>
      </c>
      <c r="B5" s="38"/>
      <c r="C5" s="38"/>
      <c r="D5" s="38"/>
      <c r="E5" s="38"/>
      <c r="F5" s="38"/>
      <c r="G5" s="38"/>
      <c r="H5" s="38"/>
      <c r="I5" s="38"/>
      <c r="J5" s="38"/>
      <c r="K5" s="38"/>
      <c r="L5" s="1"/>
      <c r="M5" s="1"/>
      <c r="N5" s="1"/>
      <c r="O5" s="1"/>
      <c r="P5" s="1"/>
      <c r="Q5" s="1"/>
      <c r="R5" s="1"/>
      <c r="S5" s="1"/>
      <c r="T5" s="1"/>
      <c r="U5" s="1"/>
      <c r="V5" s="1"/>
      <c r="W5" s="1"/>
      <c r="X5" s="1"/>
      <c r="Y5" s="1"/>
      <c r="Z5" s="1"/>
    </row>
    <row r="6">
      <c r="A6" s="40" t="s">
        <v>35</v>
      </c>
      <c r="B6" s="41"/>
      <c r="C6" s="41"/>
      <c r="D6" s="41"/>
      <c r="E6" s="41"/>
      <c r="F6" s="41"/>
      <c r="G6" s="38"/>
      <c r="H6" s="38"/>
      <c r="I6" s="38"/>
      <c r="J6" s="38"/>
      <c r="K6" s="38"/>
      <c r="L6" s="1"/>
      <c r="M6" s="1"/>
      <c r="N6" s="1"/>
      <c r="O6" s="1"/>
      <c r="P6" s="1"/>
      <c r="Q6" s="1"/>
      <c r="R6" s="1"/>
      <c r="S6" s="1"/>
      <c r="T6" s="1"/>
      <c r="U6" s="1"/>
      <c r="V6" s="1"/>
      <c r="W6" s="1"/>
      <c r="X6" s="1"/>
      <c r="Y6" s="1"/>
      <c r="Z6" s="1"/>
    </row>
    <row r="7">
      <c r="A7" s="42" t="s">
        <v>36</v>
      </c>
      <c r="B7" s="43">
        <v>5107.36</v>
      </c>
      <c r="C7" s="43">
        <v>5938.5</v>
      </c>
      <c r="D7" s="43">
        <v>7770.46</v>
      </c>
      <c r="E7" s="43">
        <v>9725.61</v>
      </c>
      <c r="F7" s="43">
        <v>11759.19</v>
      </c>
      <c r="G7" s="44">
        <f t="shared" ref="G7:K7" si="1">_xlfn.FORECAST.LINEAR($G$1,B7:F7,$B$1:$F$1)</f>
        <v>13188.62015</v>
      </c>
      <c r="H7" s="44">
        <f t="shared" si="1"/>
        <v>15224.02546</v>
      </c>
      <c r="I7" s="44">
        <f t="shared" si="1"/>
        <v>17045.64131</v>
      </c>
      <c r="J7" s="44">
        <f t="shared" si="1"/>
        <v>18821.1063</v>
      </c>
      <c r="K7" s="44">
        <f t="shared" si="1"/>
        <v>20602.97002</v>
      </c>
      <c r="L7" s="1"/>
      <c r="M7" s="1"/>
      <c r="N7" s="1"/>
      <c r="O7" s="1"/>
      <c r="P7" s="1"/>
      <c r="Q7" s="1"/>
      <c r="R7" s="1"/>
      <c r="S7" s="1"/>
      <c r="T7" s="1"/>
      <c r="U7" s="1"/>
      <c r="V7" s="1"/>
      <c r="W7" s="1"/>
      <c r="X7" s="1"/>
      <c r="Y7" s="1"/>
      <c r="Z7" s="1"/>
    </row>
    <row r="8">
      <c r="A8" s="42" t="s">
        <v>37</v>
      </c>
      <c r="B8" s="43">
        <v>364.4</v>
      </c>
      <c r="C8" s="43">
        <v>1019.59</v>
      </c>
      <c r="D8" s="43">
        <v>1129.34</v>
      </c>
      <c r="E8" s="43">
        <v>829.16</v>
      </c>
      <c r="F8" s="43">
        <v>935.22</v>
      </c>
      <c r="G8" s="44">
        <f t="shared" ref="G8:K8" si="2">_xlfn.FORECAST.LINEAR($G$1,B8:F8,$B$1:$F$1)</f>
        <v>1140.866166</v>
      </c>
      <c r="H8" s="44">
        <f t="shared" si="2"/>
        <v>1025.466458</v>
      </c>
      <c r="I8" s="44">
        <f t="shared" si="2"/>
        <v>1043.197906</v>
      </c>
      <c r="J8" s="44">
        <f t="shared" si="2"/>
        <v>1150.261732</v>
      </c>
      <c r="K8" s="44">
        <f t="shared" si="2"/>
        <v>1158.765545</v>
      </c>
      <c r="L8" s="1"/>
      <c r="M8" s="1"/>
      <c r="N8" s="1"/>
      <c r="O8" s="1"/>
      <c r="P8" s="1"/>
      <c r="Q8" s="1"/>
      <c r="R8" s="1"/>
      <c r="S8" s="1"/>
      <c r="T8" s="1"/>
      <c r="U8" s="1"/>
      <c r="V8" s="1"/>
      <c r="W8" s="1"/>
      <c r="X8" s="1"/>
      <c r="Y8" s="1"/>
      <c r="Z8" s="1"/>
    </row>
    <row r="9">
      <c r="A9" s="42" t="s">
        <v>38</v>
      </c>
      <c r="B9" s="43">
        <v>78.27</v>
      </c>
      <c r="C9" s="43">
        <v>78.27</v>
      </c>
      <c r="D9" s="43">
        <v>78.27</v>
      </c>
      <c r="E9" s="43">
        <v>78.27</v>
      </c>
      <c r="F9" s="43">
        <v>78.27</v>
      </c>
      <c r="G9" s="44">
        <f t="shared" ref="G9:K9" si="3">_xlfn.FORECAST.LINEAR($G$1,B9:F9,$B$1:$F$1)</f>
        <v>78.27</v>
      </c>
      <c r="H9" s="44">
        <f t="shared" si="3"/>
        <v>78.27</v>
      </c>
      <c r="I9" s="44">
        <f t="shared" si="3"/>
        <v>78.27</v>
      </c>
      <c r="J9" s="44">
        <f t="shared" si="3"/>
        <v>78.27</v>
      </c>
      <c r="K9" s="44">
        <f t="shared" si="3"/>
        <v>78.27</v>
      </c>
      <c r="L9" s="1"/>
      <c r="M9" s="1"/>
      <c r="N9" s="1"/>
      <c r="O9" s="1"/>
      <c r="P9" s="1"/>
      <c r="Q9" s="1"/>
      <c r="R9" s="1"/>
      <c r="S9" s="1"/>
      <c r="T9" s="1"/>
      <c r="U9" s="1"/>
      <c r="V9" s="1"/>
      <c r="W9" s="1"/>
      <c r="X9" s="1"/>
      <c r="Y9" s="1"/>
      <c r="Z9" s="1"/>
    </row>
    <row r="10">
      <c r="A10" s="45" t="s">
        <v>39</v>
      </c>
      <c r="B10" s="43">
        <v>717.33</v>
      </c>
      <c r="C10" s="43">
        <v>960.24</v>
      </c>
      <c r="D10" s="43">
        <v>1388.65</v>
      </c>
      <c r="E10" s="43">
        <v>1504.88</v>
      </c>
      <c r="F10" s="43">
        <v>1539.1</v>
      </c>
      <c r="G10" s="44">
        <f t="shared" ref="G10:K10" si="4">_xlfn.FORECAST.LINEAR($G$1,B10:F10,$B$1:$F$1)</f>
        <v>1878.51457</v>
      </c>
      <c r="H10" s="44">
        <f t="shared" si="4"/>
        <v>2050.507345</v>
      </c>
      <c r="I10" s="44">
        <f t="shared" si="4"/>
        <v>2181.659765</v>
      </c>
      <c r="J10" s="44">
        <f t="shared" si="4"/>
        <v>2390.506071</v>
      </c>
      <c r="K10" s="44">
        <f t="shared" si="4"/>
        <v>2609.939027</v>
      </c>
      <c r="L10" s="1"/>
      <c r="M10" s="1"/>
      <c r="N10" s="1"/>
      <c r="O10" s="1"/>
      <c r="P10" s="1"/>
      <c r="Q10" s="1"/>
      <c r="R10" s="1"/>
      <c r="S10" s="1"/>
      <c r="T10" s="1"/>
      <c r="U10" s="1"/>
      <c r="V10" s="1"/>
      <c r="W10" s="1"/>
      <c r="X10" s="1"/>
      <c r="Y10" s="1"/>
      <c r="Z10" s="1"/>
    </row>
    <row r="11">
      <c r="A11" s="42" t="s">
        <v>40</v>
      </c>
      <c r="B11" s="43">
        <v>28.54</v>
      </c>
      <c r="C11" s="43">
        <v>22.22</v>
      </c>
      <c r="D11" s="43">
        <v>13.61</v>
      </c>
      <c r="E11" s="43">
        <v>23.18</v>
      </c>
      <c r="F11" s="43">
        <v>30.35</v>
      </c>
      <c r="G11" s="44">
        <f t="shared" ref="G11:K11" si="5">_xlfn.FORECAST.LINEAR($G$1,B11:F11,$B$1:$F$1)</f>
        <v>24.95906016</v>
      </c>
      <c r="H11" s="44">
        <f t="shared" si="5"/>
        <v>29.52853342</v>
      </c>
      <c r="I11" s="44">
        <f t="shared" si="5"/>
        <v>34.41094573</v>
      </c>
      <c r="J11" s="44">
        <f t="shared" si="5"/>
        <v>34.98033076</v>
      </c>
      <c r="K11" s="44">
        <f t="shared" si="5"/>
        <v>36.46088335</v>
      </c>
      <c r="L11" s="1"/>
      <c r="M11" s="1"/>
      <c r="N11" s="1"/>
      <c r="O11" s="1"/>
      <c r="P11" s="1"/>
      <c r="Q11" s="1"/>
      <c r="R11" s="1"/>
      <c r="S11" s="1"/>
      <c r="T11" s="1"/>
      <c r="U11" s="1"/>
      <c r="V11" s="1"/>
      <c r="W11" s="1"/>
      <c r="X11" s="1"/>
      <c r="Y11" s="1"/>
      <c r="Z11" s="1"/>
    </row>
    <row r="12">
      <c r="A12" s="46" t="s">
        <v>41</v>
      </c>
      <c r="B12" s="43">
        <v>16.53</v>
      </c>
      <c r="C12" s="43">
        <v>9.57</v>
      </c>
      <c r="D12" s="43">
        <v>9.03</v>
      </c>
      <c r="E12" s="43">
        <v>8.54</v>
      </c>
      <c r="F12" s="43">
        <v>8.09</v>
      </c>
      <c r="G12" s="44">
        <f t="shared" ref="G12:K12" si="6">_xlfn.FORECAST.LINEAR($G$1,B12:F12,$B$1:$F$1)</f>
        <v>4.979105314</v>
      </c>
      <c r="H12" s="44">
        <f t="shared" si="6"/>
        <v>5.003877715</v>
      </c>
      <c r="I12" s="44">
        <f t="shared" si="6"/>
        <v>3.644182491</v>
      </c>
      <c r="J12" s="44">
        <f t="shared" si="6"/>
        <v>2.187540107</v>
      </c>
      <c r="K12" s="44">
        <f t="shared" si="6"/>
        <v>0.8382983294</v>
      </c>
      <c r="L12" s="1"/>
      <c r="M12" s="1"/>
      <c r="N12" s="1"/>
      <c r="O12" s="1"/>
      <c r="P12" s="1"/>
      <c r="Q12" s="1"/>
      <c r="R12" s="1"/>
      <c r="S12" s="1"/>
      <c r="T12" s="1"/>
      <c r="U12" s="1"/>
      <c r="V12" s="1"/>
      <c r="W12" s="1"/>
      <c r="X12" s="1"/>
      <c r="Y12" s="1"/>
      <c r="Z12" s="1"/>
    </row>
    <row r="13">
      <c r="A13" s="42" t="s">
        <v>42</v>
      </c>
      <c r="B13" s="41"/>
      <c r="C13" s="41"/>
      <c r="D13" s="41"/>
      <c r="E13" s="41"/>
      <c r="F13" s="41"/>
      <c r="G13" s="41"/>
      <c r="H13" s="41"/>
      <c r="I13" s="41"/>
      <c r="J13" s="41"/>
      <c r="K13" s="41"/>
      <c r="L13" s="1"/>
      <c r="M13" s="1"/>
      <c r="N13" s="1"/>
      <c r="O13" s="1"/>
      <c r="P13" s="1"/>
      <c r="Q13" s="1"/>
      <c r="R13" s="1"/>
      <c r="S13" s="1"/>
      <c r="T13" s="1"/>
      <c r="U13" s="1"/>
      <c r="V13" s="1"/>
      <c r="W13" s="1"/>
      <c r="X13" s="1"/>
      <c r="Y13" s="1"/>
      <c r="Z13" s="1"/>
    </row>
    <row r="14">
      <c r="A14" s="42" t="s">
        <v>43</v>
      </c>
      <c r="B14" s="43">
        <v>0.0</v>
      </c>
      <c r="C14" s="43">
        <v>0.0</v>
      </c>
      <c r="D14" s="43">
        <v>0.01</v>
      </c>
      <c r="E14" s="43">
        <v>0.01</v>
      </c>
      <c r="F14" s="43">
        <v>0.01</v>
      </c>
      <c r="G14" s="44">
        <f t="shared" ref="G14:K14" si="7">_xlfn.FORECAST.LINEAR($G$1,B14:F14,$B$1:$F$1)</f>
        <v>0.014999997</v>
      </c>
      <c r="H14" s="44">
        <f t="shared" si="7"/>
        <v>0.01800163784</v>
      </c>
      <c r="I14" s="44">
        <f t="shared" si="7"/>
        <v>0.01890344359</v>
      </c>
      <c r="J14" s="44">
        <f t="shared" si="7"/>
        <v>0.02212445902</v>
      </c>
      <c r="K14" s="44">
        <f t="shared" si="7"/>
        <v>0.02525289982</v>
      </c>
      <c r="L14" s="1"/>
      <c r="M14" s="1"/>
      <c r="N14" s="1"/>
      <c r="O14" s="1"/>
      <c r="P14" s="1"/>
      <c r="Q14" s="1"/>
      <c r="R14" s="1"/>
      <c r="S14" s="1"/>
      <c r="T14" s="1"/>
      <c r="U14" s="1"/>
      <c r="V14" s="1"/>
      <c r="W14" s="1"/>
      <c r="X14" s="1"/>
      <c r="Y14" s="1"/>
      <c r="Z14" s="1"/>
    </row>
    <row r="15">
      <c r="A15" s="42" t="s">
        <v>44</v>
      </c>
      <c r="B15" s="43">
        <v>0.0</v>
      </c>
      <c r="C15" s="43">
        <v>0.0</v>
      </c>
      <c r="D15" s="43">
        <v>0.0</v>
      </c>
      <c r="E15" s="43">
        <v>0.0</v>
      </c>
      <c r="F15" s="43">
        <v>0.0</v>
      </c>
      <c r="G15" s="44">
        <f t="shared" ref="G15:K15" si="8">_xlfn.FORECAST.LINEAR($G$1,B15:F15,$B$1:$F$1)</f>
        <v>0</v>
      </c>
      <c r="H15" s="44">
        <f t="shared" si="8"/>
        <v>0</v>
      </c>
      <c r="I15" s="44">
        <f t="shared" si="8"/>
        <v>0</v>
      </c>
      <c r="J15" s="44">
        <f t="shared" si="8"/>
        <v>0</v>
      </c>
      <c r="K15" s="44">
        <f t="shared" si="8"/>
        <v>0</v>
      </c>
      <c r="L15" s="1"/>
      <c r="M15" s="1"/>
      <c r="N15" s="1"/>
      <c r="O15" s="1"/>
      <c r="P15" s="1"/>
      <c r="Q15" s="1"/>
      <c r="R15" s="1"/>
      <c r="S15" s="1"/>
      <c r="T15" s="1"/>
      <c r="U15" s="1"/>
      <c r="V15" s="1"/>
      <c r="W15" s="1"/>
      <c r="X15" s="1"/>
      <c r="Y15" s="1"/>
      <c r="Z15" s="1"/>
    </row>
    <row r="16">
      <c r="A16" s="42" t="s">
        <v>45</v>
      </c>
      <c r="B16" s="43">
        <v>3122.67</v>
      </c>
      <c r="C16" s="43">
        <v>1109.28</v>
      </c>
      <c r="D16" s="43">
        <v>1262.7</v>
      </c>
      <c r="E16" s="43">
        <v>108.55</v>
      </c>
      <c r="F16" s="43">
        <v>234.76</v>
      </c>
      <c r="G16" s="44">
        <f t="shared" ref="G16:K16" si="9">_xlfn.FORECAST.LINEAR($G$1,B16:F16,$B$1:$F$1)</f>
        <v>-865.3963894</v>
      </c>
      <c r="H16" s="44">
        <f t="shared" si="9"/>
        <v>-1123.678362</v>
      </c>
      <c r="I16" s="44">
        <f t="shared" si="9"/>
        <v>-1800.854052</v>
      </c>
      <c r="J16" s="44">
        <f t="shared" si="9"/>
        <v>-2242.843273</v>
      </c>
      <c r="K16" s="44">
        <f t="shared" si="9"/>
        <v>-2927.045782</v>
      </c>
      <c r="L16" s="1"/>
      <c r="M16" s="1"/>
      <c r="N16" s="1"/>
      <c r="O16" s="1"/>
      <c r="P16" s="1"/>
      <c r="Q16" s="1"/>
      <c r="R16" s="1"/>
      <c r="S16" s="1"/>
      <c r="T16" s="1"/>
      <c r="U16" s="1"/>
      <c r="V16" s="1"/>
      <c r="W16" s="1"/>
      <c r="X16" s="1"/>
      <c r="Y16" s="1"/>
      <c r="Z16" s="1"/>
    </row>
    <row r="17">
      <c r="A17" s="45" t="s">
        <v>46</v>
      </c>
      <c r="B17" s="43">
        <v>0.29</v>
      </c>
      <c r="C17" s="43">
        <v>0.92</v>
      </c>
      <c r="D17" s="43">
        <v>1.66</v>
      </c>
      <c r="E17" s="43">
        <v>1.77</v>
      </c>
      <c r="F17" s="43">
        <v>4.72</v>
      </c>
      <c r="G17" s="44">
        <f t="shared" ref="G17:K17" si="10">_xlfn.FORECAST.LINEAR($G$1,B17:F17,$B$1:$F$1)</f>
        <v>4.786275275</v>
      </c>
      <c r="H17" s="44">
        <f t="shared" si="10"/>
        <v>6.009492404</v>
      </c>
      <c r="I17" s="44">
        <f t="shared" si="10"/>
        <v>7.304271263</v>
      </c>
      <c r="J17" s="44">
        <f t="shared" si="10"/>
        <v>8.626023818</v>
      </c>
      <c r="K17" s="44">
        <f t="shared" si="10"/>
        <v>9.389012925</v>
      </c>
      <c r="L17" s="1"/>
      <c r="M17" s="1"/>
      <c r="N17" s="1"/>
      <c r="O17" s="1"/>
      <c r="P17" s="1"/>
      <c r="Q17" s="1"/>
      <c r="R17" s="1"/>
      <c r="S17" s="1"/>
      <c r="T17" s="1"/>
      <c r="U17" s="1"/>
      <c r="V17" s="1"/>
      <c r="W17" s="1"/>
      <c r="X17" s="1"/>
      <c r="Y17" s="1"/>
      <c r="Z17" s="1"/>
    </row>
    <row r="18">
      <c r="A18" s="45" t="s">
        <v>47</v>
      </c>
      <c r="B18" s="43">
        <v>8.25</v>
      </c>
      <c r="C18" s="43">
        <v>1.63</v>
      </c>
      <c r="D18" s="43">
        <v>2.28</v>
      </c>
      <c r="E18" s="43">
        <v>17.5</v>
      </c>
      <c r="F18" s="43">
        <v>17.56</v>
      </c>
      <c r="G18" s="44">
        <f t="shared" ref="G18:K18" si="11">_xlfn.FORECAST.LINEAR($G$1,B18:F18,$B$1:$F$1)</f>
        <v>19.79388645</v>
      </c>
      <c r="H18" s="44">
        <f t="shared" si="11"/>
        <v>27.23605714</v>
      </c>
      <c r="I18" s="44">
        <f t="shared" si="11"/>
        <v>32.53857826</v>
      </c>
      <c r="J18" s="44">
        <f t="shared" si="11"/>
        <v>34.85520768</v>
      </c>
      <c r="K18" s="44">
        <f t="shared" si="11"/>
        <v>40.59903743</v>
      </c>
      <c r="L18" s="1"/>
      <c r="M18" s="1"/>
      <c r="N18" s="1"/>
      <c r="O18" s="1"/>
      <c r="P18" s="1"/>
      <c r="Q18" s="1"/>
      <c r="R18" s="1"/>
      <c r="S18" s="1"/>
      <c r="T18" s="1"/>
      <c r="U18" s="1"/>
      <c r="V18" s="1"/>
      <c r="W18" s="1"/>
      <c r="X18" s="1"/>
      <c r="Y18" s="1"/>
      <c r="Z18" s="1"/>
    </row>
    <row r="19">
      <c r="A19" s="42" t="s">
        <v>48</v>
      </c>
      <c r="B19" s="43">
        <v>285.14</v>
      </c>
      <c r="C19" s="43">
        <v>454.62</v>
      </c>
      <c r="D19" s="43">
        <v>373.78</v>
      </c>
      <c r="E19" s="43">
        <v>360.43</v>
      </c>
      <c r="F19" s="43">
        <v>367.9</v>
      </c>
      <c r="G19" s="44">
        <f t="shared" ref="G19:K19" si="12">_xlfn.FORECAST.LINEAR($G$1,B19:F19,$B$1:$F$1)</f>
        <v>389.7647893</v>
      </c>
      <c r="H19" s="44">
        <f t="shared" si="12"/>
        <v>348.6370815</v>
      </c>
      <c r="I19" s="44">
        <f t="shared" si="12"/>
        <v>361.8033641</v>
      </c>
      <c r="J19" s="44">
        <f t="shared" si="12"/>
        <v>360.7507935</v>
      </c>
      <c r="K19" s="44">
        <f t="shared" si="12"/>
        <v>353.0937631</v>
      </c>
      <c r="L19" s="1"/>
      <c r="M19" s="1"/>
      <c r="N19" s="1"/>
      <c r="O19" s="1"/>
      <c r="P19" s="1"/>
      <c r="Q19" s="1"/>
      <c r="R19" s="1"/>
      <c r="S19" s="1"/>
      <c r="T19" s="1"/>
      <c r="U19" s="1"/>
      <c r="V19" s="1"/>
      <c r="W19" s="1"/>
      <c r="X19" s="1"/>
      <c r="Y19" s="1"/>
      <c r="Z19" s="1"/>
    </row>
    <row r="20">
      <c r="A20" s="40" t="s">
        <v>49</v>
      </c>
      <c r="B20" s="47">
        <f t="shared" ref="B20:K20" si="13">B7+B8+B9+B10+B11+B12+B14+B15+B16+B17+B18+B19</f>
        <v>9728.78</v>
      </c>
      <c r="C20" s="47">
        <f t="shared" si="13"/>
        <v>9594.84</v>
      </c>
      <c r="D20" s="47">
        <f t="shared" si="13"/>
        <v>12029.79</v>
      </c>
      <c r="E20" s="47">
        <f t="shared" si="13"/>
        <v>12657.9</v>
      </c>
      <c r="F20" s="47">
        <f t="shared" si="13"/>
        <v>14975.17</v>
      </c>
      <c r="G20" s="47">
        <f t="shared" si="13"/>
        <v>15865.17261</v>
      </c>
      <c r="H20" s="47">
        <f t="shared" si="13"/>
        <v>17671.02395</v>
      </c>
      <c r="I20" s="47">
        <f t="shared" si="13"/>
        <v>18987.63518</v>
      </c>
      <c r="J20" s="47">
        <f t="shared" si="13"/>
        <v>20638.72285</v>
      </c>
      <c r="K20" s="47">
        <f t="shared" si="13"/>
        <v>21963.30505</v>
      </c>
      <c r="L20" s="1"/>
      <c r="M20" s="1"/>
      <c r="N20" s="1"/>
      <c r="O20" s="1"/>
      <c r="P20" s="1"/>
      <c r="Q20" s="1"/>
      <c r="R20" s="1"/>
      <c r="S20" s="1"/>
      <c r="T20" s="1"/>
      <c r="U20" s="1"/>
      <c r="V20" s="1"/>
      <c r="W20" s="1"/>
      <c r="X20" s="1"/>
      <c r="Y20" s="1"/>
      <c r="Z20" s="1"/>
    </row>
    <row r="21">
      <c r="A21" s="38"/>
      <c r="B21" s="41"/>
      <c r="C21" s="41"/>
      <c r="D21" s="41"/>
      <c r="E21" s="41"/>
      <c r="F21" s="41"/>
      <c r="G21" s="38"/>
      <c r="H21" s="38"/>
      <c r="I21" s="38"/>
      <c r="J21" s="38"/>
      <c r="K21" s="38"/>
      <c r="L21" s="1"/>
      <c r="M21" s="1"/>
      <c r="N21" s="1"/>
      <c r="O21" s="1"/>
      <c r="P21" s="1"/>
      <c r="Q21" s="1"/>
      <c r="R21" s="1"/>
      <c r="S21" s="1"/>
      <c r="T21" s="1"/>
      <c r="U21" s="1"/>
      <c r="V21" s="1"/>
      <c r="W21" s="1"/>
      <c r="X21" s="1"/>
      <c r="Y21" s="1"/>
      <c r="Z21" s="1"/>
    </row>
    <row r="22">
      <c r="A22" s="40" t="s">
        <v>50</v>
      </c>
      <c r="B22" s="41"/>
      <c r="C22" s="41"/>
      <c r="D22" s="41"/>
      <c r="E22" s="41"/>
      <c r="F22" s="41"/>
      <c r="G22" s="38"/>
      <c r="H22" s="38"/>
      <c r="I22" s="38"/>
      <c r="J22" s="38"/>
      <c r="K22" s="38"/>
      <c r="L22" s="1"/>
      <c r="M22" s="1"/>
      <c r="N22" s="1"/>
      <c r="O22" s="1"/>
      <c r="P22" s="1"/>
      <c r="Q22" s="1"/>
      <c r="R22" s="1"/>
      <c r="S22" s="1"/>
      <c r="T22" s="1"/>
      <c r="U22" s="1"/>
      <c r="V22" s="1"/>
      <c r="W22" s="1"/>
      <c r="X22" s="1"/>
      <c r="Y22" s="1"/>
      <c r="Z22" s="1"/>
    </row>
    <row r="23">
      <c r="A23" s="42" t="s">
        <v>51</v>
      </c>
      <c r="B23" s="43">
        <v>1947.4</v>
      </c>
      <c r="C23" s="43">
        <v>2248.28</v>
      </c>
      <c r="D23" s="43">
        <v>2742.66</v>
      </c>
      <c r="E23" s="43">
        <v>3243.48</v>
      </c>
      <c r="F23" s="43">
        <v>3927.31</v>
      </c>
      <c r="G23" s="44">
        <f t="shared" ref="G23:K23" si="14">_xlfn.FORECAST.LINEAR($G$1,B23:F23,$B$1:$F$1)</f>
        <v>4308.696972</v>
      </c>
      <c r="H23" s="44">
        <f t="shared" si="14"/>
        <v>4885.982459</v>
      </c>
      <c r="I23" s="44">
        <f t="shared" si="14"/>
        <v>5427.472121</v>
      </c>
      <c r="J23" s="44">
        <f t="shared" si="14"/>
        <v>5956.879472</v>
      </c>
      <c r="K23" s="44">
        <f t="shared" si="14"/>
        <v>6454.941989</v>
      </c>
      <c r="L23" s="1"/>
      <c r="M23" s="1"/>
      <c r="N23" s="1"/>
      <c r="O23" s="1"/>
      <c r="P23" s="1"/>
      <c r="Q23" s="1"/>
      <c r="R23" s="1"/>
      <c r="S23" s="1"/>
      <c r="T23" s="1"/>
      <c r="U23" s="1"/>
      <c r="V23" s="1"/>
      <c r="W23" s="1"/>
      <c r="X23" s="1"/>
      <c r="Y23" s="1"/>
      <c r="Z23" s="1"/>
    </row>
    <row r="24">
      <c r="A24" s="42" t="s">
        <v>42</v>
      </c>
      <c r="B24" s="41"/>
      <c r="C24" s="41"/>
      <c r="D24" s="41"/>
      <c r="E24" s="41"/>
      <c r="F24" s="41"/>
      <c r="G24" s="41"/>
      <c r="H24" s="41"/>
      <c r="I24" s="41"/>
      <c r="J24" s="41"/>
      <c r="K24" s="41"/>
      <c r="L24" s="1"/>
      <c r="M24" s="1"/>
      <c r="N24" s="1"/>
      <c r="O24" s="1"/>
      <c r="P24" s="1"/>
      <c r="Q24" s="1"/>
      <c r="R24" s="1"/>
      <c r="S24" s="1"/>
      <c r="T24" s="1"/>
      <c r="U24" s="1"/>
      <c r="V24" s="1"/>
      <c r="W24" s="1"/>
      <c r="X24" s="1"/>
      <c r="Y24" s="1"/>
      <c r="Z24" s="1"/>
    </row>
    <row r="25">
      <c r="A25" s="42" t="s">
        <v>43</v>
      </c>
      <c r="B25" s="43">
        <v>14.68</v>
      </c>
      <c r="C25" s="43">
        <v>2.95</v>
      </c>
      <c r="D25" s="43">
        <v>5.93</v>
      </c>
      <c r="E25" s="43">
        <v>202.19</v>
      </c>
      <c r="F25" s="43">
        <v>106.66</v>
      </c>
      <c r="G25" s="44">
        <f t="shared" ref="G25:K25" si="15">_xlfn.FORECAST.LINEAR($G$1,B25:F25,$B$1:$F$1)</f>
        <v>181.4329935</v>
      </c>
      <c r="H25" s="44">
        <f t="shared" si="15"/>
        <v>237.1582532</v>
      </c>
      <c r="I25" s="44">
        <f t="shared" si="15"/>
        <v>279.2100106</v>
      </c>
      <c r="J25" s="44">
        <f t="shared" si="15"/>
        <v>286.7245218</v>
      </c>
      <c r="K25" s="44">
        <f t="shared" si="15"/>
        <v>355.6150356</v>
      </c>
      <c r="L25" s="1"/>
      <c r="M25" s="1"/>
      <c r="N25" s="1"/>
      <c r="O25" s="1"/>
      <c r="P25" s="1"/>
      <c r="Q25" s="1"/>
      <c r="R25" s="1"/>
      <c r="S25" s="1"/>
      <c r="T25" s="1"/>
      <c r="U25" s="1"/>
      <c r="V25" s="1"/>
      <c r="W25" s="1"/>
      <c r="X25" s="1"/>
      <c r="Y25" s="1"/>
      <c r="Z25" s="1"/>
    </row>
    <row r="26">
      <c r="A26" s="42" t="s">
        <v>52</v>
      </c>
      <c r="B26" s="43">
        <v>19.55</v>
      </c>
      <c r="C26" s="43">
        <v>43.58</v>
      </c>
      <c r="D26" s="43">
        <v>66.89</v>
      </c>
      <c r="E26" s="43">
        <v>62.16</v>
      </c>
      <c r="F26" s="43">
        <v>166.37</v>
      </c>
      <c r="G26" s="44">
        <f t="shared" ref="G26:K26" si="16">_xlfn.FORECAST.LINEAR($G$1,B26:F26,$B$1:$F$1)</f>
        <v>165.4195397</v>
      </c>
      <c r="H26" s="44">
        <f t="shared" si="16"/>
        <v>203.8470283</v>
      </c>
      <c r="I26" s="44">
        <f t="shared" si="16"/>
        <v>246.1062965</v>
      </c>
      <c r="J26" s="44">
        <f t="shared" si="16"/>
        <v>290.4105431</v>
      </c>
      <c r="K26" s="44">
        <f t="shared" si="16"/>
        <v>313.0874117</v>
      </c>
      <c r="L26" s="1"/>
      <c r="M26" s="1"/>
      <c r="N26" s="1"/>
      <c r="O26" s="1"/>
      <c r="P26" s="1"/>
      <c r="Q26" s="1"/>
      <c r="R26" s="1"/>
      <c r="S26" s="1"/>
      <c r="T26" s="1"/>
      <c r="U26" s="1"/>
      <c r="V26" s="1"/>
      <c r="W26" s="1"/>
      <c r="X26" s="1"/>
      <c r="Y26" s="1"/>
      <c r="Z26" s="1"/>
    </row>
    <row r="27">
      <c r="A27" s="42" t="s">
        <v>53</v>
      </c>
      <c r="B27" s="43">
        <v>105.87</v>
      </c>
      <c r="C27" s="43">
        <v>191.5</v>
      </c>
      <c r="D27" s="43">
        <v>95.12</v>
      </c>
      <c r="E27" s="43">
        <v>207.15</v>
      </c>
      <c r="F27" s="43">
        <v>337.12</v>
      </c>
      <c r="G27" s="44">
        <f t="shared" ref="G27:K27" si="17">G67-G20-G23-G25-G26-G28-G29-G30-G31-G32</f>
        <v>1626.426746</v>
      </c>
      <c r="H27" s="44">
        <f t="shared" si="17"/>
        <v>2589.267882</v>
      </c>
      <c r="I27" s="44">
        <f t="shared" si="17"/>
        <v>4056.468292</v>
      </c>
      <c r="J27" s="44">
        <f t="shared" si="17"/>
        <v>6046.487206</v>
      </c>
      <c r="K27" s="44">
        <f t="shared" si="17"/>
        <v>8467.09639</v>
      </c>
      <c r="L27" s="1"/>
      <c r="M27" s="1"/>
      <c r="N27" s="1"/>
      <c r="O27" s="1"/>
      <c r="P27" s="1"/>
      <c r="Q27" s="1"/>
      <c r="R27" s="1"/>
      <c r="S27" s="1"/>
      <c r="T27" s="1"/>
      <c r="U27" s="1"/>
      <c r="V27" s="1"/>
      <c r="W27" s="1"/>
      <c r="X27" s="1"/>
      <c r="Y27" s="1"/>
      <c r="Z27" s="1"/>
    </row>
    <row r="28">
      <c r="A28" s="46" t="s">
        <v>54</v>
      </c>
      <c r="B28" s="43">
        <v>2.01</v>
      </c>
      <c r="C28" s="43">
        <v>1254.08</v>
      </c>
      <c r="D28" s="43">
        <v>203.46</v>
      </c>
      <c r="E28" s="43">
        <v>1201.18</v>
      </c>
      <c r="F28" s="43">
        <v>301.06</v>
      </c>
      <c r="G28" s="44">
        <f t="shared" ref="G28:K28" si="18">_xlfn.FORECAST.LINEAR($G$1,B28:F28,$B$1:$F$1)</f>
        <v>755.6188839</v>
      </c>
      <c r="H28" s="44">
        <f t="shared" si="18"/>
        <v>473.3920192</v>
      </c>
      <c r="I28" s="44">
        <f t="shared" si="18"/>
        <v>615.1294223</v>
      </c>
      <c r="J28" s="44">
        <f t="shared" si="18"/>
        <v>369.41046</v>
      </c>
      <c r="K28" s="44">
        <f t="shared" si="18"/>
        <v>501.6763145</v>
      </c>
      <c r="L28" s="1"/>
      <c r="M28" s="1"/>
      <c r="N28" s="1"/>
      <c r="O28" s="1"/>
      <c r="P28" s="1"/>
      <c r="Q28" s="1"/>
      <c r="R28" s="1"/>
      <c r="S28" s="1"/>
      <c r="T28" s="1"/>
      <c r="U28" s="1"/>
      <c r="V28" s="1"/>
      <c r="W28" s="1"/>
      <c r="X28" s="1"/>
      <c r="Y28" s="1"/>
      <c r="Z28" s="1"/>
    </row>
    <row r="29">
      <c r="A29" s="42" t="s">
        <v>44</v>
      </c>
      <c r="B29" s="44">
        <v>0.0</v>
      </c>
      <c r="C29" s="44">
        <v>0.0</v>
      </c>
      <c r="D29" s="43">
        <v>0.0</v>
      </c>
      <c r="E29" s="43">
        <v>0.0</v>
      </c>
      <c r="F29" s="43">
        <v>0.0</v>
      </c>
      <c r="G29" s="44">
        <f t="shared" ref="G29:K29" si="19">_xlfn.FORECAST.LINEAR($G$1,B29:F29,$B$1:$F$1)</f>
        <v>0</v>
      </c>
      <c r="H29" s="44">
        <f t="shared" si="19"/>
        <v>0</v>
      </c>
      <c r="I29" s="44">
        <f t="shared" si="19"/>
        <v>0</v>
      </c>
      <c r="J29" s="44">
        <f t="shared" si="19"/>
        <v>0</v>
      </c>
      <c r="K29" s="44">
        <f t="shared" si="19"/>
        <v>0</v>
      </c>
      <c r="L29" s="1"/>
      <c r="M29" s="1"/>
      <c r="N29" s="1"/>
      <c r="O29" s="1"/>
      <c r="P29" s="1"/>
      <c r="Q29" s="1"/>
      <c r="R29" s="1"/>
      <c r="S29" s="1"/>
      <c r="T29" s="1"/>
      <c r="U29" s="1"/>
      <c r="V29" s="1"/>
      <c r="W29" s="1"/>
      <c r="X29" s="1"/>
      <c r="Y29" s="1"/>
      <c r="Z29" s="1"/>
    </row>
    <row r="30">
      <c r="A30" s="42" t="s">
        <v>55</v>
      </c>
      <c r="B30" s="43">
        <v>109.06</v>
      </c>
      <c r="C30" s="43">
        <v>167.91</v>
      </c>
      <c r="D30" s="43">
        <v>127.46</v>
      </c>
      <c r="E30" s="43">
        <v>316.77</v>
      </c>
      <c r="F30" s="43">
        <v>1128.49</v>
      </c>
      <c r="G30" s="44">
        <f t="shared" ref="G30:K30" si="20">_xlfn.FORECAST.LINEAR($G$1,B30:F30,$B$1:$F$1)</f>
        <v>1026.637358</v>
      </c>
      <c r="H30" s="44">
        <f t="shared" si="20"/>
        <v>1369.089584</v>
      </c>
      <c r="I30" s="44">
        <f t="shared" si="20"/>
        <v>1751.749982</v>
      </c>
      <c r="J30" s="44">
        <f t="shared" si="20"/>
        <v>2051.89443</v>
      </c>
      <c r="K30" s="44">
        <f t="shared" si="20"/>
        <v>2237.34844</v>
      </c>
      <c r="L30" s="1"/>
      <c r="M30" s="1"/>
      <c r="N30" s="1"/>
      <c r="O30" s="1"/>
      <c r="P30" s="1"/>
      <c r="Q30" s="1"/>
      <c r="R30" s="1"/>
      <c r="S30" s="1"/>
      <c r="T30" s="1"/>
      <c r="U30" s="1"/>
      <c r="V30" s="1"/>
      <c r="W30" s="1"/>
      <c r="X30" s="1"/>
      <c r="Y30" s="1"/>
      <c r="Z30" s="1"/>
    </row>
    <row r="31">
      <c r="A31" s="42" t="s">
        <v>56</v>
      </c>
      <c r="B31" s="43">
        <v>149.1</v>
      </c>
      <c r="C31" s="43">
        <v>152.83</v>
      </c>
      <c r="D31" s="43">
        <v>201.33</v>
      </c>
      <c r="E31" s="43">
        <v>215.46</v>
      </c>
      <c r="F31" s="43">
        <v>235.02</v>
      </c>
      <c r="G31" s="44">
        <f t="shared" ref="G31:K31" si="21">_xlfn.FORECAST.LINEAR($G$1,B31:F31,$B$1:$F$1)</f>
        <v>261.0996653</v>
      </c>
      <c r="H31" s="44">
        <f t="shared" si="21"/>
        <v>288.2286928</v>
      </c>
      <c r="I31" s="44">
        <f t="shared" si="21"/>
        <v>306.0741643</v>
      </c>
      <c r="J31" s="44">
        <f t="shared" si="21"/>
        <v>331.5187938</v>
      </c>
      <c r="K31" s="44">
        <f t="shared" si="21"/>
        <v>355.7925191</v>
      </c>
      <c r="L31" s="1"/>
      <c r="M31" s="1"/>
      <c r="N31" s="1"/>
      <c r="O31" s="1"/>
      <c r="P31" s="1"/>
      <c r="Q31" s="1"/>
      <c r="R31" s="1"/>
      <c r="S31" s="1"/>
      <c r="T31" s="1"/>
      <c r="U31" s="1"/>
      <c r="V31" s="1"/>
      <c r="W31" s="1"/>
      <c r="X31" s="1"/>
      <c r="Y31" s="1"/>
      <c r="Z31" s="1"/>
    </row>
    <row r="32">
      <c r="A32" s="42" t="s">
        <v>57</v>
      </c>
      <c r="B32" s="43">
        <v>0.0</v>
      </c>
      <c r="C32" s="43">
        <v>0.0</v>
      </c>
      <c r="D32" s="43">
        <v>0.0</v>
      </c>
      <c r="E32" s="43">
        <v>0.0</v>
      </c>
      <c r="F32" s="43">
        <v>0.0</v>
      </c>
      <c r="G32" s="44">
        <f t="shared" ref="G32:K32" si="22">_xlfn.FORECAST.LINEAR($G$1,B32:F32,$B$1:$F$1)</f>
        <v>0</v>
      </c>
      <c r="H32" s="44">
        <f t="shared" si="22"/>
        <v>0</v>
      </c>
      <c r="I32" s="44">
        <f t="shared" si="22"/>
        <v>0</v>
      </c>
      <c r="J32" s="44">
        <f t="shared" si="22"/>
        <v>0</v>
      </c>
      <c r="K32" s="44">
        <f t="shared" si="22"/>
        <v>0</v>
      </c>
      <c r="L32" s="1"/>
      <c r="M32" s="1"/>
      <c r="N32" s="1"/>
      <c r="O32" s="1"/>
      <c r="P32" s="1"/>
      <c r="Q32" s="1"/>
      <c r="R32" s="1"/>
      <c r="S32" s="1"/>
      <c r="T32" s="1"/>
      <c r="U32" s="1"/>
      <c r="V32" s="1"/>
      <c r="W32" s="1"/>
      <c r="X32" s="1"/>
      <c r="Y32" s="1"/>
      <c r="Z32" s="1"/>
    </row>
    <row r="33">
      <c r="A33" s="40" t="s">
        <v>58</v>
      </c>
      <c r="B33" s="47">
        <f t="shared" ref="B33:K33" si="23">B23+B25+B26+B27+B28+B29+B30+B31+B32</f>
        <v>2347.67</v>
      </c>
      <c r="C33" s="47">
        <f t="shared" si="23"/>
        <v>4061.13</v>
      </c>
      <c r="D33" s="47">
        <f t="shared" si="23"/>
        <v>3442.85</v>
      </c>
      <c r="E33" s="47">
        <f t="shared" si="23"/>
        <v>5448.39</v>
      </c>
      <c r="F33" s="47">
        <f t="shared" si="23"/>
        <v>6202.03</v>
      </c>
      <c r="G33" s="47">
        <f t="shared" si="23"/>
        <v>8325.332159</v>
      </c>
      <c r="H33" s="47">
        <f t="shared" si="23"/>
        <v>10046.96592</v>
      </c>
      <c r="I33" s="47">
        <f t="shared" si="23"/>
        <v>12682.21029</v>
      </c>
      <c r="J33" s="47">
        <f t="shared" si="23"/>
        <v>15333.32543</v>
      </c>
      <c r="K33" s="47">
        <f t="shared" si="23"/>
        <v>18685.5581</v>
      </c>
      <c r="L33" s="1"/>
      <c r="M33" s="1"/>
      <c r="N33" s="1"/>
      <c r="O33" s="1"/>
      <c r="P33" s="1"/>
      <c r="Q33" s="1"/>
      <c r="R33" s="1"/>
      <c r="S33" s="1"/>
      <c r="T33" s="1"/>
      <c r="U33" s="1"/>
      <c r="V33" s="1"/>
      <c r="W33" s="1"/>
      <c r="X33" s="1"/>
      <c r="Y33" s="1"/>
      <c r="Z33" s="1"/>
    </row>
    <row r="34">
      <c r="A34" s="38"/>
      <c r="B34" s="41"/>
      <c r="C34" s="41"/>
      <c r="D34" s="41"/>
      <c r="E34" s="41"/>
      <c r="F34" s="41"/>
      <c r="G34" s="38"/>
      <c r="H34" s="38"/>
      <c r="I34" s="38"/>
      <c r="J34" s="38"/>
      <c r="K34" s="38"/>
      <c r="L34" s="1"/>
      <c r="M34" s="1"/>
      <c r="N34" s="1"/>
      <c r="O34" s="1"/>
      <c r="P34" s="1"/>
      <c r="Q34" s="1"/>
      <c r="R34" s="1"/>
      <c r="S34" s="1"/>
      <c r="T34" s="1"/>
      <c r="U34" s="1"/>
      <c r="V34" s="1"/>
      <c r="W34" s="1"/>
      <c r="X34" s="1"/>
      <c r="Y34" s="1"/>
      <c r="Z34" s="1"/>
    </row>
    <row r="35">
      <c r="A35" s="48" t="s">
        <v>59</v>
      </c>
      <c r="B35" s="49">
        <f t="shared" ref="B35:K35" si="24">B20+B33</f>
        <v>12076.45</v>
      </c>
      <c r="C35" s="49">
        <f t="shared" si="24"/>
        <v>13655.97</v>
      </c>
      <c r="D35" s="49">
        <f t="shared" si="24"/>
        <v>15472.64</v>
      </c>
      <c r="E35" s="49">
        <f t="shared" si="24"/>
        <v>18106.29</v>
      </c>
      <c r="F35" s="49">
        <f t="shared" si="24"/>
        <v>21177.2</v>
      </c>
      <c r="G35" s="49">
        <f t="shared" si="24"/>
        <v>24190.50477</v>
      </c>
      <c r="H35" s="49">
        <f t="shared" si="24"/>
        <v>27717.98987</v>
      </c>
      <c r="I35" s="49">
        <f t="shared" si="24"/>
        <v>31669.84546</v>
      </c>
      <c r="J35" s="49">
        <f t="shared" si="24"/>
        <v>35972.04828</v>
      </c>
      <c r="K35" s="49">
        <f t="shared" si="24"/>
        <v>40648.86315</v>
      </c>
      <c r="L35" s="1"/>
      <c r="M35" s="1"/>
      <c r="N35" s="1"/>
      <c r="O35" s="1"/>
      <c r="P35" s="1"/>
      <c r="Q35" s="1"/>
      <c r="R35" s="1"/>
      <c r="S35" s="1"/>
      <c r="T35" s="1"/>
      <c r="U35" s="1"/>
      <c r="V35" s="1"/>
      <c r="W35" s="1"/>
      <c r="X35" s="1"/>
      <c r="Y35" s="1"/>
      <c r="Z35" s="1"/>
    </row>
    <row r="36">
      <c r="A36" s="38"/>
      <c r="B36" s="41"/>
      <c r="C36" s="41"/>
      <c r="D36" s="41"/>
      <c r="E36" s="41"/>
      <c r="F36" s="41"/>
      <c r="G36" s="38"/>
      <c r="H36" s="38"/>
      <c r="I36" s="38"/>
      <c r="J36" s="38"/>
      <c r="K36" s="38"/>
      <c r="L36" s="1"/>
      <c r="M36" s="1"/>
      <c r="N36" s="1"/>
      <c r="O36" s="1"/>
      <c r="P36" s="1"/>
      <c r="Q36" s="1"/>
      <c r="R36" s="1"/>
      <c r="S36" s="1"/>
      <c r="T36" s="1"/>
      <c r="U36" s="1"/>
      <c r="V36" s="1"/>
      <c r="W36" s="1"/>
      <c r="X36" s="1"/>
      <c r="Y36" s="1"/>
      <c r="Z36" s="1"/>
    </row>
    <row r="37">
      <c r="A37" s="39" t="s">
        <v>60</v>
      </c>
      <c r="B37" s="41"/>
      <c r="C37" s="41"/>
      <c r="D37" s="41"/>
      <c r="E37" s="41"/>
      <c r="F37" s="41"/>
      <c r="G37" s="38"/>
      <c r="H37" s="38"/>
      <c r="I37" s="38"/>
      <c r="J37" s="38"/>
      <c r="K37" s="38"/>
      <c r="L37" s="1"/>
      <c r="M37" s="1"/>
      <c r="N37" s="1"/>
      <c r="O37" s="1"/>
      <c r="P37" s="1"/>
      <c r="Q37" s="1"/>
      <c r="R37" s="1"/>
      <c r="S37" s="1"/>
      <c r="T37" s="1"/>
      <c r="U37" s="1"/>
      <c r="V37" s="1"/>
      <c r="W37" s="1"/>
      <c r="X37" s="1"/>
      <c r="Y37" s="1"/>
      <c r="Z37" s="1"/>
    </row>
    <row r="38">
      <c r="A38" s="40" t="s">
        <v>61</v>
      </c>
      <c r="B38" s="41"/>
      <c r="C38" s="41"/>
      <c r="D38" s="41"/>
      <c r="E38" s="41"/>
      <c r="F38" s="41"/>
      <c r="G38" s="38"/>
      <c r="H38" s="38"/>
      <c r="I38" s="38"/>
      <c r="J38" s="38"/>
      <c r="K38" s="38"/>
      <c r="L38" s="1"/>
      <c r="M38" s="1"/>
      <c r="N38" s="1"/>
      <c r="O38" s="1"/>
      <c r="P38" s="1"/>
      <c r="Q38" s="1"/>
      <c r="R38" s="1"/>
      <c r="S38" s="1"/>
      <c r="T38" s="1"/>
      <c r="U38" s="1"/>
      <c r="V38" s="1"/>
      <c r="W38" s="1"/>
      <c r="X38" s="1"/>
      <c r="Y38" s="1"/>
      <c r="Z38" s="1"/>
    </row>
    <row r="39">
      <c r="A39" s="42" t="s">
        <v>62</v>
      </c>
      <c r="B39" s="43">
        <v>647.77</v>
      </c>
      <c r="C39" s="43">
        <v>647.77</v>
      </c>
      <c r="D39" s="43">
        <v>647.77</v>
      </c>
      <c r="E39" s="43">
        <v>648.26</v>
      </c>
      <c r="F39" s="43">
        <v>650.73</v>
      </c>
      <c r="G39" s="44">
        <f t="shared" ref="G39:K39" si="25">F39</f>
        <v>650.73</v>
      </c>
      <c r="H39" s="44">
        <f t="shared" si="25"/>
        <v>650.73</v>
      </c>
      <c r="I39" s="44">
        <f t="shared" si="25"/>
        <v>650.73</v>
      </c>
      <c r="J39" s="44">
        <f t="shared" si="25"/>
        <v>650.73</v>
      </c>
      <c r="K39" s="44">
        <f t="shared" si="25"/>
        <v>650.73</v>
      </c>
      <c r="L39" s="1"/>
      <c r="M39" s="1"/>
      <c r="N39" s="1"/>
      <c r="O39" s="1"/>
      <c r="P39" s="1"/>
      <c r="Q39" s="1"/>
      <c r="R39" s="1"/>
      <c r="S39" s="1"/>
      <c r="T39" s="1"/>
      <c r="U39" s="1"/>
      <c r="V39" s="1"/>
      <c r="W39" s="1"/>
      <c r="X39" s="1"/>
      <c r="Y39" s="1"/>
      <c r="Z39" s="1"/>
    </row>
    <row r="40">
      <c r="A40" s="42" t="s">
        <v>63</v>
      </c>
      <c r="B40" s="43">
        <v>10431.97</v>
      </c>
      <c r="C40" s="43">
        <v>11535.94</v>
      </c>
      <c r="D40" s="43">
        <v>13029.87</v>
      </c>
      <c r="E40" s="43">
        <v>15430.44</v>
      </c>
      <c r="F40" s="43">
        <v>18047.09</v>
      </c>
      <c r="G40" s="44">
        <f>F40+ 'Profit &amp; Loss Statement'!G30</f>
        <v>20728.65771</v>
      </c>
      <c r="H40" s="44">
        <f>G40+'Profit &amp; Loss Statement'!H30</f>
        <v>23940.95175</v>
      </c>
      <c r="I40" s="44">
        <f>H40+'Profit &amp; Loss Statement'!I30</f>
        <v>27537.00999</v>
      </c>
      <c r="J40" s="44">
        <f>I40+'Profit &amp; Loss Statement'!J30</f>
        <v>31469.06386</v>
      </c>
      <c r="K40" s="44">
        <f>J40+'Profit &amp; Loss Statement'!K30</f>
        <v>35822.86878</v>
      </c>
      <c r="L40" s="1"/>
      <c r="M40" s="1"/>
      <c r="N40" s="1"/>
      <c r="O40" s="1"/>
      <c r="P40" s="1"/>
      <c r="Q40" s="1"/>
      <c r="R40" s="1"/>
      <c r="S40" s="1"/>
      <c r="T40" s="1"/>
      <c r="U40" s="1"/>
      <c r="V40" s="1"/>
      <c r="W40" s="1"/>
      <c r="X40" s="1"/>
      <c r="Y40" s="1"/>
      <c r="Z40" s="1"/>
    </row>
    <row r="41">
      <c r="A41" s="42" t="s">
        <v>64</v>
      </c>
      <c r="B41" s="43">
        <v>0.46</v>
      </c>
      <c r="C41" s="43">
        <v>0.4</v>
      </c>
      <c r="D41" s="43">
        <v>0.25</v>
      </c>
      <c r="E41" s="43">
        <v>0.08</v>
      </c>
      <c r="F41" s="43">
        <v>-0.48</v>
      </c>
      <c r="G41" s="44">
        <v>0.0</v>
      </c>
      <c r="H41" s="44">
        <v>0.0</v>
      </c>
      <c r="I41" s="44">
        <v>0.0</v>
      </c>
      <c r="J41" s="44">
        <v>0.0</v>
      </c>
      <c r="K41" s="44">
        <v>0.0</v>
      </c>
      <c r="L41" s="1"/>
      <c r="M41" s="1"/>
      <c r="N41" s="1"/>
      <c r="O41" s="1"/>
      <c r="P41" s="1"/>
      <c r="Q41" s="1"/>
      <c r="R41" s="1"/>
      <c r="S41" s="1"/>
      <c r="T41" s="1"/>
      <c r="U41" s="1"/>
      <c r="V41" s="1"/>
      <c r="W41" s="1"/>
      <c r="X41" s="1"/>
      <c r="Y41" s="1"/>
      <c r="Z41" s="1"/>
    </row>
    <row r="42">
      <c r="A42" s="40" t="s">
        <v>65</v>
      </c>
      <c r="B42" s="47">
        <f t="shared" ref="B42:K42" si="26">B39+B40+B41</f>
        <v>11080.2</v>
      </c>
      <c r="C42" s="47">
        <f t="shared" si="26"/>
        <v>12184.11</v>
      </c>
      <c r="D42" s="47">
        <f t="shared" si="26"/>
        <v>13677.89</v>
      </c>
      <c r="E42" s="47">
        <f t="shared" si="26"/>
        <v>16078.78</v>
      </c>
      <c r="F42" s="47">
        <f t="shared" si="26"/>
        <v>18697.34</v>
      </c>
      <c r="G42" s="47">
        <f t="shared" si="26"/>
        <v>21379.38771</v>
      </c>
      <c r="H42" s="47">
        <f t="shared" si="26"/>
        <v>24591.68175</v>
      </c>
      <c r="I42" s="47">
        <f t="shared" si="26"/>
        <v>28187.73999</v>
      </c>
      <c r="J42" s="47">
        <f t="shared" si="26"/>
        <v>32119.79386</v>
      </c>
      <c r="K42" s="47">
        <f t="shared" si="26"/>
        <v>36473.59878</v>
      </c>
      <c r="L42" s="1"/>
      <c r="M42" s="1"/>
      <c r="N42" s="1"/>
      <c r="O42" s="1"/>
      <c r="P42" s="1"/>
      <c r="Q42" s="1"/>
      <c r="R42" s="1"/>
      <c r="S42" s="1"/>
      <c r="T42" s="1"/>
      <c r="U42" s="1"/>
      <c r="V42" s="1"/>
      <c r="W42" s="1"/>
      <c r="X42" s="1"/>
      <c r="Y42" s="1"/>
      <c r="Z42" s="1"/>
    </row>
    <row r="43">
      <c r="A43" s="38"/>
      <c r="B43" s="41"/>
      <c r="C43" s="41"/>
      <c r="D43" s="41"/>
      <c r="E43" s="41"/>
      <c r="F43" s="41"/>
      <c r="G43" s="38"/>
      <c r="H43" s="38"/>
      <c r="I43" s="38"/>
      <c r="J43" s="38"/>
      <c r="K43" s="38"/>
      <c r="L43" s="1"/>
      <c r="M43" s="1"/>
      <c r="N43" s="1"/>
      <c r="O43" s="1"/>
      <c r="P43" s="1"/>
      <c r="Q43" s="1"/>
      <c r="R43" s="1"/>
      <c r="S43" s="1"/>
      <c r="T43" s="1"/>
      <c r="U43" s="1"/>
      <c r="V43" s="1"/>
      <c r="W43" s="1"/>
      <c r="X43" s="1"/>
      <c r="Y43" s="1"/>
      <c r="Z43" s="1"/>
    </row>
    <row r="44">
      <c r="A44" s="40" t="s">
        <v>66</v>
      </c>
      <c r="B44" s="41"/>
      <c r="C44" s="41"/>
      <c r="D44" s="41"/>
      <c r="E44" s="41"/>
      <c r="F44" s="41"/>
      <c r="G44" s="38"/>
      <c r="H44" s="38"/>
      <c r="I44" s="38"/>
      <c r="J44" s="38"/>
      <c r="K44" s="38"/>
      <c r="L44" s="1"/>
      <c r="M44" s="1"/>
      <c r="N44" s="1"/>
      <c r="O44" s="1"/>
      <c r="P44" s="1"/>
      <c r="Q44" s="1"/>
      <c r="R44" s="1"/>
      <c r="S44" s="1"/>
      <c r="T44" s="1"/>
      <c r="U44" s="1"/>
      <c r="V44" s="1"/>
      <c r="W44" s="1"/>
      <c r="X44" s="1"/>
      <c r="Y44" s="1"/>
      <c r="Z44" s="1"/>
    </row>
    <row r="45">
      <c r="A45" s="40" t="s">
        <v>67</v>
      </c>
      <c r="B45" s="41"/>
      <c r="C45" s="41"/>
      <c r="D45" s="41"/>
      <c r="E45" s="41"/>
      <c r="F45" s="41"/>
      <c r="G45" s="38"/>
      <c r="H45" s="38"/>
      <c r="I45" s="38"/>
      <c r="J45" s="38"/>
      <c r="K45" s="38"/>
      <c r="L45" s="1"/>
      <c r="M45" s="1"/>
      <c r="N45" s="1"/>
      <c r="O45" s="1"/>
      <c r="P45" s="1"/>
      <c r="Q45" s="1"/>
      <c r="R45" s="1"/>
      <c r="S45" s="1"/>
      <c r="T45" s="1"/>
      <c r="U45" s="1"/>
      <c r="V45" s="1"/>
      <c r="W45" s="1"/>
      <c r="X45" s="1"/>
      <c r="Y45" s="1"/>
      <c r="Z45" s="1"/>
    </row>
    <row r="46">
      <c r="A46" s="42" t="s">
        <v>68</v>
      </c>
      <c r="B46" s="41"/>
      <c r="C46" s="41"/>
      <c r="D46" s="41"/>
      <c r="E46" s="41"/>
      <c r="F46" s="41"/>
      <c r="G46" s="38"/>
      <c r="H46" s="38"/>
      <c r="I46" s="38"/>
      <c r="J46" s="38"/>
      <c r="K46" s="38"/>
      <c r="L46" s="1"/>
      <c r="M46" s="1"/>
      <c r="N46" s="1"/>
      <c r="O46" s="1"/>
      <c r="P46" s="1"/>
      <c r="Q46" s="1"/>
      <c r="R46" s="1"/>
      <c r="S46" s="1"/>
      <c r="T46" s="1"/>
      <c r="U46" s="1"/>
      <c r="V46" s="1"/>
      <c r="W46" s="1"/>
      <c r="X46" s="1"/>
      <c r="Y46" s="1"/>
      <c r="Z46" s="1"/>
    </row>
    <row r="47">
      <c r="A47" s="42" t="s">
        <v>69</v>
      </c>
      <c r="B47" s="43">
        <v>221.11</v>
      </c>
      <c r="C47" s="43">
        <v>312.01</v>
      </c>
      <c r="D47" s="43">
        <v>507.15</v>
      </c>
      <c r="E47" s="43">
        <v>476.66</v>
      </c>
      <c r="F47" s="43">
        <v>399.24</v>
      </c>
      <c r="G47" s="44">
        <f t="shared" ref="G47:K47" si="27">_xlfn.FORECAST.LINEAR($G$1,B47:F47,$B$1:$F$1)</f>
        <v>539.4630336</v>
      </c>
      <c r="H47" s="44">
        <f t="shared" si="27"/>
        <v>551.0414267</v>
      </c>
      <c r="I47" s="44">
        <f t="shared" si="27"/>
        <v>539.9164287</v>
      </c>
      <c r="J47" s="44">
        <f t="shared" si="27"/>
        <v>584.7597035</v>
      </c>
      <c r="K47" s="44">
        <f t="shared" si="27"/>
        <v>634.3420634</v>
      </c>
      <c r="L47" s="1"/>
      <c r="M47" s="1"/>
      <c r="N47" s="1"/>
      <c r="O47" s="1"/>
      <c r="P47" s="1"/>
      <c r="Q47" s="1"/>
      <c r="R47" s="1"/>
      <c r="S47" s="1"/>
      <c r="T47" s="1"/>
      <c r="U47" s="1"/>
      <c r="V47" s="1"/>
      <c r="W47" s="1"/>
      <c r="X47" s="1"/>
      <c r="Y47" s="1"/>
      <c r="Z47" s="1"/>
    </row>
    <row r="48">
      <c r="A48" s="42" t="s">
        <v>70</v>
      </c>
      <c r="B48" s="43">
        <v>0.47</v>
      </c>
      <c r="C48" s="43">
        <v>0.44</v>
      </c>
      <c r="D48" s="43">
        <v>0.41</v>
      </c>
      <c r="E48" s="43">
        <v>0.47</v>
      </c>
      <c r="F48" s="43">
        <v>0.37</v>
      </c>
      <c r="G48" s="44">
        <f t="shared" ref="G48:K48" si="28">_xlfn.FORECAST.LINEAR($G$1,B48:F48,$B$1:$F$1)</f>
        <v>0.3809677</v>
      </c>
      <c r="H48" s="44">
        <f t="shared" si="28"/>
        <v>0.3667641927</v>
      </c>
      <c r="I48" s="44">
        <f t="shared" si="28"/>
        <v>0.3468875136</v>
      </c>
      <c r="J48" s="44">
        <f t="shared" si="28"/>
        <v>0.3120801058</v>
      </c>
      <c r="K48" s="44">
        <f t="shared" si="28"/>
        <v>0.3103448056</v>
      </c>
      <c r="L48" s="1"/>
      <c r="M48" s="1"/>
      <c r="N48" s="1"/>
      <c r="O48" s="1"/>
      <c r="P48" s="1"/>
      <c r="Q48" s="1"/>
      <c r="R48" s="1"/>
      <c r="S48" s="1"/>
      <c r="T48" s="1"/>
      <c r="U48" s="1"/>
      <c r="V48" s="1"/>
      <c r="W48" s="1"/>
      <c r="X48" s="1"/>
      <c r="Y48" s="1"/>
      <c r="Z48" s="1"/>
    </row>
    <row r="49">
      <c r="A49" s="42" t="s">
        <v>71</v>
      </c>
      <c r="B49" s="43">
        <v>1.48</v>
      </c>
      <c r="C49" s="43">
        <v>2.45</v>
      </c>
      <c r="D49" s="43">
        <v>4.87</v>
      </c>
      <c r="E49" s="43">
        <v>6.41</v>
      </c>
      <c r="F49" s="43">
        <v>9.18</v>
      </c>
      <c r="G49" s="44">
        <f t="shared" ref="G49:K49" si="29">_xlfn.FORECAST.LINEAR($G$1,B49:F49,$B$1:$F$1)</f>
        <v>10.68741179</v>
      </c>
      <c r="H49" s="44">
        <f t="shared" si="29"/>
        <v>12.95591052</v>
      </c>
      <c r="I49" s="44">
        <f t="shared" si="29"/>
        <v>14.95658967</v>
      </c>
      <c r="J49" s="44">
        <f t="shared" si="29"/>
        <v>17.099805</v>
      </c>
      <c r="K49" s="44">
        <f t="shared" si="29"/>
        <v>19.00976309</v>
      </c>
      <c r="L49" s="1"/>
      <c r="M49" s="1"/>
      <c r="N49" s="1"/>
      <c r="O49" s="1"/>
      <c r="P49" s="1"/>
      <c r="Q49" s="1"/>
      <c r="R49" s="1"/>
      <c r="S49" s="1"/>
      <c r="T49" s="1"/>
      <c r="U49" s="1"/>
      <c r="V49" s="1"/>
      <c r="W49" s="1"/>
      <c r="X49" s="1"/>
      <c r="Y49" s="1"/>
      <c r="Z49" s="1"/>
    </row>
    <row r="50">
      <c r="A50" s="45" t="s">
        <v>72</v>
      </c>
      <c r="B50" s="43">
        <v>47.39</v>
      </c>
      <c r="C50" s="43">
        <v>51.19</v>
      </c>
      <c r="D50" s="43">
        <v>64.03</v>
      </c>
      <c r="E50" s="43">
        <v>76.96</v>
      </c>
      <c r="F50" s="43">
        <v>91.93</v>
      </c>
      <c r="G50" s="44">
        <f t="shared" ref="G50:K50" si="30">_xlfn.FORECAST.LINEAR($G$1,B50:F50,$B$1:$F$1)</f>
        <v>100.7634649</v>
      </c>
      <c r="H50" s="44">
        <f t="shared" si="30"/>
        <v>115.0943866</v>
      </c>
      <c r="I50" s="44">
        <f t="shared" si="30"/>
        <v>127.5422522</v>
      </c>
      <c r="J50" s="44">
        <f t="shared" si="30"/>
        <v>139.7636651</v>
      </c>
      <c r="K50" s="44">
        <f t="shared" si="30"/>
        <v>151.7594938</v>
      </c>
      <c r="L50" s="1"/>
      <c r="M50" s="1"/>
      <c r="N50" s="1"/>
      <c r="O50" s="1"/>
      <c r="P50" s="1"/>
      <c r="Q50" s="1"/>
      <c r="R50" s="1"/>
      <c r="S50" s="1"/>
      <c r="T50" s="1"/>
      <c r="U50" s="1"/>
      <c r="V50" s="1"/>
      <c r="W50" s="1"/>
      <c r="X50" s="1"/>
      <c r="Y50" s="1"/>
      <c r="Z50" s="1"/>
    </row>
    <row r="51">
      <c r="A51" s="42" t="s">
        <v>73</v>
      </c>
      <c r="B51" s="43">
        <v>0.0</v>
      </c>
      <c r="C51" s="43">
        <v>0.0</v>
      </c>
      <c r="D51" s="43">
        <v>0.0</v>
      </c>
      <c r="E51" s="43">
        <v>0.0</v>
      </c>
      <c r="F51" s="43">
        <v>0.0</v>
      </c>
      <c r="G51" s="44">
        <f>F51</f>
        <v>0</v>
      </c>
      <c r="H51" s="44">
        <f t="shared" ref="H51:K51" si="31">_xlfn.FORECAST.LINEAR($G$1,C51:G51,$B$1:$F$1)</f>
        <v>0</v>
      </c>
      <c r="I51" s="44">
        <f t="shared" si="31"/>
        <v>0</v>
      </c>
      <c r="J51" s="44">
        <f t="shared" si="31"/>
        <v>0</v>
      </c>
      <c r="K51" s="44">
        <f t="shared" si="31"/>
        <v>0</v>
      </c>
      <c r="L51" s="1"/>
      <c r="M51" s="1"/>
      <c r="N51" s="1"/>
      <c r="O51" s="1"/>
      <c r="P51" s="1"/>
      <c r="Q51" s="1"/>
      <c r="R51" s="1"/>
      <c r="S51" s="1"/>
      <c r="T51" s="1"/>
      <c r="U51" s="1"/>
      <c r="V51" s="1"/>
      <c r="W51" s="1"/>
      <c r="X51" s="1"/>
      <c r="Y51" s="1"/>
      <c r="Z51" s="1"/>
    </row>
    <row r="52">
      <c r="A52" s="40" t="s">
        <v>74</v>
      </c>
      <c r="B52" s="47">
        <f t="shared" ref="B52:K52" si="32">B47+B48+B49+B50+B51</f>
        <v>270.45</v>
      </c>
      <c r="C52" s="47">
        <f t="shared" si="32"/>
        <v>366.09</v>
      </c>
      <c r="D52" s="47">
        <f t="shared" si="32"/>
        <v>576.46</v>
      </c>
      <c r="E52" s="47">
        <f t="shared" si="32"/>
        <v>560.5</v>
      </c>
      <c r="F52" s="47">
        <f t="shared" si="32"/>
        <v>500.72</v>
      </c>
      <c r="G52" s="47">
        <f t="shared" si="32"/>
        <v>651.2948779</v>
      </c>
      <c r="H52" s="47">
        <f t="shared" si="32"/>
        <v>679.458488</v>
      </c>
      <c r="I52" s="47">
        <f t="shared" si="32"/>
        <v>682.7621581</v>
      </c>
      <c r="J52" s="47">
        <f t="shared" si="32"/>
        <v>741.9352538</v>
      </c>
      <c r="K52" s="47">
        <f t="shared" si="32"/>
        <v>805.4216651</v>
      </c>
      <c r="L52" s="1"/>
      <c r="M52" s="1"/>
      <c r="N52" s="1"/>
      <c r="O52" s="1"/>
      <c r="P52" s="1"/>
      <c r="Q52" s="1"/>
      <c r="R52" s="1"/>
      <c r="S52" s="1"/>
      <c r="T52" s="1"/>
      <c r="U52" s="1"/>
      <c r="V52" s="1"/>
      <c r="W52" s="1"/>
      <c r="X52" s="1"/>
      <c r="Y52" s="1"/>
      <c r="Z52" s="1"/>
    </row>
    <row r="53">
      <c r="A53" s="38"/>
      <c r="B53" s="41"/>
      <c r="C53" s="41"/>
      <c r="D53" s="41"/>
      <c r="E53" s="41"/>
      <c r="F53" s="41"/>
      <c r="G53" s="38"/>
      <c r="H53" s="38"/>
      <c r="I53" s="38"/>
      <c r="J53" s="38"/>
      <c r="K53" s="38"/>
      <c r="L53" s="1"/>
      <c r="M53" s="1"/>
      <c r="N53" s="1"/>
      <c r="O53" s="1"/>
      <c r="P53" s="1"/>
      <c r="Q53" s="1"/>
      <c r="R53" s="1"/>
      <c r="S53" s="1"/>
      <c r="T53" s="1"/>
      <c r="U53" s="1"/>
      <c r="V53" s="1"/>
      <c r="W53" s="1"/>
      <c r="X53" s="1"/>
      <c r="Y53" s="1"/>
      <c r="Z53" s="1"/>
    </row>
    <row r="54">
      <c r="A54" s="40" t="s">
        <v>75</v>
      </c>
      <c r="B54" s="41"/>
      <c r="C54" s="41"/>
      <c r="D54" s="41"/>
      <c r="E54" s="41"/>
      <c r="F54" s="41"/>
      <c r="G54" s="38"/>
      <c r="H54" s="38"/>
      <c r="I54" s="38"/>
      <c r="J54" s="38"/>
      <c r="K54" s="38"/>
      <c r="L54" s="1"/>
      <c r="M54" s="1"/>
      <c r="N54" s="1"/>
      <c r="O54" s="1"/>
      <c r="P54" s="1"/>
      <c r="Q54" s="1"/>
      <c r="R54" s="1"/>
      <c r="S54" s="1"/>
      <c r="T54" s="1"/>
      <c r="U54" s="1"/>
      <c r="V54" s="1"/>
      <c r="W54" s="1"/>
      <c r="X54" s="1"/>
      <c r="Y54" s="1"/>
      <c r="Z54" s="1"/>
    </row>
    <row r="55">
      <c r="A55" s="42" t="s">
        <v>68</v>
      </c>
      <c r="B55" s="41"/>
      <c r="C55" s="41"/>
      <c r="D55" s="41"/>
      <c r="E55" s="41"/>
      <c r="F55" s="41"/>
      <c r="G55" s="38"/>
      <c r="H55" s="38"/>
      <c r="I55" s="38"/>
      <c r="J55" s="38"/>
      <c r="K55" s="38"/>
      <c r="L55" s="1"/>
      <c r="M55" s="1"/>
      <c r="N55" s="1"/>
      <c r="O55" s="1"/>
      <c r="P55" s="1"/>
      <c r="Q55" s="1"/>
      <c r="R55" s="1"/>
      <c r="S55" s="1"/>
      <c r="T55" s="1"/>
      <c r="U55" s="1"/>
      <c r="V55" s="1"/>
      <c r="W55" s="1"/>
      <c r="X55" s="1"/>
      <c r="Y55" s="1"/>
      <c r="Z55" s="1"/>
    </row>
    <row r="56">
      <c r="A56" s="42" t="s">
        <v>76</v>
      </c>
      <c r="B56" s="43">
        <v>3.73</v>
      </c>
      <c r="C56" s="44">
        <v>0.0</v>
      </c>
      <c r="D56" s="43">
        <v>0.0</v>
      </c>
      <c r="E56" s="43">
        <v>0.0</v>
      </c>
      <c r="F56" s="43">
        <v>0.0</v>
      </c>
      <c r="G56" s="44">
        <f t="shared" ref="G56:K56" si="33">_xlfn.FORECAST.LINEAR($G$1,B56:F56,$B$1:$F$1)</f>
        <v>-1.491794945</v>
      </c>
      <c r="H56" s="44">
        <f t="shared" si="33"/>
        <v>-1.194089357</v>
      </c>
      <c r="I56" s="44">
        <f t="shared" si="33"/>
        <v>-1.701283254</v>
      </c>
      <c r="J56" s="44">
        <f t="shared" si="33"/>
        <v>-2.256603141</v>
      </c>
      <c r="K56" s="44">
        <f t="shared" si="33"/>
        <v>-2.745807015</v>
      </c>
      <c r="L56" s="1"/>
      <c r="M56" s="1"/>
      <c r="N56" s="1"/>
      <c r="O56" s="1"/>
      <c r="P56" s="1"/>
      <c r="Q56" s="1"/>
      <c r="R56" s="1"/>
      <c r="S56" s="1"/>
      <c r="T56" s="1"/>
      <c r="U56" s="1"/>
      <c r="V56" s="1"/>
      <c r="W56" s="1"/>
      <c r="X56" s="1"/>
      <c r="Y56" s="1"/>
      <c r="Z56" s="1"/>
    </row>
    <row r="57">
      <c r="A57" s="42" t="s">
        <v>69</v>
      </c>
      <c r="B57" s="43">
        <v>74.35</v>
      </c>
      <c r="C57" s="43">
        <v>80.7</v>
      </c>
      <c r="D57" s="43">
        <v>139.79</v>
      </c>
      <c r="E57" s="43">
        <v>166.32</v>
      </c>
      <c r="F57" s="43">
        <v>192.92</v>
      </c>
      <c r="G57" s="44">
        <f t="shared" ref="G57:K57" si="34">_xlfn.FORECAST.LINEAR($G$1,B57:F57,$B$1:$F$1)</f>
        <v>227.6596354</v>
      </c>
      <c r="H57" s="44">
        <f t="shared" si="34"/>
        <v>265.6090308</v>
      </c>
      <c r="I57" s="44">
        <f t="shared" si="34"/>
        <v>292.3738957</v>
      </c>
      <c r="J57" s="44">
        <f t="shared" si="34"/>
        <v>326.4320338</v>
      </c>
      <c r="K57" s="44">
        <f t="shared" si="34"/>
        <v>360.5378037</v>
      </c>
      <c r="L57" s="1"/>
      <c r="M57" s="1"/>
      <c r="N57" s="1"/>
      <c r="O57" s="1"/>
      <c r="P57" s="1"/>
      <c r="Q57" s="1"/>
      <c r="R57" s="1"/>
      <c r="S57" s="1"/>
      <c r="T57" s="1"/>
      <c r="U57" s="1"/>
      <c r="V57" s="1"/>
      <c r="W57" s="1"/>
      <c r="X57" s="1"/>
      <c r="Y57" s="1"/>
      <c r="Z57" s="1"/>
    </row>
    <row r="58">
      <c r="A58" s="42" t="s">
        <v>77</v>
      </c>
      <c r="B58" s="41"/>
      <c r="C58" s="41"/>
      <c r="D58" s="41"/>
      <c r="E58" s="41"/>
      <c r="F58" s="41"/>
      <c r="G58" s="41"/>
      <c r="H58" s="41"/>
      <c r="I58" s="41"/>
      <c r="J58" s="41"/>
      <c r="K58" s="41"/>
      <c r="L58" s="1"/>
      <c r="M58" s="1"/>
      <c r="N58" s="1"/>
      <c r="O58" s="1"/>
      <c r="P58" s="1"/>
      <c r="Q58" s="1"/>
      <c r="R58" s="1"/>
      <c r="S58" s="1"/>
      <c r="T58" s="1"/>
      <c r="U58" s="1"/>
      <c r="V58" s="1"/>
      <c r="W58" s="1"/>
      <c r="X58" s="1"/>
      <c r="Y58" s="1"/>
      <c r="Z58" s="1"/>
    </row>
    <row r="59">
      <c r="A59" s="46" t="s">
        <v>78</v>
      </c>
      <c r="B59" s="43">
        <v>17.47</v>
      </c>
      <c r="C59" s="43">
        <v>21.95</v>
      </c>
      <c r="D59" s="43">
        <v>32.39</v>
      </c>
      <c r="E59" s="43">
        <v>76.29</v>
      </c>
      <c r="F59" s="43">
        <v>230.6</v>
      </c>
      <c r="G59" s="44">
        <f t="shared" ref="G59:K59" si="35">_xlfn.FORECAST.LINEAR($G$1,B59:F59,$B$1:$F$1)</f>
        <v>219.9945384</v>
      </c>
      <c r="H59" s="44">
        <f t="shared" si="35"/>
        <v>294.5547089</v>
      </c>
      <c r="I59" s="44">
        <f t="shared" si="35"/>
        <v>371.2044942</v>
      </c>
      <c r="J59" s="44">
        <f t="shared" si="35"/>
        <v>434.7011795</v>
      </c>
      <c r="K59" s="44">
        <f t="shared" si="35"/>
        <v>478.075623</v>
      </c>
      <c r="L59" s="1"/>
      <c r="M59" s="1"/>
      <c r="N59" s="1"/>
      <c r="O59" s="1"/>
      <c r="P59" s="1"/>
      <c r="Q59" s="1"/>
      <c r="R59" s="1"/>
      <c r="S59" s="1"/>
      <c r="T59" s="1"/>
      <c r="U59" s="1"/>
      <c r="V59" s="1"/>
      <c r="W59" s="1"/>
      <c r="X59" s="1"/>
      <c r="Y59" s="1"/>
      <c r="Z59" s="1"/>
    </row>
    <row r="60">
      <c r="A60" s="46" t="s">
        <v>79</v>
      </c>
      <c r="B60" s="43">
        <v>415.98</v>
      </c>
      <c r="C60" s="43">
        <v>556.18</v>
      </c>
      <c r="D60" s="43">
        <v>556.81</v>
      </c>
      <c r="E60" s="43">
        <v>677.5</v>
      </c>
      <c r="F60" s="43">
        <v>754.21</v>
      </c>
      <c r="G60" s="44">
        <f t="shared" ref="G60:K60" si="36">_xlfn.FORECAST.LINEAR($G$1,B60:F60,$B$1:$F$1)</f>
        <v>831.5156871</v>
      </c>
      <c r="H60" s="44">
        <f t="shared" si="36"/>
        <v>899.7109207</v>
      </c>
      <c r="I60" s="44">
        <f t="shared" si="36"/>
        <v>995.9304714</v>
      </c>
      <c r="J60" s="44">
        <f t="shared" si="36"/>
        <v>1066.531064</v>
      </c>
      <c r="K60" s="44">
        <f t="shared" si="36"/>
        <v>1146.339137</v>
      </c>
      <c r="L60" s="1"/>
      <c r="M60" s="1"/>
      <c r="N60" s="1"/>
      <c r="O60" s="1"/>
      <c r="P60" s="1"/>
      <c r="Q60" s="1"/>
      <c r="R60" s="1"/>
      <c r="S60" s="1"/>
      <c r="T60" s="1"/>
      <c r="U60" s="1"/>
      <c r="V60" s="1"/>
      <c r="W60" s="1"/>
      <c r="X60" s="1"/>
      <c r="Y60" s="1"/>
      <c r="Z60" s="1"/>
    </row>
    <row r="61">
      <c r="A61" s="42" t="s">
        <v>70</v>
      </c>
      <c r="B61" s="43">
        <v>177.94</v>
      </c>
      <c r="C61" s="43">
        <v>269.78</v>
      </c>
      <c r="D61" s="43">
        <v>282.92</v>
      </c>
      <c r="E61" s="43">
        <v>289.46</v>
      </c>
      <c r="F61" s="43">
        <v>389.85</v>
      </c>
      <c r="G61" s="44">
        <f t="shared" ref="G61:K61" si="37">_xlfn.FORECAST.LINEAR($G$1,B61:F61,$B$1:$F$1)</f>
        <v>415.0799903</v>
      </c>
      <c r="H61" s="44">
        <f t="shared" si="37"/>
        <v>448.7037849</v>
      </c>
      <c r="I61" s="44">
        <f t="shared" si="37"/>
        <v>502.3774989</v>
      </c>
      <c r="J61" s="44">
        <f t="shared" si="37"/>
        <v>554.5243871</v>
      </c>
      <c r="K61" s="44">
        <f t="shared" si="37"/>
        <v>587.1312639</v>
      </c>
      <c r="L61" s="1"/>
      <c r="M61" s="1"/>
      <c r="N61" s="1"/>
      <c r="O61" s="1"/>
      <c r="P61" s="1"/>
      <c r="Q61" s="1"/>
      <c r="R61" s="1"/>
      <c r="S61" s="1"/>
      <c r="T61" s="1"/>
      <c r="U61" s="1"/>
      <c r="V61" s="1"/>
      <c r="W61" s="1"/>
      <c r="X61" s="1"/>
      <c r="Y61" s="1"/>
      <c r="Z61" s="1"/>
    </row>
    <row r="62">
      <c r="A62" s="45" t="s">
        <v>80</v>
      </c>
      <c r="B62" s="43">
        <v>0.45</v>
      </c>
      <c r="C62" s="43">
        <v>112.66</v>
      </c>
      <c r="D62" s="43">
        <v>111.57</v>
      </c>
      <c r="E62" s="43">
        <v>85.39</v>
      </c>
      <c r="F62" s="43">
        <v>254.78</v>
      </c>
      <c r="G62" s="44">
        <f t="shared" ref="G62:K62" si="38">_xlfn.FORECAST.LINEAR($G$1,B62:F62,$B$1:$F$1)</f>
        <v>257.4507297</v>
      </c>
      <c r="H62" s="44">
        <f t="shared" si="38"/>
        <v>294.2366052</v>
      </c>
      <c r="I62" s="44">
        <f t="shared" si="38"/>
        <v>361.9215876</v>
      </c>
      <c r="J62" s="44">
        <f t="shared" si="38"/>
        <v>428.5380852</v>
      </c>
      <c r="K62" s="44">
        <f t="shared" si="38"/>
        <v>455.0216318</v>
      </c>
      <c r="L62" s="1"/>
      <c r="M62" s="1"/>
      <c r="N62" s="1"/>
      <c r="O62" s="1"/>
      <c r="P62" s="1"/>
      <c r="Q62" s="1"/>
      <c r="R62" s="1"/>
      <c r="S62" s="1"/>
      <c r="T62" s="1"/>
      <c r="U62" s="1"/>
      <c r="V62" s="1"/>
      <c r="W62" s="1"/>
      <c r="X62" s="1"/>
      <c r="Y62" s="1"/>
      <c r="Z62" s="1"/>
    </row>
    <row r="63">
      <c r="A63" s="42" t="s">
        <v>81</v>
      </c>
      <c r="B63" s="43">
        <v>20.7</v>
      </c>
      <c r="C63" s="43">
        <v>40.73</v>
      </c>
      <c r="D63" s="43">
        <v>58.37</v>
      </c>
      <c r="E63" s="43">
        <v>121.18</v>
      </c>
      <c r="F63" s="43">
        <v>95.74</v>
      </c>
      <c r="G63" s="44">
        <f t="shared" ref="G63:K63" si="39">_xlfn.FORECAST.LINEAR($G$1,B63:F63,$B$1:$F$1)</f>
        <v>136.5010533</v>
      </c>
      <c r="H63" s="44">
        <f t="shared" si="39"/>
        <v>159.1905345</v>
      </c>
      <c r="I63" s="44">
        <f t="shared" si="39"/>
        <v>179.2981326</v>
      </c>
      <c r="J63" s="44">
        <f t="shared" si="39"/>
        <v>192.3018989</v>
      </c>
      <c r="K63" s="44">
        <f t="shared" si="39"/>
        <v>223.3893331</v>
      </c>
      <c r="L63" s="1"/>
      <c r="M63" s="1"/>
      <c r="N63" s="1"/>
      <c r="O63" s="1"/>
      <c r="P63" s="1"/>
      <c r="Q63" s="1"/>
      <c r="R63" s="1"/>
      <c r="S63" s="1"/>
      <c r="T63" s="1"/>
      <c r="U63" s="1"/>
      <c r="V63" s="1"/>
      <c r="W63" s="1"/>
      <c r="X63" s="1"/>
      <c r="Y63" s="1"/>
      <c r="Z63" s="1"/>
    </row>
    <row r="64">
      <c r="A64" s="42" t="s">
        <v>71</v>
      </c>
      <c r="B64" s="43">
        <v>15.18</v>
      </c>
      <c r="C64" s="43">
        <v>23.77</v>
      </c>
      <c r="D64" s="43">
        <v>36.44</v>
      </c>
      <c r="E64" s="43">
        <v>50.87</v>
      </c>
      <c r="F64" s="43">
        <v>61.04</v>
      </c>
      <c r="G64" s="44">
        <f t="shared" ref="G64:K64" si="40">_xlfn.FORECAST.LINEAR($G$1,B64:F64,$B$1:$F$1)</f>
        <v>73.11234525</v>
      </c>
      <c r="H64" s="44">
        <f t="shared" si="40"/>
        <v>86.0381311</v>
      </c>
      <c r="I64" s="44">
        <f t="shared" si="40"/>
        <v>97.93852277</v>
      </c>
      <c r="J64" s="44">
        <f t="shared" si="40"/>
        <v>109.5471226</v>
      </c>
      <c r="K64" s="44">
        <f t="shared" si="40"/>
        <v>122.09372</v>
      </c>
      <c r="L64" s="1"/>
      <c r="M64" s="1"/>
      <c r="N64" s="1"/>
      <c r="O64" s="1"/>
      <c r="P64" s="1"/>
      <c r="Q64" s="1"/>
      <c r="R64" s="1"/>
      <c r="S64" s="1"/>
      <c r="T64" s="1"/>
      <c r="U64" s="1"/>
      <c r="V64" s="1"/>
      <c r="W64" s="1"/>
      <c r="X64" s="1"/>
      <c r="Y64" s="1"/>
      <c r="Z64" s="1"/>
    </row>
    <row r="65">
      <c r="A65" s="40" t="s">
        <v>82</v>
      </c>
      <c r="B65" s="47">
        <f t="shared" ref="B65:K65" si="41">B56+B57+B59+B60+B61+B62+B63+B64</f>
        <v>725.8</v>
      </c>
      <c r="C65" s="47">
        <f t="shared" si="41"/>
        <v>1105.77</v>
      </c>
      <c r="D65" s="47">
        <f t="shared" si="41"/>
        <v>1218.29</v>
      </c>
      <c r="E65" s="47">
        <f t="shared" si="41"/>
        <v>1467.01</v>
      </c>
      <c r="F65" s="47">
        <f t="shared" si="41"/>
        <v>1979.14</v>
      </c>
      <c r="G65" s="47">
        <f t="shared" si="41"/>
        <v>2159.822184</v>
      </c>
      <c r="H65" s="47">
        <f t="shared" si="41"/>
        <v>2446.849627</v>
      </c>
      <c r="I65" s="47">
        <f t="shared" si="41"/>
        <v>2799.34332</v>
      </c>
      <c r="J65" s="47">
        <f t="shared" si="41"/>
        <v>3110.319168</v>
      </c>
      <c r="K65" s="47">
        <f t="shared" si="41"/>
        <v>3369.842706</v>
      </c>
      <c r="L65" s="1"/>
      <c r="M65" s="1"/>
      <c r="N65" s="1"/>
      <c r="O65" s="1"/>
      <c r="P65" s="1"/>
      <c r="Q65" s="1"/>
      <c r="R65" s="1"/>
      <c r="S65" s="1"/>
      <c r="T65" s="1"/>
      <c r="U65" s="1"/>
      <c r="V65" s="1"/>
      <c r="W65" s="1"/>
      <c r="X65" s="1"/>
      <c r="Y65" s="1"/>
      <c r="Z65" s="1"/>
    </row>
    <row r="66">
      <c r="A66" s="38"/>
      <c r="B66" s="41"/>
      <c r="C66" s="41"/>
      <c r="D66" s="41"/>
      <c r="E66" s="41"/>
      <c r="F66" s="41"/>
      <c r="G66" s="38"/>
      <c r="H66" s="38"/>
      <c r="I66" s="38"/>
      <c r="J66" s="38"/>
      <c r="K66" s="38"/>
      <c r="L66" s="1"/>
      <c r="M66" s="1"/>
      <c r="N66" s="1"/>
      <c r="O66" s="1"/>
      <c r="P66" s="1"/>
      <c r="Q66" s="1"/>
      <c r="R66" s="1"/>
      <c r="S66" s="1"/>
      <c r="T66" s="1"/>
      <c r="U66" s="1"/>
      <c r="V66" s="1"/>
      <c r="W66" s="1"/>
      <c r="X66" s="1"/>
      <c r="Y66" s="1"/>
      <c r="Z66" s="1"/>
    </row>
    <row r="67">
      <c r="A67" s="48" t="s">
        <v>83</v>
      </c>
      <c r="B67" s="49">
        <f t="shared" ref="B67:K67" si="42">B42+B52+B65</f>
        <v>12076.45</v>
      </c>
      <c r="C67" s="49">
        <f t="shared" si="42"/>
        <v>13655.97</v>
      </c>
      <c r="D67" s="49">
        <f t="shared" si="42"/>
        <v>15472.64</v>
      </c>
      <c r="E67" s="49">
        <f t="shared" si="42"/>
        <v>18106.29</v>
      </c>
      <c r="F67" s="49">
        <f t="shared" si="42"/>
        <v>21177.2</v>
      </c>
      <c r="G67" s="49">
        <f t="shared" si="42"/>
        <v>24190.50477</v>
      </c>
      <c r="H67" s="49">
        <f t="shared" si="42"/>
        <v>27717.98987</v>
      </c>
      <c r="I67" s="49">
        <f t="shared" si="42"/>
        <v>31669.84546</v>
      </c>
      <c r="J67" s="49">
        <f t="shared" si="42"/>
        <v>35972.04828</v>
      </c>
      <c r="K67" s="49">
        <f t="shared" si="42"/>
        <v>40648.86315</v>
      </c>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50" t="s">
        <v>84</v>
      </c>
      <c r="B69" s="51">
        <f t="shared" ref="B69:K69" si="43">B35-B67</f>
        <v>0</v>
      </c>
      <c r="C69" s="51">
        <f t="shared" si="43"/>
        <v>0</v>
      </c>
      <c r="D69" s="51">
        <f t="shared" si="43"/>
        <v>0</v>
      </c>
      <c r="E69" s="51">
        <f t="shared" si="43"/>
        <v>0</v>
      </c>
      <c r="F69" s="51">
        <f t="shared" si="43"/>
        <v>0</v>
      </c>
      <c r="G69" s="51">
        <f t="shared" si="43"/>
        <v>0</v>
      </c>
      <c r="H69" s="51">
        <f t="shared" si="43"/>
        <v>0</v>
      </c>
      <c r="I69" s="51">
        <f t="shared" si="43"/>
        <v>0</v>
      </c>
      <c r="J69" s="51">
        <f t="shared" si="43"/>
        <v>0</v>
      </c>
      <c r="K69" s="51">
        <f t="shared" si="43"/>
        <v>0</v>
      </c>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52"/>
      <c r="B72" s="1"/>
      <c r="C72" s="1"/>
      <c r="D72" s="1"/>
      <c r="E72" s="1"/>
      <c r="F72" s="1"/>
      <c r="G72" s="1"/>
      <c r="H72" s="1"/>
      <c r="I72" s="1"/>
      <c r="J72" s="1"/>
      <c r="K72" s="1"/>
      <c r="L72" s="1"/>
      <c r="M72" s="1"/>
      <c r="N72" s="1"/>
      <c r="O72" s="1"/>
      <c r="P72" s="1"/>
      <c r="Q72" s="1"/>
      <c r="R72" s="1"/>
      <c r="S72" s="1"/>
      <c r="T72" s="1"/>
      <c r="U72" s="1"/>
      <c r="V72" s="1"/>
      <c r="W72" s="1"/>
      <c r="X72" s="1"/>
      <c r="Y72" s="1"/>
      <c r="Z72" s="1"/>
    </row>
    <row r="73">
      <c r="A73" s="53"/>
      <c r="B73" s="1"/>
      <c r="C73" s="1"/>
      <c r="D73" s="1"/>
      <c r="E73" s="1"/>
      <c r="F73" s="1"/>
      <c r="G73" s="1"/>
      <c r="H73" s="1"/>
      <c r="I73" s="1"/>
      <c r="J73" s="1"/>
      <c r="K73" s="1"/>
      <c r="L73" s="1"/>
      <c r="M73" s="1"/>
      <c r="N73" s="1"/>
      <c r="O73" s="1"/>
      <c r="P73" s="1"/>
      <c r="Q73" s="1"/>
      <c r="R73" s="1"/>
      <c r="S73" s="1"/>
      <c r="T73" s="1"/>
      <c r="U73" s="1"/>
      <c r="V73" s="1"/>
      <c r="W73" s="1"/>
      <c r="X73" s="1"/>
      <c r="Y73" s="1"/>
      <c r="Z73" s="1"/>
    </row>
    <row r="74">
      <c r="A74" s="53"/>
      <c r="B74" s="1"/>
      <c r="C74" s="1"/>
      <c r="D74" s="1"/>
      <c r="E74" s="1"/>
      <c r="F74" s="1"/>
      <c r="G74" s="1"/>
      <c r="H74" s="1"/>
      <c r="I74" s="1"/>
      <c r="J74" s="1"/>
      <c r="K74" s="1"/>
      <c r="L74" s="1"/>
      <c r="M74" s="1"/>
      <c r="N74" s="1"/>
      <c r="O74" s="1"/>
      <c r="P74" s="1"/>
      <c r="Q74" s="1"/>
      <c r="R74" s="1"/>
      <c r="S74" s="1"/>
      <c r="T74" s="1"/>
      <c r="U74" s="1"/>
      <c r="V74" s="1"/>
      <c r="W74" s="1"/>
      <c r="X74" s="1"/>
      <c r="Y74" s="1"/>
      <c r="Z74" s="1"/>
    </row>
    <row r="75">
      <c r="A75" s="53"/>
      <c r="B75" s="1"/>
      <c r="C75" s="1"/>
      <c r="D75" s="1"/>
      <c r="E75" s="1"/>
      <c r="F75" s="1"/>
      <c r="G75" s="1"/>
      <c r="H75" s="1"/>
      <c r="I75" s="1"/>
      <c r="J75" s="1"/>
      <c r="K75" s="1"/>
      <c r="L75" s="1"/>
      <c r="M75" s="1"/>
      <c r="N75" s="1"/>
      <c r="O75" s="1"/>
      <c r="P75" s="1"/>
      <c r="Q75" s="1"/>
      <c r="R75" s="1"/>
      <c r="S75" s="1"/>
      <c r="T75" s="1"/>
      <c r="U75" s="1"/>
      <c r="V75" s="1"/>
      <c r="W75" s="1"/>
      <c r="X75" s="1"/>
      <c r="Y75" s="1"/>
      <c r="Z75" s="1"/>
    </row>
    <row r="76">
      <c r="A76" s="53"/>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 customWidth="1" min="2" max="11" width="7.75"/>
    <col customWidth="1" min="12" max="26" width="56.75"/>
  </cols>
  <sheetData>
    <row r="1">
      <c r="A1" s="34" t="s">
        <v>85</v>
      </c>
      <c r="B1" s="35">
        <v>43921.0</v>
      </c>
      <c r="C1" s="35">
        <v>44286.0</v>
      </c>
      <c r="D1" s="35">
        <v>44651.0</v>
      </c>
      <c r="E1" s="35">
        <v>45016.0</v>
      </c>
      <c r="F1" s="35">
        <v>45382.0</v>
      </c>
      <c r="G1" s="35">
        <v>45747.0</v>
      </c>
      <c r="H1" s="35">
        <v>46112.0</v>
      </c>
      <c r="I1" s="35">
        <v>46477.0</v>
      </c>
      <c r="J1" s="35">
        <v>46843.0</v>
      </c>
      <c r="K1" s="35">
        <v>47208.0</v>
      </c>
      <c r="L1" s="1"/>
      <c r="M1" s="1"/>
      <c r="N1" s="1"/>
      <c r="O1" s="1"/>
      <c r="P1" s="1"/>
      <c r="Q1" s="1"/>
      <c r="R1" s="1"/>
      <c r="S1" s="1"/>
      <c r="T1" s="1"/>
      <c r="U1" s="1"/>
      <c r="V1" s="1"/>
      <c r="W1" s="1"/>
      <c r="X1" s="1"/>
      <c r="Y1" s="1"/>
      <c r="Z1" s="1"/>
    </row>
    <row r="2">
      <c r="A2" s="36" t="s">
        <v>86</v>
      </c>
      <c r="B2" s="37" t="s">
        <v>30</v>
      </c>
      <c r="C2" s="37" t="s">
        <v>30</v>
      </c>
      <c r="D2" s="37" t="s">
        <v>30</v>
      </c>
      <c r="E2" s="37" t="s">
        <v>30</v>
      </c>
      <c r="F2" s="37" t="s">
        <v>30</v>
      </c>
      <c r="G2" s="37" t="s">
        <v>30</v>
      </c>
      <c r="H2" s="37" t="s">
        <v>30</v>
      </c>
      <c r="I2" s="37" t="s">
        <v>30</v>
      </c>
      <c r="J2" s="37" t="s">
        <v>30</v>
      </c>
      <c r="K2" s="37" t="s">
        <v>30</v>
      </c>
      <c r="L2" s="1"/>
      <c r="M2" s="1"/>
      <c r="N2" s="1"/>
      <c r="O2" s="1"/>
      <c r="P2" s="1"/>
      <c r="Q2" s="1"/>
      <c r="R2" s="1"/>
      <c r="S2" s="1"/>
      <c r="T2" s="1"/>
      <c r="U2" s="1"/>
      <c r="V2" s="1"/>
      <c r="W2" s="1"/>
      <c r="X2" s="1"/>
      <c r="Y2" s="1"/>
      <c r="Z2" s="1"/>
    </row>
    <row r="3">
      <c r="A3" s="36" t="s">
        <v>31</v>
      </c>
      <c r="B3" s="37" t="s">
        <v>32</v>
      </c>
      <c r="C3" s="37" t="s">
        <v>32</v>
      </c>
      <c r="D3" s="37" t="s">
        <v>32</v>
      </c>
      <c r="E3" s="37" t="s">
        <v>32</v>
      </c>
      <c r="F3" s="37" t="s">
        <v>32</v>
      </c>
      <c r="G3" s="37" t="s">
        <v>33</v>
      </c>
      <c r="H3" s="37" t="s">
        <v>33</v>
      </c>
      <c r="I3" s="37" t="s">
        <v>33</v>
      </c>
      <c r="J3" s="37" t="s">
        <v>33</v>
      </c>
      <c r="K3" s="37" t="s">
        <v>33</v>
      </c>
      <c r="L3" s="1"/>
      <c r="M3" s="1"/>
      <c r="N3" s="1"/>
      <c r="O3" s="1"/>
      <c r="P3" s="1"/>
      <c r="Q3" s="1"/>
      <c r="R3" s="1"/>
      <c r="S3" s="1"/>
      <c r="T3" s="1"/>
      <c r="U3" s="1"/>
      <c r="V3" s="1"/>
      <c r="W3" s="1"/>
      <c r="X3" s="1"/>
      <c r="Y3" s="1"/>
      <c r="Z3" s="1"/>
    </row>
    <row r="4">
      <c r="A4" s="38"/>
      <c r="B4" s="38"/>
      <c r="C4" s="38"/>
      <c r="D4" s="38"/>
      <c r="E4" s="38"/>
      <c r="F4" s="38"/>
      <c r="G4" s="38"/>
      <c r="H4" s="38"/>
      <c r="I4" s="38"/>
      <c r="J4" s="38"/>
      <c r="K4" s="38"/>
      <c r="L4" s="1"/>
      <c r="M4" s="1"/>
      <c r="N4" s="1"/>
      <c r="O4" s="1"/>
      <c r="P4" s="1"/>
      <c r="Q4" s="1"/>
      <c r="R4" s="1"/>
      <c r="S4" s="1"/>
      <c r="T4" s="1"/>
      <c r="U4" s="1"/>
      <c r="V4" s="1"/>
      <c r="W4" s="1"/>
      <c r="X4" s="1"/>
      <c r="Y4" s="1"/>
      <c r="Z4" s="1"/>
    </row>
    <row r="5">
      <c r="A5" s="42" t="s">
        <v>87</v>
      </c>
      <c r="B5" s="43">
        <v>24870.2</v>
      </c>
      <c r="C5" s="43">
        <v>24143.06</v>
      </c>
      <c r="D5" s="43">
        <v>30976.27</v>
      </c>
      <c r="E5" s="43">
        <v>42839.56</v>
      </c>
      <c r="F5" s="43">
        <v>50788.83</v>
      </c>
      <c r="G5" s="44">
        <f t="shared" ref="G5:K5" si="1">_xlfn.FORECAST.LINEAR(G1,B5:F5,B1:F1)</f>
        <v>55889.17753</v>
      </c>
      <c r="H5" s="44">
        <f t="shared" si="1"/>
        <v>65911.83298</v>
      </c>
      <c r="I5" s="44">
        <f t="shared" si="1"/>
        <v>74145.89534</v>
      </c>
      <c r="J5" s="44">
        <f t="shared" si="1"/>
        <v>81248.13809</v>
      </c>
      <c r="K5" s="44">
        <f t="shared" si="1"/>
        <v>89353.55293</v>
      </c>
      <c r="L5" s="1"/>
      <c r="M5" s="1"/>
      <c r="N5" s="1"/>
      <c r="O5" s="1"/>
      <c r="P5" s="1"/>
      <c r="Q5" s="1"/>
      <c r="R5" s="1"/>
      <c r="S5" s="1"/>
      <c r="T5" s="1"/>
      <c r="U5" s="1"/>
      <c r="V5" s="1"/>
      <c r="W5" s="1"/>
      <c r="X5" s="1"/>
      <c r="Y5" s="1"/>
      <c r="Z5" s="1"/>
    </row>
    <row r="6">
      <c r="A6" s="42" t="s">
        <v>88</v>
      </c>
      <c r="B6" s="43">
        <v>0.0</v>
      </c>
      <c r="C6" s="43">
        <v>0.0</v>
      </c>
      <c r="D6" s="43">
        <v>0.0</v>
      </c>
      <c r="E6" s="43">
        <v>0.0</v>
      </c>
      <c r="F6" s="43">
        <v>0.0</v>
      </c>
      <c r="G6" s="44">
        <f t="shared" ref="G6:K6" si="2">_xlfn.FORECAST.LINEAR($G$1,B6:F6,$B$1:$F$1)</f>
        <v>0</v>
      </c>
      <c r="H6" s="44">
        <f t="shared" si="2"/>
        <v>0</v>
      </c>
      <c r="I6" s="44">
        <f t="shared" si="2"/>
        <v>0</v>
      </c>
      <c r="J6" s="44">
        <f t="shared" si="2"/>
        <v>0</v>
      </c>
      <c r="K6" s="44">
        <f t="shared" si="2"/>
        <v>0</v>
      </c>
      <c r="L6" s="1"/>
      <c r="M6" s="1"/>
      <c r="N6" s="1"/>
      <c r="O6" s="1"/>
      <c r="P6" s="1"/>
      <c r="Q6" s="1"/>
      <c r="R6" s="1"/>
      <c r="S6" s="1"/>
      <c r="T6" s="1"/>
      <c r="U6" s="1"/>
      <c r="V6" s="1"/>
      <c r="W6" s="1"/>
      <c r="X6" s="1"/>
      <c r="Y6" s="1"/>
      <c r="Z6" s="1"/>
    </row>
    <row r="7">
      <c r="A7" s="40" t="s">
        <v>89</v>
      </c>
      <c r="B7" s="47">
        <f t="shared" ref="B7:K7" si="3">B5+B6</f>
        <v>24870.2</v>
      </c>
      <c r="C7" s="47">
        <f t="shared" si="3"/>
        <v>24143.06</v>
      </c>
      <c r="D7" s="47">
        <f t="shared" si="3"/>
        <v>30976.27</v>
      </c>
      <c r="E7" s="47">
        <f t="shared" si="3"/>
        <v>42839.56</v>
      </c>
      <c r="F7" s="47">
        <f t="shared" si="3"/>
        <v>50788.83</v>
      </c>
      <c r="G7" s="47">
        <f t="shared" si="3"/>
        <v>55889.17753</v>
      </c>
      <c r="H7" s="47">
        <f t="shared" si="3"/>
        <v>65911.83298</v>
      </c>
      <c r="I7" s="47">
        <f t="shared" si="3"/>
        <v>74145.89534</v>
      </c>
      <c r="J7" s="47">
        <f t="shared" si="3"/>
        <v>81248.13809</v>
      </c>
      <c r="K7" s="47">
        <f t="shared" si="3"/>
        <v>89353.55293</v>
      </c>
      <c r="L7" s="1"/>
      <c r="M7" s="1"/>
      <c r="N7" s="1"/>
      <c r="O7" s="1"/>
      <c r="P7" s="1"/>
      <c r="Q7" s="1"/>
      <c r="R7" s="1"/>
      <c r="S7" s="1"/>
      <c r="T7" s="1"/>
      <c r="U7" s="1"/>
      <c r="V7" s="1"/>
      <c r="W7" s="1"/>
      <c r="X7" s="1"/>
      <c r="Y7" s="1"/>
      <c r="Z7" s="1"/>
    </row>
    <row r="8">
      <c r="A8" s="38"/>
      <c r="B8" s="41"/>
      <c r="C8" s="41"/>
      <c r="D8" s="41"/>
      <c r="E8" s="41"/>
      <c r="F8" s="41"/>
      <c r="G8" s="38"/>
      <c r="H8" s="38"/>
      <c r="I8" s="38"/>
      <c r="J8" s="38"/>
      <c r="K8" s="38"/>
      <c r="L8" s="1"/>
      <c r="M8" s="1"/>
      <c r="N8" s="1"/>
      <c r="O8" s="1"/>
      <c r="P8" s="1"/>
      <c r="Q8" s="1"/>
      <c r="R8" s="1"/>
      <c r="S8" s="1"/>
      <c r="T8" s="1"/>
      <c r="U8" s="1"/>
      <c r="V8" s="1"/>
      <c r="W8" s="1"/>
      <c r="X8" s="1"/>
      <c r="Y8" s="1"/>
      <c r="Z8" s="1"/>
    </row>
    <row r="9">
      <c r="A9" s="40" t="s">
        <v>90</v>
      </c>
      <c r="B9" s="47">
        <f t="shared" ref="B9:K9" si="4">B10+B11+B12</f>
        <v>21102.93</v>
      </c>
      <c r="C9" s="47">
        <f t="shared" si="4"/>
        <v>20554.68</v>
      </c>
      <c r="D9" s="47">
        <f t="shared" si="4"/>
        <v>26397.39</v>
      </c>
      <c r="E9" s="47">
        <f t="shared" si="4"/>
        <v>36383.95</v>
      </c>
      <c r="F9" s="47">
        <f t="shared" si="4"/>
        <v>43274.54</v>
      </c>
      <c r="G9" s="47">
        <f t="shared" si="4"/>
        <v>47599.12947</v>
      </c>
      <c r="H9" s="47">
        <f t="shared" si="4"/>
        <v>56134.45275</v>
      </c>
      <c r="I9" s="47">
        <f t="shared" si="4"/>
        <v>63168.58064</v>
      </c>
      <c r="J9" s="47">
        <f t="shared" si="4"/>
        <v>69244.98359</v>
      </c>
      <c r="K9" s="47">
        <f t="shared" si="4"/>
        <v>76141.0137</v>
      </c>
      <c r="L9" s="1"/>
      <c r="M9" s="1"/>
      <c r="N9" s="1"/>
      <c r="O9" s="1"/>
      <c r="P9" s="1"/>
      <c r="Q9" s="1"/>
      <c r="R9" s="1"/>
      <c r="S9" s="1"/>
      <c r="T9" s="1"/>
      <c r="U9" s="1"/>
      <c r="V9" s="1"/>
      <c r="W9" s="1"/>
      <c r="X9" s="1"/>
      <c r="Y9" s="1"/>
      <c r="Z9" s="1"/>
    </row>
    <row r="10">
      <c r="A10" s="42" t="s">
        <v>91</v>
      </c>
      <c r="B10" s="43">
        <v>0.0</v>
      </c>
      <c r="C10" s="43">
        <v>0.0</v>
      </c>
      <c r="D10" s="43">
        <v>0.0</v>
      </c>
      <c r="E10" s="43">
        <v>0.0</v>
      </c>
      <c r="F10" s="43">
        <v>0.0</v>
      </c>
      <c r="G10" s="44">
        <f t="shared" ref="G10:K10" si="5">_xlfn.FORECAST.LINEAR($G$1,B10:F10,$B$1:$F$1)</f>
        <v>0</v>
      </c>
      <c r="H10" s="44">
        <f t="shared" si="5"/>
        <v>0</v>
      </c>
      <c r="I10" s="44">
        <f t="shared" si="5"/>
        <v>0</v>
      </c>
      <c r="J10" s="44">
        <f t="shared" si="5"/>
        <v>0</v>
      </c>
      <c r="K10" s="44">
        <f t="shared" si="5"/>
        <v>0</v>
      </c>
      <c r="L10" s="1"/>
      <c r="M10" s="1"/>
      <c r="N10" s="1"/>
      <c r="O10" s="1"/>
      <c r="P10" s="1"/>
      <c r="Q10" s="1"/>
      <c r="R10" s="1"/>
      <c r="S10" s="1"/>
      <c r="T10" s="1"/>
      <c r="U10" s="1"/>
      <c r="V10" s="1"/>
      <c r="W10" s="1"/>
      <c r="X10" s="1"/>
      <c r="Y10" s="1"/>
      <c r="Z10" s="1"/>
    </row>
    <row r="11">
      <c r="A11" s="42" t="s">
        <v>92</v>
      </c>
      <c r="B11" s="43">
        <v>21441.68</v>
      </c>
      <c r="C11" s="43">
        <v>20855.56</v>
      </c>
      <c r="D11" s="43">
        <v>26891.77</v>
      </c>
      <c r="E11" s="43">
        <v>36884.77</v>
      </c>
      <c r="F11" s="43">
        <v>43958.31</v>
      </c>
      <c r="G11" s="44">
        <f t="shared" ref="G11:K11" si="6">_xlfn.FORECAST.LINEAR($G$1,B11:F11,$B$1:$F$1)</f>
        <v>48329.92668</v>
      </c>
      <c r="H11" s="44">
        <f t="shared" si="6"/>
        <v>56991.38949</v>
      </c>
      <c r="I11" s="44">
        <f t="shared" si="6"/>
        <v>64108.51118</v>
      </c>
      <c r="J11" s="44">
        <f t="shared" si="6"/>
        <v>70302.89781</v>
      </c>
      <c r="K11" s="44">
        <f t="shared" si="6"/>
        <v>77282.17264</v>
      </c>
      <c r="L11" s="1"/>
      <c r="M11" s="1"/>
      <c r="N11" s="1"/>
      <c r="O11" s="1"/>
      <c r="P11" s="1"/>
      <c r="Q11" s="1"/>
      <c r="R11" s="1"/>
      <c r="S11" s="1"/>
      <c r="T11" s="1"/>
      <c r="U11" s="1"/>
      <c r="V11" s="1"/>
      <c r="W11" s="1"/>
      <c r="X11" s="1"/>
      <c r="Y11" s="1"/>
      <c r="Z11" s="1"/>
    </row>
    <row r="12">
      <c r="A12" s="54" t="s">
        <v>93</v>
      </c>
      <c r="B12" s="43">
        <v>-338.75</v>
      </c>
      <c r="C12" s="43">
        <v>-300.88</v>
      </c>
      <c r="D12" s="43">
        <v>-494.38</v>
      </c>
      <c r="E12" s="43">
        <v>-500.82</v>
      </c>
      <c r="F12" s="43">
        <v>-683.77</v>
      </c>
      <c r="G12" s="44">
        <f t="shared" ref="G12:K12" si="7">_xlfn.FORECAST.LINEAR($G$1,B12:F12,$B$1:$F$1)</f>
        <v>-730.7972115</v>
      </c>
      <c r="H12" s="44">
        <f t="shared" si="7"/>
        <v>-856.9367356</v>
      </c>
      <c r="I12" s="44">
        <f t="shared" si="7"/>
        <v>-939.9305475</v>
      </c>
      <c r="J12" s="44">
        <f t="shared" si="7"/>
        <v>-1057.914217</v>
      </c>
      <c r="K12" s="44">
        <f t="shared" si="7"/>
        <v>-1141.15894</v>
      </c>
      <c r="L12" s="1"/>
      <c r="M12" s="1"/>
      <c r="N12" s="1"/>
      <c r="O12" s="1"/>
      <c r="P12" s="1"/>
      <c r="Q12" s="1"/>
      <c r="R12" s="1"/>
      <c r="S12" s="1"/>
      <c r="T12" s="1"/>
      <c r="U12" s="1"/>
      <c r="V12" s="1"/>
      <c r="W12" s="1"/>
      <c r="X12" s="1"/>
      <c r="Y12" s="1"/>
      <c r="Z12" s="1"/>
    </row>
    <row r="13">
      <c r="A13" s="40" t="s">
        <v>94</v>
      </c>
      <c r="B13" s="47">
        <f t="shared" ref="B13:K13" si="8">B7-B9</f>
        <v>3767.27</v>
      </c>
      <c r="C13" s="47">
        <f t="shared" si="8"/>
        <v>3588.38</v>
      </c>
      <c r="D13" s="47">
        <f t="shared" si="8"/>
        <v>4578.88</v>
      </c>
      <c r="E13" s="47">
        <f t="shared" si="8"/>
        <v>6455.61</v>
      </c>
      <c r="F13" s="47">
        <f t="shared" si="8"/>
        <v>7514.29</v>
      </c>
      <c r="G13" s="47">
        <f t="shared" si="8"/>
        <v>8290.048063</v>
      </c>
      <c r="H13" s="47">
        <f t="shared" si="8"/>
        <v>9777.380223</v>
      </c>
      <c r="I13" s="47">
        <f t="shared" si="8"/>
        <v>10977.31471</v>
      </c>
      <c r="J13" s="47">
        <f t="shared" si="8"/>
        <v>12003.1545</v>
      </c>
      <c r="K13" s="47">
        <f t="shared" si="8"/>
        <v>13212.53923</v>
      </c>
      <c r="L13" s="1"/>
      <c r="M13" s="1"/>
      <c r="N13" s="1"/>
      <c r="O13" s="1"/>
      <c r="P13" s="1"/>
      <c r="Q13" s="1"/>
      <c r="R13" s="1"/>
      <c r="S13" s="1"/>
      <c r="T13" s="1"/>
      <c r="U13" s="1"/>
      <c r="V13" s="1"/>
      <c r="W13" s="1"/>
      <c r="X13" s="1"/>
      <c r="Y13" s="1"/>
      <c r="Z13" s="1"/>
    </row>
    <row r="14">
      <c r="A14" s="38"/>
      <c r="B14" s="41"/>
      <c r="C14" s="41"/>
      <c r="D14" s="41"/>
      <c r="E14" s="41"/>
      <c r="F14" s="41"/>
      <c r="G14" s="38"/>
      <c r="H14" s="38"/>
      <c r="I14" s="38"/>
      <c r="J14" s="38"/>
      <c r="K14" s="38"/>
      <c r="L14" s="1"/>
      <c r="M14" s="1"/>
      <c r="N14" s="1"/>
      <c r="O14" s="1"/>
      <c r="P14" s="1"/>
      <c r="Q14" s="1"/>
      <c r="R14" s="1"/>
      <c r="S14" s="1"/>
      <c r="T14" s="1"/>
      <c r="U14" s="1"/>
      <c r="V14" s="1"/>
      <c r="W14" s="1"/>
      <c r="X14" s="1"/>
      <c r="Y14" s="1"/>
      <c r="Z14" s="1"/>
    </row>
    <row r="15">
      <c r="A15" s="42" t="s">
        <v>95</v>
      </c>
      <c r="B15" s="41"/>
      <c r="C15" s="41"/>
      <c r="D15" s="41"/>
      <c r="E15" s="41"/>
      <c r="F15" s="41"/>
      <c r="G15" s="38"/>
      <c r="H15" s="38"/>
      <c r="I15" s="38"/>
      <c r="J15" s="38"/>
      <c r="K15" s="38"/>
      <c r="L15" s="1"/>
      <c r="M15" s="1"/>
      <c r="N15" s="1"/>
      <c r="O15" s="1"/>
      <c r="P15" s="1"/>
      <c r="Q15" s="1"/>
      <c r="R15" s="1"/>
      <c r="S15" s="1"/>
      <c r="T15" s="1"/>
      <c r="U15" s="1"/>
      <c r="V15" s="1"/>
      <c r="W15" s="1"/>
      <c r="X15" s="1"/>
      <c r="Y15" s="1"/>
      <c r="Z15" s="1"/>
    </row>
    <row r="16">
      <c r="A16" s="42" t="s">
        <v>96</v>
      </c>
      <c r="B16" s="43">
        <v>456.1</v>
      </c>
      <c r="C16" s="43">
        <v>536.57</v>
      </c>
      <c r="D16" s="43">
        <v>616.21</v>
      </c>
      <c r="E16" s="43">
        <v>746.97</v>
      </c>
      <c r="F16" s="43">
        <v>906.12</v>
      </c>
      <c r="G16" s="44">
        <f t="shared" ref="G16:K16" si="9">_xlfn.FORECAST.LINEAR($G$1,B16:F16,$B$1:$F$1)</f>
        <v>985.6127071</v>
      </c>
      <c r="H16" s="44">
        <f t="shared" si="9"/>
        <v>1114.75167</v>
      </c>
      <c r="I16" s="44">
        <f t="shared" si="9"/>
        <v>1244.713055</v>
      </c>
      <c r="J16" s="44">
        <f t="shared" si="9"/>
        <v>1360.938151</v>
      </c>
      <c r="K16" s="44">
        <f t="shared" si="9"/>
        <v>1473.115926</v>
      </c>
      <c r="L16" s="1"/>
      <c r="M16" s="1"/>
      <c r="N16" s="1"/>
      <c r="O16" s="1"/>
      <c r="P16" s="1"/>
      <c r="Q16" s="1"/>
      <c r="R16" s="1"/>
      <c r="S16" s="1"/>
      <c r="T16" s="1"/>
      <c r="U16" s="1"/>
      <c r="V16" s="1"/>
      <c r="W16" s="1"/>
      <c r="X16" s="1"/>
      <c r="Y16" s="1"/>
      <c r="Z16" s="1"/>
    </row>
    <row r="17">
      <c r="A17" s="42" t="s">
        <v>97</v>
      </c>
      <c r="B17" s="43">
        <v>1182.86</v>
      </c>
      <c r="C17" s="43">
        <v>1308.76</v>
      </c>
      <c r="D17" s="43">
        <v>1465.17</v>
      </c>
      <c r="E17" s="43">
        <v>2071.61</v>
      </c>
      <c r="F17" s="43">
        <v>2504.4</v>
      </c>
      <c r="G17" s="44">
        <f t="shared" ref="G17:K17" si="10">_xlfn.FORECAST.LINEAR($G$1,B17:F17,$B$1:$F$1)</f>
        <v>2728.621063</v>
      </c>
      <c r="H17" s="44">
        <f t="shared" si="10"/>
        <v>3179.558265</v>
      </c>
      <c r="I17" s="44">
        <f t="shared" si="10"/>
        <v>3615.808961</v>
      </c>
      <c r="J17" s="44">
        <f t="shared" si="10"/>
        <v>3949.307695</v>
      </c>
      <c r="K17" s="44">
        <f t="shared" si="10"/>
        <v>4328.845348</v>
      </c>
      <c r="L17" s="1"/>
      <c r="M17" s="1"/>
      <c r="N17" s="1"/>
      <c r="O17" s="1"/>
      <c r="P17" s="1"/>
      <c r="Q17" s="1"/>
      <c r="R17" s="1"/>
      <c r="S17" s="1"/>
      <c r="T17" s="1"/>
      <c r="U17" s="1"/>
      <c r="V17" s="1"/>
      <c r="W17" s="1"/>
      <c r="X17" s="1"/>
      <c r="Y17" s="1"/>
      <c r="Z17" s="1"/>
    </row>
    <row r="18">
      <c r="A18" s="40" t="s">
        <v>98</v>
      </c>
      <c r="B18" s="47">
        <f t="shared" ref="B18:K18" si="11">B13-B16-B17</f>
        <v>2128.31</v>
      </c>
      <c r="C18" s="47">
        <f t="shared" si="11"/>
        <v>1743.05</v>
      </c>
      <c r="D18" s="47">
        <f t="shared" si="11"/>
        <v>2497.5</v>
      </c>
      <c r="E18" s="47">
        <f t="shared" si="11"/>
        <v>3637.03</v>
      </c>
      <c r="F18" s="47">
        <f t="shared" si="11"/>
        <v>4103.77</v>
      </c>
      <c r="G18" s="47">
        <f t="shared" si="11"/>
        <v>4575.814293</v>
      </c>
      <c r="H18" s="47">
        <f t="shared" si="11"/>
        <v>5483.070287</v>
      </c>
      <c r="I18" s="47">
        <f t="shared" si="11"/>
        <v>6116.79269</v>
      </c>
      <c r="J18" s="47">
        <f t="shared" si="11"/>
        <v>6692.908657</v>
      </c>
      <c r="K18" s="47">
        <f t="shared" si="11"/>
        <v>7410.577958</v>
      </c>
      <c r="L18" s="1"/>
      <c r="M18" s="1"/>
      <c r="N18" s="1"/>
      <c r="O18" s="1"/>
      <c r="P18" s="1"/>
      <c r="Q18" s="1"/>
      <c r="R18" s="1"/>
      <c r="S18" s="1"/>
      <c r="T18" s="1"/>
      <c r="U18" s="1"/>
      <c r="V18" s="1"/>
      <c r="W18" s="1"/>
      <c r="X18" s="1"/>
      <c r="Y18" s="1"/>
      <c r="Z18" s="1"/>
    </row>
    <row r="19">
      <c r="A19" s="38"/>
      <c r="B19" s="41"/>
      <c r="C19" s="41"/>
      <c r="D19" s="41"/>
      <c r="E19" s="41"/>
      <c r="F19" s="41"/>
      <c r="G19" s="38"/>
      <c r="H19" s="38"/>
      <c r="I19" s="38"/>
      <c r="J19" s="38"/>
      <c r="K19" s="38"/>
      <c r="L19" s="1"/>
      <c r="M19" s="1"/>
      <c r="N19" s="1"/>
      <c r="O19" s="1"/>
      <c r="P19" s="1"/>
      <c r="Q19" s="1"/>
      <c r="R19" s="1"/>
      <c r="S19" s="1"/>
      <c r="T19" s="1"/>
      <c r="U19" s="1"/>
      <c r="V19" s="1"/>
      <c r="W19" s="1"/>
      <c r="X19" s="1"/>
      <c r="Y19" s="1"/>
      <c r="Z19" s="1"/>
    </row>
    <row r="20">
      <c r="A20" s="42" t="s">
        <v>99</v>
      </c>
      <c r="B20" s="43">
        <v>59.99</v>
      </c>
      <c r="C20" s="43">
        <v>196.21</v>
      </c>
      <c r="D20" s="43">
        <v>117.49</v>
      </c>
      <c r="E20" s="43">
        <v>129.34</v>
      </c>
      <c r="F20" s="43">
        <v>146.45</v>
      </c>
      <c r="G20" s="44">
        <f t="shared" ref="G20:K20" si="12">_xlfn.FORECAST.LINEAR($G$1,B20:F20,$B$1:$F$1)</f>
        <v>161.7129728</v>
      </c>
      <c r="H20" s="44">
        <f t="shared" si="12"/>
        <v>138.2441938</v>
      </c>
      <c r="I20" s="44">
        <f t="shared" si="12"/>
        <v>160.8034091</v>
      </c>
      <c r="J20" s="44">
        <f t="shared" si="12"/>
        <v>163.731505</v>
      </c>
      <c r="K20" s="44">
        <f t="shared" si="12"/>
        <v>164.2886007</v>
      </c>
      <c r="L20" s="1"/>
      <c r="M20" s="1"/>
      <c r="N20" s="1"/>
      <c r="O20" s="1"/>
      <c r="P20" s="1"/>
      <c r="Q20" s="1"/>
      <c r="R20" s="1"/>
      <c r="S20" s="1"/>
      <c r="T20" s="1"/>
      <c r="U20" s="1"/>
      <c r="V20" s="1"/>
      <c r="W20" s="1"/>
      <c r="X20" s="1"/>
      <c r="Y20" s="1"/>
      <c r="Z20" s="1"/>
    </row>
    <row r="21">
      <c r="A21" s="42" t="s">
        <v>100</v>
      </c>
      <c r="B21" s="43">
        <v>374.41</v>
      </c>
      <c r="C21" s="43">
        <v>414.16</v>
      </c>
      <c r="D21" s="43">
        <v>498.08</v>
      </c>
      <c r="E21" s="43">
        <v>638.87</v>
      </c>
      <c r="F21" s="43">
        <v>730.76</v>
      </c>
      <c r="G21" s="44">
        <f t="shared" ref="G21:K21" si="13">_xlfn.FORECAST.LINEAR($G$1,B21:F21,$B$1:$F$1)</f>
        <v>812.5401299</v>
      </c>
      <c r="H21" s="44">
        <f t="shared" si="13"/>
        <v>927.7603398</v>
      </c>
      <c r="I21" s="44">
        <f t="shared" si="13"/>
        <v>1031.567449</v>
      </c>
      <c r="J21" s="44">
        <f t="shared" si="13"/>
        <v>1123.077445</v>
      </c>
      <c r="K21" s="44">
        <f t="shared" si="13"/>
        <v>1226.292313</v>
      </c>
      <c r="L21" s="1"/>
      <c r="M21" s="1"/>
      <c r="N21" s="1"/>
      <c r="O21" s="1"/>
      <c r="P21" s="1"/>
      <c r="Q21" s="1"/>
      <c r="R21" s="1"/>
      <c r="S21" s="1"/>
      <c r="T21" s="1"/>
      <c r="U21" s="1"/>
      <c r="V21" s="1"/>
      <c r="W21" s="1"/>
      <c r="X21" s="1"/>
      <c r="Y21" s="1"/>
      <c r="Z21" s="1"/>
    </row>
    <row r="22">
      <c r="A22" s="40" t="s">
        <v>101</v>
      </c>
      <c r="B22" s="47">
        <f t="shared" ref="B22:K22" si="14">B18+B20-B21</f>
        <v>1813.89</v>
      </c>
      <c r="C22" s="47">
        <f t="shared" si="14"/>
        <v>1525.1</v>
      </c>
      <c r="D22" s="47">
        <f t="shared" si="14"/>
        <v>2116.91</v>
      </c>
      <c r="E22" s="47">
        <f t="shared" si="14"/>
        <v>3127.5</v>
      </c>
      <c r="F22" s="47">
        <f t="shared" si="14"/>
        <v>3519.46</v>
      </c>
      <c r="G22" s="47">
        <f t="shared" si="14"/>
        <v>3924.987136</v>
      </c>
      <c r="H22" s="47">
        <f t="shared" si="14"/>
        <v>4693.554141</v>
      </c>
      <c r="I22" s="47">
        <f t="shared" si="14"/>
        <v>5246.02865</v>
      </c>
      <c r="J22" s="47">
        <f t="shared" si="14"/>
        <v>5733.562717</v>
      </c>
      <c r="K22" s="47">
        <f t="shared" si="14"/>
        <v>6348.574246</v>
      </c>
      <c r="L22" s="1"/>
      <c r="M22" s="1"/>
      <c r="N22" s="1"/>
      <c r="O22" s="1"/>
      <c r="P22" s="1"/>
      <c r="Q22" s="1"/>
      <c r="R22" s="1"/>
      <c r="S22" s="1"/>
      <c r="T22" s="1"/>
      <c r="U22" s="1"/>
      <c r="V22" s="1"/>
      <c r="W22" s="1"/>
      <c r="X22" s="1"/>
      <c r="Y22" s="1"/>
      <c r="Z22" s="1"/>
    </row>
    <row r="23">
      <c r="A23" s="38"/>
      <c r="B23" s="41"/>
      <c r="C23" s="41"/>
      <c r="D23" s="41"/>
      <c r="E23" s="41"/>
      <c r="F23" s="41"/>
      <c r="G23" s="38"/>
      <c r="H23" s="38"/>
      <c r="I23" s="38"/>
      <c r="J23" s="38"/>
      <c r="K23" s="38"/>
      <c r="L23" s="1"/>
      <c r="M23" s="1"/>
      <c r="N23" s="1"/>
      <c r="O23" s="1"/>
      <c r="P23" s="1"/>
      <c r="Q23" s="1"/>
      <c r="R23" s="1"/>
      <c r="S23" s="1"/>
      <c r="T23" s="1"/>
      <c r="U23" s="1"/>
      <c r="V23" s="1"/>
      <c r="W23" s="1"/>
      <c r="X23" s="1"/>
      <c r="Y23" s="1"/>
      <c r="Z23" s="1"/>
    </row>
    <row r="24">
      <c r="A24" s="42" t="s">
        <v>102</v>
      </c>
      <c r="B24" s="43">
        <v>69.12</v>
      </c>
      <c r="C24" s="43">
        <v>41.65</v>
      </c>
      <c r="D24" s="43">
        <v>53.79</v>
      </c>
      <c r="E24" s="43">
        <v>67.41</v>
      </c>
      <c r="F24" s="43">
        <v>58.13</v>
      </c>
      <c r="G24" s="44">
        <f t="shared" ref="G24:K24" si="15">_xlfn.FORECAST.LINEAR($G$1,B24:F24,$B$1:$F$1)</f>
        <v>59.1536759</v>
      </c>
      <c r="H24" s="44">
        <f t="shared" si="15"/>
        <v>67.82919548</v>
      </c>
      <c r="I24" s="44">
        <f t="shared" si="15"/>
        <v>67.21241611</v>
      </c>
      <c r="J24" s="44">
        <f t="shared" si="15"/>
        <v>66.73992851</v>
      </c>
      <c r="K24" s="44">
        <f t="shared" si="15"/>
        <v>71.39625538</v>
      </c>
      <c r="L24" s="1"/>
      <c r="M24" s="1"/>
      <c r="N24" s="1"/>
      <c r="O24" s="1"/>
      <c r="P24" s="1"/>
      <c r="Q24" s="1"/>
      <c r="R24" s="1"/>
      <c r="S24" s="1"/>
      <c r="T24" s="1"/>
      <c r="U24" s="1"/>
      <c r="V24" s="1"/>
      <c r="W24" s="1"/>
      <c r="X24" s="1"/>
      <c r="Y24" s="1"/>
      <c r="Z24" s="1"/>
    </row>
    <row r="25">
      <c r="A25" s="42" t="s">
        <v>103</v>
      </c>
      <c r="B25" s="44">
        <v>0.0</v>
      </c>
      <c r="C25" s="44">
        <v>0.0</v>
      </c>
      <c r="D25" s="44">
        <v>0.0</v>
      </c>
      <c r="E25" s="43">
        <v>0.0</v>
      </c>
      <c r="F25" s="44">
        <v>0.0</v>
      </c>
      <c r="G25" s="44">
        <v>0.0</v>
      </c>
      <c r="H25" s="44">
        <v>0.0</v>
      </c>
      <c r="I25" s="44">
        <v>0.0</v>
      </c>
      <c r="J25" s="44">
        <v>0.0</v>
      </c>
      <c r="K25" s="44">
        <v>0.0</v>
      </c>
      <c r="L25" s="1"/>
      <c r="M25" s="1"/>
      <c r="N25" s="1"/>
      <c r="O25" s="1"/>
      <c r="P25" s="1"/>
      <c r="Q25" s="1"/>
      <c r="R25" s="1"/>
      <c r="S25" s="1"/>
      <c r="T25" s="1"/>
      <c r="U25" s="1"/>
      <c r="V25" s="1"/>
      <c r="W25" s="1"/>
      <c r="X25" s="1"/>
      <c r="Y25" s="1"/>
      <c r="Z25" s="1"/>
    </row>
    <row r="26">
      <c r="A26" s="40" t="s">
        <v>104</v>
      </c>
      <c r="B26" s="47">
        <f t="shared" ref="B26:K26" si="16">B22-B24-B25</f>
        <v>1744.77</v>
      </c>
      <c r="C26" s="47">
        <f t="shared" si="16"/>
        <v>1483.45</v>
      </c>
      <c r="D26" s="47">
        <f t="shared" si="16"/>
        <v>2063.12</v>
      </c>
      <c r="E26" s="47">
        <f t="shared" si="16"/>
        <v>3060.09</v>
      </c>
      <c r="F26" s="47">
        <f t="shared" si="16"/>
        <v>3461.33</v>
      </c>
      <c r="G26" s="47">
        <f t="shared" si="16"/>
        <v>3865.83346</v>
      </c>
      <c r="H26" s="47">
        <f t="shared" si="16"/>
        <v>4625.724946</v>
      </c>
      <c r="I26" s="47">
        <f t="shared" si="16"/>
        <v>5178.816234</v>
      </c>
      <c r="J26" s="47">
        <f t="shared" si="16"/>
        <v>5666.822788</v>
      </c>
      <c r="K26" s="47">
        <f t="shared" si="16"/>
        <v>6277.177991</v>
      </c>
      <c r="L26" s="1"/>
      <c r="M26" s="1"/>
      <c r="N26" s="1"/>
      <c r="O26" s="1"/>
      <c r="P26" s="1"/>
      <c r="Q26" s="1"/>
      <c r="R26" s="1"/>
      <c r="S26" s="1"/>
      <c r="T26" s="1"/>
      <c r="U26" s="1"/>
      <c r="V26" s="1"/>
      <c r="W26" s="1"/>
      <c r="X26" s="1"/>
      <c r="Y26" s="1"/>
      <c r="Z26" s="1"/>
    </row>
    <row r="27">
      <c r="A27" s="38"/>
      <c r="B27" s="41"/>
      <c r="C27" s="41"/>
      <c r="D27" s="41"/>
      <c r="E27" s="41"/>
      <c r="F27" s="41"/>
      <c r="G27" s="38"/>
      <c r="H27" s="38"/>
      <c r="I27" s="38"/>
      <c r="J27" s="38"/>
      <c r="K27" s="38"/>
      <c r="L27" s="1"/>
      <c r="M27" s="1"/>
      <c r="N27" s="1"/>
      <c r="O27" s="1"/>
      <c r="P27" s="1"/>
      <c r="Q27" s="1"/>
      <c r="R27" s="1"/>
      <c r="S27" s="1"/>
      <c r="T27" s="1"/>
      <c r="U27" s="1"/>
      <c r="V27" s="1"/>
      <c r="W27" s="1"/>
      <c r="X27" s="1"/>
      <c r="Y27" s="1"/>
      <c r="Z27" s="1"/>
    </row>
    <row r="28">
      <c r="A28" s="42" t="s">
        <v>105</v>
      </c>
      <c r="B28" s="43">
        <v>459.74</v>
      </c>
      <c r="C28" s="43">
        <v>394.69</v>
      </c>
      <c r="D28" s="43">
        <v>546.33</v>
      </c>
      <c r="E28" s="43">
        <v>807.7</v>
      </c>
      <c r="F28" s="43">
        <v>913.09</v>
      </c>
      <c r="G28" s="44">
        <f t="shared" ref="G28:K28" si="17">G26*30%</f>
        <v>1159.750038</v>
      </c>
      <c r="H28" s="44">
        <f t="shared" si="17"/>
        <v>1387.717484</v>
      </c>
      <c r="I28" s="44">
        <f t="shared" si="17"/>
        <v>1553.64487</v>
      </c>
      <c r="J28" s="44">
        <f t="shared" si="17"/>
        <v>1700.046837</v>
      </c>
      <c r="K28" s="44">
        <f t="shared" si="17"/>
        <v>1883.153397</v>
      </c>
      <c r="L28" s="1"/>
      <c r="M28" s="1"/>
      <c r="N28" s="1"/>
      <c r="O28" s="1"/>
      <c r="P28" s="1"/>
      <c r="Q28" s="1"/>
      <c r="R28" s="1"/>
      <c r="S28" s="1"/>
      <c r="T28" s="1"/>
      <c r="U28" s="1"/>
      <c r="V28" s="1"/>
      <c r="W28" s="1"/>
      <c r="X28" s="1"/>
      <c r="Y28" s="1"/>
      <c r="Z28" s="1"/>
    </row>
    <row r="29">
      <c r="A29" s="42" t="s">
        <v>106</v>
      </c>
      <c r="B29" s="43">
        <v>-15.97</v>
      </c>
      <c r="C29" s="43">
        <v>3.17</v>
      </c>
      <c r="D29" s="43">
        <v>12.1</v>
      </c>
      <c r="E29" s="43">
        <v>12.82</v>
      </c>
      <c r="F29" s="43">
        <v>12.02</v>
      </c>
      <c r="G29" s="44">
        <f t="shared" ref="G29:K29" si="18">_xlfn.FORECAST.LINEAR($G$1,B29:F29,$B$1:$F$1)</f>
        <v>24.51571281</v>
      </c>
      <c r="H29" s="44">
        <f t="shared" si="18"/>
        <v>25.71342096</v>
      </c>
      <c r="I29" s="44">
        <f t="shared" si="18"/>
        <v>29.11312802</v>
      </c>
      <c r="J29" s="44">
        <f t="shared" si="18"/>
        <v>34.7220812</v>
      </c>
      <c r="K29" s="44">
        <f t="shared" si="18"/>
        <v>40.21966891</v>
      </c>
      <c r="L29" s="1"/>
      <c r="M29" s="1"/>
      <c r="N29" s="1"/>
      <c r="O29" s="1"/>
      <c r="P29" s="1"/>
      <c r="Q29" s="1"/>
      <c r="R29" s="1"/>
      <c r="S29" s="1"/>
      <c r="T29" s="1"/>
      <c r="U29" s="1"/>
      <c r="V29" s="1"/>
      <c r="W29" s="1"/>
      <c r="X29" s="1"/>
      <c r="Y29" s="1"/>
      <c r="Z29" s="1"/>
    </row>
    <row r="30">
      <c r="A30" s="40" t="s">
        <v>107</v>
      </c>
      <c r="B30" s="47">
        <f t="shared" ref="B30:K30" si="19">B26-B28-B29</f>
        <v>1301</v>
      </c>
      <c r="C30" s="47">
        <f t="shared" si="19"/>
        <v>1085.59</v>
      </c>
      <c r="D30" s="47">
        <f t="shared" si="19"/>
        <v>1504.69</v>
      </c>
      <c r="E30" s="47">
        <f t="shared" si="19"/>
        <v>2239.57</v>
      </c>
      <c r="F30" s="47">
        <f t="shared" si="19"/>
        <v>2536.22</v>
      </c>
      <c r="G30" s="47">
        <f t="shared" si="19"/>
        <v>2681.567709</v>
      </c>
      <c r="H30" s="47">
        <f t="shared" si="19"/>
        <v>3212.294041</v>
      </c>
      <c r="I30" s="47">
        <f t="shared" si="19"/>
        <v>3596.058236</v>
      </c>
      <c r="J30" s="47">
        <f t="shared" si="19"/>
        <v>3932.053871</v>
      </c>
      <c r="K30" s="47">
        <f t="shared" si="19"/>
        <v>4353.804925</v>
      </c>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52"/>
      <c r="B32" s="1"/>
      <c r="C32" s="1"/>
      <c r="D32" s="1"/>
      <c r="E32" s="1"/>
      <c r="F32" s="1"/>
      <c r="G32" s="1"/>
      <c r="H32" s="1"/>
      <c r="I32" s="1"/>
      <c r="J32" s="1"/>
      <c r="K32" s="1"/>
      <c r="L32" s="1"/>
      <c r="M32" s="1"/>
      <c r="N32" s="1"/>
      <c r="O32" s="1"/>
      <c r="P32" s="1"/>
      <c r="Q32" s="1"/>
      <c r="R32" s="1"/>
      <c r="S32" s="1"/>
      <c r="T32" s="1"/>
      <c r="U32" s="1"/>
      <c r="V32" s="1"/>
      <c r="W32" s="1"/>
      <c r="X32" s="1"/>
      <c r="Y32" s="1"/>
      <c r="Z32" s="1"/>
    </row>
    <row r="33">
      <c r="A33" s="53"/>
      <c r="B33" s="1"/>
      <c r="C33" s="1"/>
      <c r="D33" s="1"/>
      <c r="E33" s="1"/>
      <c r="F33" s="1"/>
      <c r="G33" s="1"/>
      <c r="H33" s="1"/>
      <c r="I33" s="1"/>
      <c r="J33" s="1"/>
      <c r="K33" s="1"/>
      <c r="L33" s="1"/>
      <c r="M33" s="1"/>
      <c r="N33" s="1"/>
      <c r="O33" s="1"/>
      <c r="P33" s="1"/>
      <c r="Q33" s="1"/>
      <c r="R33" s="1"/>
      <c r="S33" s="1"/>
      <c r="T33" s="1"/>
      <c r="U33" s="1"/>
      <c r="V33" s="1"/>
      <c r="W33" s="1"/>
      <c r="X33" s="1"/>
      <c r="Y33" s="1"/>
      <c r="Z33" s="1"/>
    </row>
    <row r="34">
      <c r="A34" s="53"/>
      <c r="B34" s="1"/>
      <c r="C34" s="1"/>
      <c r="D34" s="1"/>
      <c r="E34" s="1"/>
      <c r="F34" s="1"/>
      <c r="G34" s="1"/>
      <c r="H34" s="1"/>
      <c r="I34" s="1"/>
      <c r="J34" s="1"/>
      <c r="K34" s="1"/>
      <c r="L34" s="1"/>
      <c r="M34" s="1"/>
      <c r="N34" s="1"/>
      <c r="O34" s="1"/>
      <c r="P34" s="1"/>
      <c r="Q34" s="1"/>
      <c r="R34" s="1"/>
      <c r="S34" s="1"/>
      <c r="T34" s="1"/>
      <c r="U34" s="1"/>
      <c r="V34" s="1"/>
      <c r="W34" s="1"/>
      <c r="X34" s="1"/>
      <c r="Y34" s="1"/>
      <c r="Z34" s="1"/>
    </row>
    <row r="35">
      <c r="A35" s="53"/>
      <c r="B35" s="1"/>
      <c r="C35" s="1"/>
      <c r="D35" s="1"/>
      <c r="E35" s="1"/>
      <c r="F35" s="1"/>
      <c r="G35" s="1"/>
      <c r="H35" s="1"/>
      <c r="I35" s="1"/>
      <c r="J35" s="1"/>
      <c r="K35" s="1"/>
      <c r="L35" s="1"/>
      <c r="M35" s="1"/>
      <c r="N35" s="1"/>
      <c r="O35" s="1"/>
      <c r="P35" s="1"/>
      <c r="Q35" s="1"/>
      <c r="R35" s="1"/>
      <c r="S35" s="1"/>
      <c r="T35" s="1"/>
      <c r="U35" s="1"/>
      <c r="V35" s="1"/>
      <c r="W35" s="1"/>
      <c r="X35" s="1"/>
      <c r="Y35" s="1"/>
      <c r="Z35" s="1"/>
    </row>
    <row r="36">
      <c r="A36" s="53"/>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75"/>
    <col customWidth="1" min="2" max="6" width="7.75"/>
  </cols>
  <sheetData>
    <row r="1">
      <c r="A1" s="34" t="s">
        <v>2</v>
      </c>
      <c r="B1" s="55">
        <v>43921.0</v>
      </c>
      <c r="C1" s="55">
        <v>44286.0</v>
      </c>
      <c r="D1" s="55">
        <v>44651.0</v>
      </c>
      <c r="E1" s="55">
        <v>45016.0</v>
      </c>
      <c r="F1" s="55">
        <v>45382.0</v>
      </c>
      <c r="G1" s="1"/>
      <c r="H1" s="1"/>
      <c r="I1" s="1"/>
      <c r="J1" s="1"/>
      <c r="K1" s="1"/>
      <c r="L1" s="1"/>
      <c r="M1" s="1"/>
      <c r="N1" s="1"/>
      <c r="O1" s="1"/>
      <c r="P1" s="1"/>
      <c r="Q1" s="1"/>
      <c r="R1" s="1"/>
      <c r="S1" s="1"/>
      <c r="T1" s="1"/>
      <c r="U1" s="1"/>
      <c r="V1" s="1"/>
      <c r="W1" s="1"/>
      <c r="X1" s="1"/>
      <c r="Y1" s="1"/>
      <c r="Z1" s="1"/>
    </row>
    <row r="2">
      <c r="A2" s="36" t="s">
        <v>108</v>
      </c>
      <c r="B2" s="37" t="s">
        <v>30</v>
      </c>
      <c r="C2" s="37" t="s">
        <v>30</v>
      </c>
      <c r="D2" s="37" t="s">
        <v>30</v>
      </c>
      <c r="E2" s="37" t="s">
        <v>30</v>
      </c>
      <c r="F2" s="37" t="s">
        <v>30</v>
      </c>
      <c r="G2" s="1"/>
      <c r="H2" s="1"/>
      <c r="I2" s="1"/>
      <c r="J2" s="1"/>
      <c r="K2" s="1"/>
      <c r="L2" s="1"/>
      <c r="M2" s="1"/>
      <c r="N2" s="1"/>
      <c r="O2" s="1"/>
      <c r="P2" s="1"/>
      <c r="Q2" s="1"/>
      <c r="R2" s="1"/>
      <c r="S2" s="1"/>
      <c r="T2" s="1"/>
      <c r="U2" s="1"/>
      <c r="V2" s="1"/>
      <c r="W2" s="1"/>
      <c r="X2" s="1"/>
      <c r="Y2" s="1"/>
      <c r="Z2" s="1"/>
    </row>
    <row r="3">
      <c r="A3" s="36" t="s">
        <v>31</v>
      </c>
      <c r="B3" s="37" t="s">
        <v>32</v>
      </c>
      <c r="C3" s="37" t="s">
        <v>32</v>
      </c>
      <c r="D3" s="37" t="s">
        <v>32</v>
      </c>
      <c r="E3" s="37" t="s">
        <v>32</v>
      </c>
      <c r="F3" s="37" t="s">
        <v>32</v>
      </c>
      <c r="G3" s="1"/>
      <c r="H3" s="1"/>
      <c r="I3" s="1"/>
      <c r="J3" s="1"/>
      <c r="K3" s="1"/>
      <c r="L3" s="1"/>
      <c r="M3" s="1"/>
      <c r="N3" s="1"/>
      <c r="O3" s="1"/>
      <c r="P3" s="1"/>
      <c r="Q3" s="1"/>
      <c r="R3" s="1"/>
      <c r="S3" s="1"/>
      <c r="T3" s="1"/>
      <c r="U3" s="1"/>
      <c r="V3" s="1"/>
      <c r="W3" s="1"/>
      <c r="X3" s="1"/>
      <c r="Y3" s="1"/>
      <c r="Z3" s="1"/>
    </row>
    <row r="4">
      <c r="A4" s="38"/>
      <c r="B4" s="41"/>
      <c r="C4" s="41"/>
      <c r="D4" s="41"/>
      <c r="E4" s="41"/>
      <c r="F4" s="41"/>
      <c r="G4" s="1"/>
      <c r="H4" s="1"/>
      <c r="I4" s="1"/>
      <c r="J4" s="1"/>
      <c r="K4" s="1"/>
      <c r="L4" s="1"/>
      <c r="M4" s="1"/>
      <c r="N4" s="1"/>
      <c r="O4" s="1"/>
      <c r="P4" s="1"/>
      <c r="Q4" s="1"/>
      <c r="R4" s="1"/>
      <c r="S4" s="1"/>
      <c r="T4" s="1"/>
      <c r="U4" s="1"/>
      <c r="V4" s="1"/>
      <c r="W4" s="1"/>
      <c r="X4" s="1"/>
      <c r="Y4" s="1"/>
      <c r="Z4" s="1"/>
    </row>
    <row r="5">
      <c r="A5" s="39" t="s">
        <v>109</v>
      </c>
      <c r="B5" s="41"/>
      <c r="C5" s="41"/>
      <c r="D5" s="41"/>
      <c r="E5" s="41"/>
      <c r="F5" s="41"/>
      <c r="G5" s="1"/>
      <c r="H5" s="1"/>
      <c r="I5" s="1"/>
      <c r="J5" s="1"/>
      <c r="K5" s="1"/>
      <c r="L5" s="1"/>
      <c r="M5" s="1"/>
      <c r="N5" s="1"/>
      <c r="O5" s="1"/>
      <c r="P5" s="1"/>
      <c r="Q5" s="1"/>
      <c r="R5" s="1"/>
      <c r="S5" s="1"/>
      <c r="T5" s="1"/>
      <c r="U5" s="1"/>
      <c r="V5" s="1"/>
      <c r="W5" s="1"/>
      <c r="X5" s="1"/>
      <c r="Y5" s="1"/>
      <c r="Z5" s="1"/>
    </row>
    <row r="6">
      <c r="A6" s="38"/>
      <c r="B6" s="41"/>
      <c r="C6" s="41"/>
      <c r="D6" s="41"/>
      <c r="E6" s="41"/>
      <c r="F6" s="41"/>
      <c r="G6" s="1"/>
      <c r="H6" s="1"/>
      <c r="I6" s="1"/>
      <c r="J6" s="1"/>
      <c r="K6" s="1"/>
      <c r="L6" s="1"/>
      <c r="M6" s="1"/>
      <c r="N6" s="1"/>
      <c r="O6" s="1"/>
      <c r="P6" s="1"/>
      <c r="Q6" s="1"/>
      <c r="R6" s="1"/>
      <c r="S6" s="1"/>
      <c r="T6" s="1"/>
      <c r="U6" s="1"/>
      <c r="V6" s="1"/>
      <c r="W6" s="1"/>
      <c r="X6" s="1"/>
      <c r="Y6" s="1"/>
      <c r="Z6" s="1"/>
    </row>
    <row r="7">
      <c r="A7" s="40" t="s">
        <v>110</v>
      </c>
      <c r="B7" s="56">
        <v>1744.77</v>
      </c>
      <c r="C7" s="56">
        <v>1483.45</v>
      </c>
      <c r="D7" s="56">
        <v>2064.12</v>
      </c>
      <c r="E7" s="56">
        <v>3060.09</v>
      </c>
      <c r="F7" s="56">
        <v>3461.33</v>
      </c>
      <c r="G7" s="1"/>
      <c r="H7" s="1"/>
      <c r="I7" s="1"/>
      <c r="J7" s="1"/>
      <c r="K7" s="1"/>
      <c r="L7" s="1"/>
      <c r="M7" s="1"/>
      <c r="N7" s="1"/>
      <c r="O7" s="1"/>
      <c r="P7" s="1"/>
      <c r="Q7" s="1"/>
      <c r="R7" s="1"/>
      <c r="S7" s="1"/>
      <c r="T7" s="1"/>
      <c r="U7" s="1"/>
      <c r="V7" s="1"/>
      <c r="W7" s="1"/>
      <c r="X7" s="1"/>
      <c r="Y7" s="1"/>
      <c r="Z7" s="1"/>
    </row>
    <row r="8">
      <c r="A8" s="40" t="s">
        <v>111</v>
      </c>
      <c r="B8" s="41"/>
      <c r="C8" s="41"/>
      <c r="D8" s="41"/>
      <c r="E8" s="41"/>
      <c r="F8" s="41"/>
      <c r="G8" s="1"/>
      <c r="H8" s="1"/>
      <c r="I8" s="1"/>
      <c r="J8" s="1"/>
      <c r="K8" s="1"/>
      <c r="L8" s="1"/>
      <c r="M8" s="1"/>
      <c r="N8" s="1"/>
      <c r="O8" s="1"/>
      <c r="P8" s="1"/>
      <c r="Q8" s="1"/>
      <c r="R8" s="1"/>
      <c r="S8" s="1"/>
      <c r="T8" s="1"/>
      <c r="U8" s="1"/>
      <c r="V8" s="1"/>
      <c r="W8" s="1"/>
      <c r="X8" s="1"/>
      <c r="Y8" s="1"/>
      <c r="Z8" s="1"/>
    </row>
    <row r="9">
      <c r="A9" s="42" t="s">
        <v>112</v>
      </c>
      <c r="B9" s="43">
        <v>374.41</v>
      </c>
      <c r="C9" s="43">
        <v>414.16</v>
      </c>
      <c r="D9" s="43">
        <v>498.08</v>
      </c>
      <c r="E9" s="43">
        <v>638.87</v>
      </c>
      <c r="F9" s="43">
        <v>730.76</v>
      </c>
      <c r="G9" s="1"/>
      <c r="H9" s="1"/>
      <c r="I9" s="1"/>
      <c r="J9" s="1"/>
      <c r="K9" s="1"/>
      <c r="L9" s="1"/>
      <c r="M9" s="1"/>
      <c r="N9" s="1"/>
      <c r="O9" s="1"/>
      <c r="P9" s="1"/>
      <c r="Q9" s="1"/>
      <c r="R9" s="1"/>
      <c r="S9" s="1"/>
      <c r="T9" s="1"/>
      <c r="U9" s="1"/>
      <c r="V9" s="1"/>
      <c r="W9" s="1"/>
      <c r="X9" s="1"/>
      <c r="Y9" s="1"/>
      <c r="Z9" s="1"/>
    </row>
    <row r="10">
      <c r="A10" s="46" t="s">
        <v>113</v>
      </c>
      <c r="B10" s="43">
        <v>-2.45</v>
      </c>
      <c r="C10" s="43">
        <v>1.78</v>
      </c>
      <c r="D10" s="43">
        <v>3.85</v>
      </c>
      <c r="E10" s="43">
        <v>1.74</v>
      </c>
      <c r="F10" s="43">
        <v>1.87</v>
      </c>
      <c r="G10" s="1"/>
      <c r="H10" s="1"/>
      <c r="I10" s="1"/>
      <c r="J10" s="1"/>
      <c r="K10" s="1"/>
      <c r="L10" s="1"/>
      <c r="M10" s="1"/>
      <c r="N10" s="1"/>
      <c r="O10" s="1"/>
      <c r="P10" s="1"/>
      <c r="Q10" s="1"/>
      <c r="R10" s="1"/>
      <c r="S10" s="1"/>
      <c r="T10" s="1"/>
      <c r="U10" s="1"/>
      <c r="V10" s="1"/>
      <c r="W10" s="1"/>
      <c r="X10" s="1"/>
      <c r="Y10" s="1"/>
      <c r="Z10" s="1"/>
    </row>
    <row r="11">
      <c r="A11" s="46" t="s">
        <v>114</v>
      </c>
      <c r="B11" s="43">
        <v>69.12</v>
      </c>
      <c r="C11" s="43">
        <v>41.65</v>
      </c>
      <c r="D11" s="57">
        <v>53.79</v>
      </c>
      <c r="E11" s="57">
        <v>67.41</v>
      </c>
      <c r="F11" s="57">
        <v>58.13</v>
      </c>
      <c r="G11" s="1"/>
      <c r="H11" s="1"/>
      <c r="I11" s="1"/>
      <c r="J11" s="1"/>
      <c r="K11" s="1"/>
      <c r="L11" s="1"/>
      <c r="M11" s="1"/>
      <c r="N11" s="1"/>
      <c r="O11" s="1"/>
      <c r="P11" s="1"/>
      <c r="Q11" s="1"/>
      <c r="R11" s="1"/>
      <c r="S11" s="1"/>
      <c r="T11" s="1"/>
      <c r="U11" s="1"/>
      <c r="V11" s="1"/>
      <c r="W11" s="1"/>
      <c r="X11" s="1"/>
      <c r="Y11" s="1"/>
      <c r="Z11" s="1"/>
    </row>
    <row r="12">
      <c r="A12" s="46" t="s">
        <v>115</v>
      </c>
      <c r="B12" s="43">
        <v>-32.49</v>
      </c>
      <c r="C12" s="43">
        <v>-178.13</v>
      </c>
      <c r="D12" s="43">
        <v>-103.96</v>
      </c>
      <c r="E12" s="43">
        <v>-107.56</v>
      </c>
      <c r="F12" s="57">
        <v>-107.46</v>
      </c>
      <c r="G12" s="1"/>
      <c r="H12" s="1"/>
      <c r="I12" s="1"/>
      <c r="J12" s="1"/>
      <c r="K12" s="1"/>
      <c r="L12" s="1"/>
      <c r="M12" s="1"/>
      <c r="N12" s="1"/>
      <c r="O12" s="1"/>
      <c r="P12" s="1"/>
      <c r="Q12" s="1"/>
      <c r="R12" s="1"/>
      <c r="S12" s="1"/>
      <c r="T12" s="1"/>
      <c r="U12" s="1"/>
      <c r="V12" s="1"/>
      <c r="W12" s="1"/>
      <c r="X12" s="1"/>
      <c r="Y12" s="1"/>
      <c r="Z12" s="1"/>
    </row>
    <row r="13">
      <c r="A13" s="46" t="s">
        <v>116</v>
      </c>
      <c r="B13" s="57">
        <v>-10.16</v>
      </c>
      <c r="C13" s="57">
        <v>-2.56</v>
      </c>
      <c r="D13" s="57">
        <v>-3.66</v>
      </c>
      <c r="E13" s="57">
        <v>-8.83</v>
      </c>
      <c r="F13" s="43">
        <v>-27.11</v>
      </c>
      <c r="G13" s="1"/>
      <c r="H13" s="1"/>
      <c r="I13" s="1"/>
      <c r="J13" s="1"/>
      <c r="K13" s="1"/>
      <c r="L13" s="1"/>
      <c r="M13" s="1"/>
      <c r="N13" s="1"/>
      <c r="O13" s="1"/>
      <c r="P13" s="1"/>
      <c r="Q13" s="1"/>
      <c r="R13" s="1"/>
      <c r="S13" s="1"/>
      <c r="T13" s="1"/>
      <c r="U13" s="1"/>
      <c r="V13" s="1"/>
      <c r="W13" s="1"/>
      <c r="X13" s="1"/>
      <c r="Y13" s="1"/>
      <c r="Z13" s="1"/>
    </row>
    <row r="14">
      <c r="A14" s="45" t="s">
        <v>117</v>
      </c>
      <c r="B14" s="43">
        <v>8.46</v>
      </c>
      <c r="C14" s="43">
        <v>6.38</v>
      </c>
      <c r="D14" s="43">
        <v>6.42</v>
      </c>
      <c r="E14" s="43">
        <v>12.01</v>
      </c>
      <c r="F14" s="43">
        <v>18.84</v>
      </c>
      <c r="G14" s="1"/>
      <c r="H14" s="1"/>
      <c r="I14" s="1"/>
      <c r="J14" s="1"/>
      <c r="K14" s="1"/>
      <c r="L14" s="1"/>
      <c r="M14" s="1"/>
      <c r="N14" s="1"/>
      <c r="O14" s="1"/>
      <c r="P14" s="1"/>
      <c r="Q14" s="1"/>
      <c r="R14" s="1"/>
      <c r="S14" s="1"/>
      <c r="T14" s="1"/>
      <c r="U14" s="1"/>
      <c r="V14" s="1"/>
      <c r="W14" s="1"/>
      <c r="X14" s="1"/>
      <c r="Y14" s="1"/>
      <c r="Z14" s="1"/>
    </row>
    <row r="15">
      <c r="A15" s="45" t="s">
        <v>118</v>
      </c>
      <c r="B15" s="43">
        <v>-2.88</v>
      </c>
      <c r="C15" s="43">
        <v>-2.89</v>
      </c>
      <c r="D15" s="43">
        <v>-3.55</v>
      </c>
      <c r="E15" s="43">
        <v>-4.69</v>
      </c>
      <c r="F15" s="43">
        <v>-4.98</v>
      </c>
      <c r="G15" s="1"/>
      <c r="H15" s="1"/>
      <c r="I15" s="1"/>
      <c r="J15" s="1"/>
      <c r="K15" s="1"/>
      <c r="L15" s="1"/>
      <c r="M15" s="1"/>
      <c r="N15" s="1"/>
      <c r="O15" s="1"/>
      <c r="P15" s="1"/>
      <c r="Q15" s="1"/>
      <c r="R15" s="1"/>
      <c r="S15" s="1"/>
      <c r="T15" s="1"/>
      <c r="U15" s="1"/>
      <c r="V15" s="1"/>
      <c r="W15" s="1"/>
      <c r="X15" s="1"/>
      <c r="Y15" s="1"/>
      <c r="Z15" s="1"/>
    </row>
    <row r="16">
      <c r="A16" s="40" t="s">
        <v>119</v>
      </c>
      <c r="B16" s="47">
        <f t="shared" ref="B16:F16" si="1">SUM(B7:B15)</f>
        <v>2148.78</v>
      </c>
      <c r="C16" s="47">
        <f t="shared" si="1"/>
        <v>1763.84</v>
      </c>
      <c r="D16" s="47">
        <f t="shared" si="1"/>
        <v>2515.09</v>
      </c>
      <c r="E16" s="47">
        <f t="shared" si="1"/>
        <v>3659.04</v>
      </c>
      <c r="F16" s="47">
        <f t="shared" si="1"/>
        <v>4131.38</v>
      </c>
      <c r="G16" s="1"/>
      <c r="H16" s="1"/>
      <c r="I16" s="1"/>
      <c r="J16" s="1"/>
      <c r="K16" s="1"/>
      <c r="L16" s="1"/>
      <c r="M16" s="1"/>
      <c r="N16" s="1"/>
      <c r="O16" s="1"/>
      <c r="P16" s="1"/>
      <c r="Q16" s="1"/>
      <c r="R16" s="1"/>
      <c r="S16" s="1"/>
      <c r="T16" s="1"/>
      <c r="U16" s="1"/>
      <c r="V16" s="1"/>
      <c r="W16" s="1"/>
      <c r="X16" s="1"/>
      <c r="Y16" s="1"/>
      <c r="Z16" s="1"/>
    </row>
    <row r="17">
      <c r="A17" s="40" t="s">
        <v>111</v>
      </c>
      <c r="B17" s="41"/>
      <c r="C17" s="41"/>
      <c r="D17" s="41"/>
      <c r="E17" s="41"/>
      <c r="F17" s="41"/>
      <c r="G17" s="1"/>
      <c r="H17" s="1"/>
      <c r="I17" s="1"/>
      <c r="J17" s="1"/>
      <c r="K17" s="1"/>
      <c r="L17" s="1"/>
      <c r="M17" s="1"/>
      <c r="N17" s="1"/>
      <c r="O17" s="1"/>
      <c r="P17" s="1"/>
      <c r="Q17" s="1"/>
      <c r="R17" s="1"/>
      <c r="S17" s="1"/>
      <c r="T17" s="1"/>
      <c r="U17" s="1"/>
      <c r="V17" s="1"/>
      <c r="W17" s="1"/>
      <c r="X17" s="1"/>
      <c r="Y17" s="1"/>
      <c r="Z17" s="1"/>
    </row>
    <row r="18">
      <c r="A18" s="45" t="s">
        <v>120</v>
      </c>
      <c r="B18" s="43">
        <v>-29.82</v>
      </c>
      <c r="C18" s="43">
        <v>144.68</v>
      </c>
      <c r="D18" s="43">
        <v>11.07</v>
      </c>
      <c r="E18" s="43">
        <v>164.59</v>
      </c>
      <c r="F18" s="43">
        <v>231.02</v>
      </c>
      <c r="G18" s="1"/>
      <c r="H18" s="1"/>
      <c r="I18" s="1"/>
      <c r="J18" s="1"/>
      <c r="K18" s="1"/>
      <c r="L18" s="1"/>
      <c r="M18" s="1"/>
      <c r="N18" s="1"/>
      <c r="O18" s="1"/>
      <c r="P18" s="1"/>
      <c r="Q18" s="1"/>
      <c r="R18" s="1"/>
      <c r="S18" s="1"/>
      <c r="T18" s="1"/>
      <c r="U18" s="1"/>
      <c r="V18" s="1"/>
      <c r="W18" s="1"/>
      <c r="X18" s="1"/>
      <c r="Y18" s="1"/>
      <c r="Z18" s="1"/>
    </row>
    <row r="19">
      <c r="A19" s="45" t="s">
        <v>121</v>
      </c>
      <c r="B19" s="43">
        <v>-3.04</v>
      </c>
      <c r="C19" s="43">
        <v>6.24</v>
      </c>
      <c r="D19" s="43">
        <v>6.53</v>
      </c>
      <c r="E19" s="43">
        <v>7.99</v>
      </c>
      <c r="F19" s="43">
        <v>-1.24</v>
      </c>
      <c r="G19" s="1"/>
      <c r="H19" s="1"/>
      <c r="I19" s="1"/>
      <c r="J19" s="1"/>
      <c r="K19" s="1"/>
      <c r="L19" s="1"/>
      <c r="M19" s="1"/>
      <c r="N19" s="1"/>
      <c r="O19" s="1"/>
      <c r="P19" s="1"/>
      <c r="Q19" s="1"/>
      <c r="R19" s="1"/>
      <c r="S19" s="1"/>
      <c r="T19" s="1"/>
      <c r="U19" s="1"/>
      <c r="V19" s="1"/>
      <c r="W19" s="1"/>
      <c r="X19" s="1"/>
      <c r="Y19" s="1"/>
      <c r="Z19" s="1"/>
    </row>
    <row r="20">
      <c r="A20" s="45" t="s">
        <v>122</v>
      </c>
      <c r="B20" s="43">
        <v>24.28</v>
      </c>
      <c r="C20" s="43">
        <v>48.87</v>
      </c>
      <c r="D20" s="43">
        <v>-6.91</v>
      </c>
      <c r="E20" s="43">
        <v>-7.11</v>
      </c>
      <c r="F20" s="43">
        <v>39.92</v>
      </c>
      <c r="G20" s="1"/>
      <c r="H20" s="1"/>
      <c r="I20" s="1"/>
      <c r="J20" s="1"/>
      <c r="K20" s="1"/>
      <c r="L20" s="1"/>
      <c r="M20" s="1"/>
      <c r="N20" s="1"/>
      <c r="O20" s="1"/>
      <c r="P20" s="1"/>
      <c r="Q20" s="1"/>
      <c r="R20" s="1"/>
      <c r="S20" s="1"/>
      <c r="T20" s="1"/>
      <c r="U20" s="1"/>
      <c r="V20" s="1"/>
      <c r="W20" s="1"/>
      <c r="X20" s="1"/>
      <c r="Y20" s="1"/>
      <c r="Z20" s="1"/>
    </row>
    <row r="21">
      <c r="A21" s="45" t="s">
        <v>123</v>
      </c>
      <c r="B21" s="43">
        <v>-2.24</v>
      </c>
      <c r="C21" s="43">
        <v>20.03</v>
      </c>
      <c r="D21" s="43">
        <v>17.64</v>
      </c>
      <c r="E21" s="43">
        <v>62.81</v>
      </c>
      <c r="F21" s="43">
        <v>-25.44</v>
      </c>
      <c r="G21" s="1"/>
      <c r="H21" s="1"/>
      <c r="I21" s="1"/>
      <c r="J21" s="1"/>
      <c r="K21" s="1"/>
      <c r="L21" s="1"/>
      <c r="M21" s="1"/>
      <c r="N21" s="1"/>
      <c r="O21" s="1"/>
      <c r="P21" s="1"/>
      <c r="Q21" s="1"/>
      <c r="R21" s="1"/>
      <c r="S21" s="1"/>
      <c r="T21" s="1"/>
      <c r="U21" s="1"/>
      <c r="V21" s="1"/>
      <c r="W21" s="1"/>
      <c r="X21" s="1"/>
      <c r="Y21" s="1"/>
      <c r="Z21" s="1"/>
    </row>
    <row r="22">
      <c r="A22" s="45" t="s">
        <v>124</v>
      </c>
      <c r="B22" s="43">
        <v>0.43</v>
      </c>
      <c r="C22" s="43">
        <v>0.97</v>
      </c>
      <c r="D22" s="43">
        <v>2.42</v>
      </c>
      <c r="E22" s="43">
        <v>1.54</v>
      </c>
      <c r="F22" s="43">
        <v>2.77</v>
      </c>
      <c r="G22" s="1"/>
      <c r="H22" s="1"/>
      <c r="I22" s="1"/>
      <c r="J22" s="1"/>
      <c r="K22" s="1"/>
      <c r="L22" s="1"/>
      <c r="M22" s="1"/>
      <c r="N22" s="1"/>
      <c r="O22" s="1"/>
      <c r="P22" s="1"/>
      <c r="Q22" s="1"/>
      <c r="R22" s="1"/>
      <c r="S22" s="1"/>
      <c r="T22" s="1"/>
      <c r="U22" s="1"/>
      <c r="V22" s="1"/>
      <c r="W22" s="1"/>
      <c r="X22" s="1"/>
      <c r="Y22" s="1"/>
      <c r="Z22" s="1"/>
    </row>
    <row r="23">
      <c r="A23" s="45" t="s">
        <v>125</v>
      </c>
      <c r="B23" s="43">
        <v>-0.31</v>
      </c>
      <c r="C23" s="43">
        <v>-0.03</v>
      </c>
      <c r="D23" s="43">
        <v>-0.03</v>
      </c>
      <c r="E23" s="43">
        <v>0.06</v>
      </c>
      <c r="F23" s="43">
        <v>-0.1</v>
      </c>
      <c r="G23" s="1"/>
      <c r="H23" s="1"/>
      <c r="I23" s="1"/>
      <c r="J23" s="1"/>
      <c r="K23" s="1"/>
      <c r="L23" s="1"/>
      <c r="M23" s="1"/>
      <c r="N23" s="1"/>
      <c r="O23" s="1"/>
      <c r="P23" s="1"/>
      <c r="Q23" s="1"/>
      <c r="R23" s="1"/>
      <c r="S23" s="1"/>
      <c r="T23" s="1"/>
      <c r="U23" s="1"/>
      <c r="V23" s="1"/>
      <c r="W23" s="1"/>
      <c r="X23" s="1"/>
      <c r="Y23" s="1"/>
      <c r="Z23" s="1"/>
    </row>
    <row r="24">
      <c r="A24" s="45" t="s">
        <v>126</v>
      </c>
      <c r="B24" s="43">
        <v>44.82</v>
      </c>
      <c r="C24" s="43">
        <v>-24.03</v>
      </c>
      <c r="D24" s="43">
        <v>-23.31</v>
      </c>
      <c r="E24" s="43">
        <v>4.73</v>
      </c>
      <c r="F24" s="43">
        <v>-104.21</v>
      </c>
      <c r="G24" s="1"/>
      <c r="H24" s="1"/>
      <c r="I24" s="1"/>
      <c r="J24" s="1"/>
      <c r="K24" s="1"/>
      <c r="L24" s="1"/>
      <c r="M24" s="1"/>
      <c r="N24" s="1"/>
      <c r="O24" s="1"/>
      <c r="P24" s="1"/>
      <c r="Q24" s="1"/>
      <c r="R24" s="1"/>
      <c r="S24" s="1"/>
      <c r="T24" s="1"/>
      <c r="U24" s="1"/>
      <c r="V24" s="1"/>
      <c r="W24" s="1"/>
      <c r="X24" s="1"/>
      <c r="Y24" s="1"/>
      <c r="Z24" s="1"/>
    </row>
    <row r="25">
      <c r="A25" s="45" t="s">
        <v>127</v>
      </c>
      <c r="B25" s="43">
        <v>-338.75</v>
      </c>
      <c r="C25" s="43">
        <v>-300.88</v>
      </c>
      <c r="D25" s="43">
        <v>-494.38</v>
      </c>
      <c r="E25" s="43">
        <v>-500.82</v>
      </c>
      <c r="F25" s="43">
        <v>-683.83</v>
      </c>
      <c r="G25" s="1"/>
      <c r="H25" s="1"/>
      <c r="I25" s="1"/>
      <c r="J25" s="1"/>
      <c r="K25" s="1"/>
      <c r="L25" s="1"/>
      <c r="M25" s="1"/>
      <c r="N25" s="1"/>
      <c r="O25" s="1"/>
      <c r="P25" s="1"/>
      <c r="Q25" s="1"/>
      <c r="R25" s="1"/>
      <c r="S25" s="1"/>
      <c r="T25" s="1"/>
      <c r="U25" s="1"/>
      <c r="V25" s="1"/>
      <c r="W25" s="1"/>
      <c r="X25" s="1"/>
      <c r="Y25" s="1"/>
      <c r="Z25" s="1"/>
    </row>
    <row r="26">
      <c r="A26" s="45" t="s">
        <v>128</v>
      </c>
      <c r="B26" s="43">
        <v>1.85</v>
      </c>
      <c r="C26" s="43">
        <v>11.73</v>
      </c>
      <c r="D26" s="43">
        <v>-2.98</v>
      </c>
      <c r="E26" s="43">
        <v>0.0</v>
      </c>
      <c r="F26" s="43">
        <v>0.0</v>
      </c>
      <c r="G26" s="1"/>
      <c r="H26" s="1"/>
      <c r="I26" s="1"/>
      <c r="J26" s="1"/>
      <c r="K26" s="1"/>
      <c r="L26" s="1"/>
      <c r="M26" s="1"/>
      <c r="N26" s="1"/>
      <c r="O26" s="1"/>
      <c r="P26" s="1"/>
      <c r="Q26" s="1"/>
      <c r="R26" s="1"/>
      <c r="S26" s="1"/>
      <c r="T26" s="1"/>
      <c r="U26" s="1"/>
      <c r="V26" s="1"/>
      <c r="W26" s="1"/>
      <c r="X26" s="1"/>
      <c r="Y26" s="1"/>
      <c r="Z26" s="1"/>
    </row>
    <row r="27">
      <c r="A27" s="45" t="s">
        <v>129</v>
      </c>
      <c r="B27" s="43">
        <v>-11.33</v>
      </c>
      <c r="C27" s="43">
        <v>-15.26</v>
      </c>
      <c r="D27" s="43">
        <v>-6.79</v>
      </c>
      <c r="E27" s="43">
        <v>-18.99</v>
      </c>
      <c r="F27" s="43">
        <v>-28.23</v>
      </c>
      <c r="G27" s="1"/>
      <c r="H27" s="1"/>
      <c r="I27" s="1"/>
      <c r="J27" s="1"/>
      <c r="K27" s="1"/>
      <c r="L27" s="1"/>
      <c r="M27" s="1"/>
      <c r="N27" s="1"/>
      <c r="O27" s="1"/>
      <c r="P27" s="1"/>
      <c r="Q27" s="1"/>
      <c r="R27" s="1"/>
      <c r="S27" s="1"/>
      <c r="T27" s="1"/>
      <c r="U27" s="1"/>
      <c r="V27" s="1"/>
      <c r="W27" s="1"/>
      <c r="X27" s="1"/>
      <c r="Y27" s="1"/>
      <c r="Z27" s="1"/>
    </row>
    <row r="28">
      <c r="A28" s="45" t="s">
        <v>130</v>
      </c>
      <c r="B28" s="43">
        <v>-0.5</v>
      </c>
      <c r="C28" s="43">
        <v>-2.07</v>
      </c>
      <c r="D28" s="43">
        <v>0.62</v>
      </c>
      <c r="E28" s="43">
        <v>0.12</v>
      </c>
      <c r="F28" s="43">
        <v>-0.04</v>
      </c>
      <c r="G28" s="1"/>
      <c r="H28" s="1"/>
      <c r="I28" s="1"/>
      <c r="J28" s="1"/>
      <c r="K28" s="1"/>
      <c r="L28" s="1"/>
      <c r="M28" s="1"/>
      <c r="N28" s="1"/>
      <c r="O28" s="1"/>
      <c r="P28" s="1"/>
      <c r="Q28" s="1"/>
      <c r="R28" s="1"/>
      <c r="S28" s="1"/>
      <c r="T28" s="1"/>
      <c r="U28" s="1"/>
      <c r="V28" s="1"/>
      <c r="W28" s="1"/>
      <c r="X28" s="1"/>
      <c r="Y28" s="1"/>
      <c r="Z28" s="1"/>
    </row>
    <row r="29">
      <c r="A29" s="45" t="s">
        <v>131</v>
      </c>
      <c r="B29" s="43">
        <v>-42.43</v>
      </c>
      <c r="C29" s="43">
        <v>-4.79</v>
      </c>
      <c r="D29" s="43">
        <v>-48.96</v>
      </c>
      <c r="E29" s="43">
        <v>-48.71</v>
      </c>
      <c r="F29" s="43">
        <v>-38.96</v>
      </c>
      <c r="G29" s="1"/>
      <c r="H29" s="1"/>
      <c r="I29" s="1"/>
      <c r="J29" s="1"/>
      <c r="K29" s="1"/>
      <c r="L29" s="1"/>
      <c r="M29" s="1"/>
      <c r="N29" s="1"/>
      <c r="O29" s="1"/>
      <c r="P29" s="1"/>
      <c r="Q29" s="1"/>
      <c r="R29" s="1"/>
      <c r="S29" s="1"/>
      <c r="T29" s="1"/>
      <c r="U29" s="1"/>
      <c r="V29" s="1"/>
      <c r="W29" s="1"/>
      <c r="X29" s="1"/>
      <c r="Y29" s="1"/>
      <c r="Z29" s="1"/>
    </row>
    <row r="30">
      <c r="A30" s="45" t="s">
        <v>132</v>
      </c>
      <c r="B30" s="43">
        <v>-19.2</v>
      </c>
      <c r="C30" s="43">
        <v>-12.59</v>
      </c>
      <c r="D30" s="43">
        <v>-37.41</v>
      </c>
      <c r="E30" s="43">
        <v>13.91</v>
      </c>
      <c r="F30" s="43">
        <v>-35.43</v>
      </c>
      <c r="G30" s="1"/>
      <c r="H30" s="1"/>
      <c r="I30" s="1"/>
      <c r="J30" s="1"/>
      <c r="K30" s="1"/>
      <c r="L30" s="1"/>
      <c r="M30" s="1"/>
      <c r="N30" s="1"/>
      <c r="O30" s="1"/>
      <c r="P30" s="1"/>
      <c r="Q30" s="1"/>
      <c r="R30" s="1"/>
      <c r="S30" s="1"/>
      <c r="T30" s="1"/>
      <c r="U30" s="1"/>
      <c r="V30" s="1"/>
      <c r="W30" s="1"/>
      <c r="X30" s="1"/>
      <c r="Y30" s="1"/>
      <c r="Z30" s="1"/>
    </row>
    <row r="31">
      <c r="A31" s="40" t="s">
        <v>133</v>
      </c>
      <c r="B31" s="47">
        <f t="shared" ref="B31:F31" si="2">SUM(B16:B30)</f>
        <v>1772.54</v>
      </c>
      <c r="C31" s="47">
        <f t="shared" si="2"/>
        <v>1636.71</v>
      </c>
      <c r="D31" s="47">
        <f t="shared" si="2"/>
        <v>1932.6</v>
      </c>
      <c r="E31" s="47">
        <f t="shared" si="2"/>
        <v>3339.16</v>
      </c>
      <c r="F31" s="47">
        <f t="shared" si="2"/>
        <v>3487.61</v>
      </c>
      <c r="G31" s="1"/>
      <c r="H31" s="1"/>
      <c r="I31" s="1"/>
      <c r="J31" s="1"/>
      <c r="K31" s="1"/>
      <c r="L31" s="1"/>
      <c r="M31" s="1"/>
      <c r="N31" s="1"/>
      <c r="O31" s="1"/>
      <c r="P31" s="1"/>
      <c r="Q31" s="1"/>
      <c r="R31" s="1"/>
      <c r="S31" s="1"/>
      <c r="T31" s="1"/>
      <c r="U31" s="1"/>
      <c r="V31" s="1"/>
      <c r="W31" s="1"/>
      <c r="X31" s="1"/>
      <c r="Y31" s="1"/>
      <c r="Z31" s="1"/>
    </row>
    <row r="32">
      <c r="A32" s="42" t="s">
        <v>134</v>
      </c>
      <c r="B32" s="43">
        <v>-492.4</v>
      </c>
      <c r="C32" s="43">
        <v>-261.57</v>
      </c>
      <c r="D32" s="43">
        <v>-560.25</v>
      </c>
      <c r="E32" s="43">
        <v>-708.89</v>
      </c>
      <c r="F32" s="43">
        <v>-741.77</v>
      </c>
      <c r="G32" s="1"/>
      <c r="H32" s="1"/>
      <c r="I32" s="1"/>
      <c r="J32" s="1"/>
      <c r="K32" s="1"/>
      <c r="L32" s="1"/>
      <c r="M32" s="1"/>
      <c r="N32" s="1"/>
      <c r="O32" s="1"/>
      <c r="P32" s="1"/>
      <c r="Q32" s="1"/>
      <c r="R32" s="1"/>
      <c r="S32" s="1"/>
      <c r="T32" s="1"/>
      <c r="U32" s="1"/>
      <c r="V32" s="1"/>
      <c r="W32" s="1"/>
      <c r="X32" s="1"/>
      <c r="Y32" s="1"/>
      <c r="Z32" s="1"/>
    </row>
    <row r="33">
      <c r="A33" s="42" t="s">
        <v>135</v>
      </c>
      <c r="B33" s="57">
        <v>0.0</v>
      </c>
      <c r="C33" s="57">
        <v>0.0</v>
      </c>
      <c r="D33" s="57">
        <v>0.0</v>
      </c>
      <c r="E33" s="57">
        <v>0.0</v>
      </c>
      <c r="F33" s="57">
        <v>0.0</v>
      </c>
      <c r="G33" s="1"/>
      <c r="H33" s="1"/>
      <c r="I33" s="1"/>
      <c r="J33" s="1"/>
      <c r="K33" s="1"/>
      <c r="L33" s="1"/>
      <c r="M33" s="1"/>
      <c r="N33" s="1"/>
      <c r="O33" s="1"/>
      <c r="P33" s="1"/>
      <c r="Q33" s="1"/>
      <c r="R33" s="1"/>
      <c r="S33" s="1"/>
      <c r="T33" s="1"/>
      <c r="U33" s="1"/>
      <c r="V33" s="1"/>
      <c r="W33" s="1"/>
      <c r="X33" s="1"/>
      <c r="Y33" s="1"/>
      <c r="Z33" s="1"/>
    </row>
    <row r="34">
      <c r="A34" s="42" t="s">
        <v>136</v>
      </c>
      <c r="B34" s="43">
        <v>0.0</v>
      </c>
      <c r="C34" s="57">
        <v>0.0</v>
      </c>
      <c r="D34" s="57">
        <v>0.0</v>
      </c>
      <c r="E34" s="57">
        <v>0.0</v>
      </c>
      <c r="F34" s="57">
        <v>0.0</v>
      </c>
      <c r="G34" s="1"/>
      <c r="H34" s="1"/>
      <c r="I34" s="1"/>
      <c r="J34" s="1"/>
      <c r="K34" s="1"/>
      <c r="L34" s="1"/>
      <c r="M34" s="1"/>
      <c r="N34" s="1"/>
      <c r="O34" s="1"/>
      <c r="P34" s="1"/>
      <c r="Q34" s="1"/>
      <c r="R34" s="1"/>
      <c r="S34" s="1"/>
      <c r="T34" s="1"/>
      <c r="U34" s="1"/>
      <c r="V34" s="1"/>
      <c r="W34" s="1"/>
      <c r="X34" s="1"/>
      <c r="Y34" s="1"/>
      <c r="Z34" s="1"/>
    </row>
    <row r="35">
      <c r="A35" s="40" t="s">
        <v>137</v>
      </c>
      <c r="B35" s="47">
        <f t="shared" ref="B35:F35" si="3">SUM(B31:B34)</f>
        <v>1280.14</v>
      </c>
      <c r="C35" s="47">
        <f t="shared" si="3"/>
        <v>1375.14</v>
      </c>
      <c r="D35" s="47">
        <f t="shared" si="3"/>
        <v>1372.35</v>
      </c>
      <c r="E35" s="47">
        <f t="shared" si="3"/>
        <v>2630.27</v>
      </c>
      <c r="F35" s="47">
        <f t="shared" si="3"/>
        <v>2745.84</v>
      </c>
      <c r="G35" s="1"/>
      <c r="H35" s="1"/>
      <c r="I35" s="1"/>
      <c r="J35" s="1"/>
      <c r="K35" s="1"/>
      <c r="L35" s="1"/>
      <c r="M35" s="1"/>
      <c r="N35" s="1"/>
      <c r="O35" s="1"/>
      <c r="P35" s="1"/>
      <c r="Q35" s="1"/>
      <c r="R35" s="1"/>
      <c r="S35" s="1"/>
      <c r="T35" s="1"/>
      <c r="U35" s="1"/>
      <c r="V35" s="1"/>
      <c r="W35" s="1"/>
      <c r="X35" s="1"/>
      <c r="Y35" s="1"/>
      <c r="Z35" s="1"/>
    </row>
    <row r="36">
      <c r="A36" s="38"/>
      <c r="B36" s="41"/>
      <c r="C36" s="41"/>
      <c r="D36" s="41"/>
      <c r="E36" s="41"/>
      <c r="F36" s="41"/>
      <c r="G36" s="1"/>
      <c r="H36" s="1"/>
      <c r="I36" s="1"/>
      <c r="J36" s="1"/>
      <c r="K36" s="1"/>
      <c r="L36" s="1"/>
      <c r="M36" s="1"/>
      <c r="N36" s="1"/>
      <c r="O36" s="1"/>
      <c r="P36" s="1"/>
      <c r="Q36" s="1"/>
      <c r="R36" s="1"/>
      <c r="S36" s="1"/>
      <c r="T36" s="1"/>
      <c r="U36" s="1"/>
      <c r="V36" s="1"/>
      <c r="W36" s="1"/>
      <c r="X36" s="1"/>
      <c r="Y36" s="1"/>
      <c r="Z36" s="1"/>
    </row>
    <row r="37">
      <c r="A37" s="40" t="s">
        <v>138</v>
      </c>
      <c r="B37" s="41"/>
      <c r="C37" s="41"/>
      <c r="D37" s="41"/>
      <c r="E37" s="41"/>
      <c r="F37" s="41"/>
      <c r="G37" s="1"/>
      <c r="H37" s="1"/>
      <c r="I37" s="1"/>
      <c r="J37" s="1"/>
      <c r="K37" s="1"/>
      <c r="L37" s="1"/>
      <c r="M37" s="1"/>
      <c r="N37" s="1"/>
      <c r="O37" s="1"/>
      <c r="P37" s="1"/>
      <c r="Q37" s="1"/>
      <c r="R37" s="1"/>
      <c r="S37" s="1"/>
      <c r="T37" s="1"/>
      <c r="U37" s="1"/>
      <c r="V37" s="1"/>
      <c r="W37" s="1"/>
      <c r="X37" s="1"/>
      <c r="Y37" s="1"/>
      <c r="Z37" s="1"/>
    </row>
    <row r="38">
      <c r="A38" s="45" t="s">
        <v>139</v>
      </c>
      <c r="B38" s="43">
        <v>6.15</v>
      </c>
      <c r="C38" s="43">
        <v>1.88</v>
      </c>
      <c r="D38" s="43">
        <v>20.92</v>
      </c>
      <c r="E38" s="43">
        <v>5.46</v>
      </c>
      <c r="F38" s="43">
        <v>9.45</v>
      </c>
      <c r="G38" s="1"/>
      <c r="H38" s="1"/>
      <c r="I38" s="1"/>
      <c r="J38" s="1"/>
      <c r="K38" s="1"/>
      <c r="L38" s="1"/>
      <c r="M38" s="1"/>
      <c r="N38" s="1"/>
      <c r="O38" s="1"/>
      <c r="P38" s="1"/>
      <c r="Q38" s="1"/>
      <c r="R38" s="1"/>
      <c r="S38" s="1"/>
      <c r="T38" s="1"/>
      <c r="U38" s="1"/>
      <c r="V38" s="1"/>
      <c r="W38" s="1"/>
      <c r="X38" s="1"/>
      <c r="Y38" s="1"/>
      <c r="Z38" s="1"/>
    </row>
    <row r="39">
      <c r="A39" s="45" t="s">
        <v>140</v>
      </c>
      <c r="B39" s="43">
        <v>92.58</v>
      </c>
      <c r="C39" s="43">
        <v>0.0</v>
      </c>
      <c r="D39" s="43">
        <v>0.0</v>
      </c>
      <c r="E39" s="43">
        <v>0.0</v>
      </c>
      <c r="F39" s="43">
        <v>0.0</v>
      </c>
      <c r="G39" s="1"/>
      <c r="H39" s="1"/>
      <c r="I39" s="1"/>
      <c r="J39" s="1"/>
      <c r="K39" s="1"/>
      <c r="L39" s="1"/>
      <c r="M39" s="1"/>
      <c r="N39" s="1"/>
      <c r="O39" s="1"/>
      <c r="P39" s="1"/>
      <c r="Q39" s="1"/>
      <c r="R39" s="1"/>
      <c r="S39" s="1"/>
      <c r="T39" s="1"/>
      <c r="U39" s="1"/>
      <c r="V39" s="1"/>
      <c r="W39" s="1"/>
      <c r="X39" s="1"/>
      <c r="Y39" s="1"/>
      <c r="Z39" s="1"/>
    </row>
    <row r="40">
      <c r="A40" s="45" t="s">
        <v>141</v>
      </c>
      <c r="B40" s="43">
        <v>129.0</v>
      </c>
      <c r="C40" s="43">
        <v>783.0</v>
      </c>
      <c r="D40" s="43">
        <v>0.0</v>
      </c>
      <c r="E40" s="43">
        <v>0.0</v>
      </c>
      <c r="F40" s="43">
        <v>0.0</v>
      </c>
      <c r="G40" s="1"/>
      <c r="H40" s="1"/>
      <c r="I40" s="1"/>
      <c r="J40" s="1"/>
      <c r="K40" s="1"/>
      <c r="L40" s="1"/>
      <c r="M40" s="1"/>
      <c r="N40" s="1"/>
      <c r="O40" s="1"/>
      <c r="P40" s="1"/>
      <c r="Q40" s="1"/>
      <c r="R40" s="1"/>
      <c r="S40" s="1"/>
      <c r="T40" s="1"/>
      <c r="U40" s="1"/>
      <c r="V40" s="1"/>
      <c r="W40" s="1"/>
      <c r="X40" s="1"/>
      <c r="Y40" s="1"/>
      <c r="Z40" s="1"/>
    </row>
    <row r="41">
      <c r="A41" s="45" t="s">
        <v>142</v>
      </c>
      <c r="B41" s="57">
        <v>11.84</v>
      </c>
      <c r="C41" s="57">
        <v>129.09</v>
      </c>
      <c r="D41" s="43">
        <v>42.8</v>
      </c>
      <c r="E41" s="43">
        <v>38.72</v>
      </c>
      <c r="F41" s="57">
        <v>262.29</v>
      </c>
      <c r="G41" s="1"/>
      <c r="H41" s="1"/>
      <c r="I41" s="1"/>
      <c r="J41" s="1"/>
      <c r="K41" s="1"/>
      <c r="L41" s="1"/>
      <c r="M41" s="1"/>
      <c r="N41" s="1"/>
      <c r="O41" s="1"/>
      <c r="P41" s="1"/>
      <c r="Q41" s="1"/>
      <c r="R41" s="1"/>
      <c r="S41" s="1"/>
      <c r="T41" s="1"/>
      <c r="U41" s="1"/>
      <c r="V41" s="1"/>
      <c r="W41" s="1"/>
      <c r="X41" s="1"/>
      <c r="Y41" s="1"/>
      <c r="Z41" s="1"/>
    </row>
    <row r="42">
      <c r="A42" s="45" t="s">
        <v>143</v>
      </c>
      <c r="B42" s="57">
        <v>10.16</v>
      </c>
      <c r="C42" s="57">
        <v>2.56</v>
      </c>
      <c r="D42" s="43">
        <v>3.66</v>
      </c>
      <c r="E42" s="43">
        <v>5.66</v>
      </c>
      <c r="F42" s="57">
        <v>0.0</v>
      </c>
      <c r="G42" s="1"/>
      <c r="H42" s="1"/>
      <c r="I42" s="1"/>
      <c r="J42" s="1"/>
      <c r="K42" s="1"/>
      <c r="L42" s="1"/>
      <c r="M42" s="1"/>
      <c r="N42" s="1"/>
      <c r="O42" s="1"/>
      <c r="P42" s="1"/>
      <c r="Q42" s="1"/>
      <c r="R42" s="1"/>
      <c r="S42" s="1"/>
      <c r="T42" s="1"/>
      <c r="U42" s="1"/>
      <c r="V42" s="1"/>
      <c r="W42" s="1"/>
      <c r="X42" s="1"/>
      <c r="Y42" s="1"/>
      <c r="Z42" s="1"/>
    </row>
    <row r="43">
      <c r="A43" s="45" t="s">
        <v>144</v>
      </c>
      <c r="B43" s="57">
        <v>0.0</v>
      </c>
      <c r="C43" s="57">
        <v>0.0</v>
      </c>
      <c r="D43" s="43">
        <v>0.0</v>
      </c>
      <c r="E43" s="43">
        <v>0.0</v>
      </c>
      <c r="F43" s="57">
        <v>29.91</v>
      </c>
      <c r="G43" s="1"/>
      <c r="H43" s="1"/>
      <c r="I43" s="1"/>
      <c r="J43" s="1"/>
      <c r="K43" s="1"/>
      <c r="L43" s="1"/>
      <c r="M43" s="1"/>
      <c r="N43" s="1"/>
      <c r="O43" s="1"/>
      <c r="P43" s="1"/>
      <c r="Q43" s="1"/>
      <c r="R43" s="1"/>
      <c r="S43" s="1"/>
      <c r="T43" s="1"/>
      <c r="U43" s="1"/>
      <c r="V43" s="1"/>
      <c r="W43" s="1"/>
      <c r="X43" s="1"/>
      <c r="Y43" s="1"/>
      <c r="Z43" s="1"/>
    </row>
    <row r="44">
      <c r="A44" s="45" t="s">
        <v>145</v>
      </c>
      <c r="B44" s="57">
        <v>2.88</v>
      </c>
      <c r="C44" s="57">
        <v>2.89</v>
      </c>
      <c r="D44" s="43">
        <v>3.55</v>
      </c>
      <c r="E44" s="43">
        <v>4.69</v>
      </c>
      <c r="F44" s="57">
        <v>4.9</v>
      </c>
      <c r="G44" s="1"/>
      <c r="H44" s="1"/>
      <c r="I44" s="1"/>
      <c r="J44" s="1"/>
      <c r="K44" s="1"/>
      <c r="L44" s="1"/>
      <c r="M44" s="1"/>
      <c r="N44" s="1"/>
      <c r="O44" s="1"/>
      <c r="P44" s="1"/>
      <c r="Q44" s="1"/>
      <c r="R44" s="1"/>
      <c r="S44" s="1"/>
      <c r="T44" s="1"/>
      <c r="U44" s="1"/>
      <c r="V44" s="1"/>
      <c r="W44" s="1"/>
      <c r="X44" s="1"/>
      <c r="Y44" s="1"/>
      <c r="Z44" s="1"/>
    </row>
    <row r="45">
      <c r="A45" s="45" t="s">
        <v>146</v>
      </c>
      <c r="B45" s="57">
        <v>-1712.17</v>
      </c>
      <c r="C45" s="57">
        <v>-2029.42</v>
      </c>
      <c r="D45" s="43">
        <v>-2410.42</v>
      </c>
      <c r="E45" s="43">
        <v>-2211.95</v>
      </c>
      <c r="F45" s="57">
        <v>-2731.25</v>
      </c>
      <c r="G45" s="1"/>
      <c r="H45" s="1"/>
      <c r="I45" s="1"/>
      <c r="J45" s="1"/>
      <c r="K45" s="1"/>
      <c r="L45" s="1"/>
      <c r="M45" s="1"/>
      <c r="N45" s="1"/>
      <c r="O45" s="1"/>
      <c r="P45" s="1"/>
      <c r="Q45" s="1"/>
      <c r="R45" s="1"/>
      <c r="S45" s="1"/>
      <c r="T45" s="1"/>
      <c r="U45" s="1"/>
      <c r="V45" s="1"/>
      <c r="W45" s="1"/>
      <c r="X45" s="1"/>
      <c r="Y45" s="1"/>
      <c r="Z45" s="1"/>
    </row>
    <row r="46">
      <c r="A46" s="45" t="s">
        <v>147</v>
      </c>
      <c r="B46" s="43">
        <v>-3197.0</v>
      </c>
      <c r="C46" s="43">
        <v>0.0</v>
      </c>
      <c r="D46" s="43">
        <v>0.0</v>
      </c>
      <c r="E46" s="43">
        <v>0.0</v>
      </c>
      <c r="F46" s="43">
        <v>0.0</v>
      </c>
      <c r="G46" s="1"/>
      <c r="H46" s="1"/>
      <c r="I46" s="1"/>
      <c r="J46" s="1"/>
      <c r="K46" s="1"/>
      <c r="L46" s="1"/>
      <c r="M46" s="1"/>
      <c r="N46" s="1"/>
      <c r="O46" s="1"/>
      <c r="P46" s="1"/>
      <c r="Q46" s="1"/>
      <c r="R46" s="1"/>
      <c r="S46" s="1"/>
      <c r="T46" s="1"/>
      <c r="U46" s="1"/>
      <c r="V46" s="1"/>
      <c r="W46" s="1"/>
      <c r="X46" s="1"/>
      <c r="Y46" s="1"/>
      <c r="Z46" s="1"/>
    </row>
    <row r="47">
      <c r="A47" s="45" t="s">
        <v>148</v>
      </c>
      <c r="B47" s="57">
        <v>0.0</v>
      </c>
      <c r="C47" s="57">
        <v>0.0</v>
      </c>
      <c r="D47" s="57">
        <v>1050.0</v>
      </c>
      <c r="E47" s="57">
        <v>37.4</v>
      </c>
      <c r="F47" s="57">
        <v>-136.26</v>
      </c>
      <c r="G47" s="1"/>
      <c r="H47" s="1"/>
      <c r="I47" s="1"/>
      <c r="J47" s="1"/>
      <c r="K47" s="1"/>
      <c r="L47" s="1"/>
      <c r="M47" s="1"/>
      <c r="N47" s="1"/>
      <c r="O47" s="1"/>
      <c r="P47" s="1"/>
      <c r="Q47" s="1"/>
      <c r="R47" s="1"/>
      <c r="S47" s="1"/>
      <c r="T47" s="1"/>
      <c r="U47" s="1"/>
      <c r="V47" s="1"/>
      <c r="W47" s="1"/>
      <c r="X47" s="1"/>
      <c r="Y47" s="1"/>
      <c r="Z47" s="1"/>
    </row>
    <row r="48">
      <c r="A48" s="42" t="s">
        <v>149</v>
      </c>
      <c r="B48" s="43">
        <v>0.0</v>
      </c>
      <c r="C48" s="57">
        <v>0.0</v>
      </c>
      <c r="D48" s="57">
        <v>0.0</v>
      </c>
      <c r="E48" s="57">
        <v>0.0</v>
      </c>
      <c r="F48" s="57">
        <v>0.0</v>
      </c>
      <c r="G48" s="1"/>
      <c r="H48" s="1"/>
      <c r="I48" s="1"/>
      <c r="J48" s="1"/>
      <c r="K48" s="1"/>
      <c r="L48" s="1"/>
      <c r="M48" s="1"/>
      <c r="N48" s="1"/>
      <c r="O48" s="1"/>
      <c r="P48" s="1"/>
      <c r="Q48" s="1"/>
      <c r="R48" s="1"/>
      <c r="S48" s="1"/>
      <c r="T48" s="1"/>
      <c r="U48" s="1"/>
      <c r="V48" s="1"/>
      <c r="W48" s="1"/>
      <c r="X48" s="1"/>
      <c r="Y48" s="1"/>
      <c r="Z48" s="1"/>
    </row>
    <row r="49">
      <c r="A49" s="42" t="s">
        <v>150</v>
      </c>
      <c r="B49" s="57">
        <v>0.0</v>
      </c>
      <c r="C49" s="57">
        <v>0.0</v>
      </c>
      <c r="D49" s="57">
        <v>0.0</v>
      </c>
      <c r="E49" s="57">
        <v>0.0</v>
      </c>
      <c r="F49" s="57">
        <v>0.0</v>
      </c>
      <c r="G49" s="1"/>
      <c r="H49" s="1"/>
      <c r="I49" s="1"/>
      <c r="J49" s="1"/>
      <c r="K49" s="1"/>
      <c r="L49" s="1"/>
      <c r="M49" s="1"/>
      <c r="N49" s="1"/>
      <c r="O49" s="1"/>
      <c r="P49" s="1"/>
      <c r="Q49" s="1"/>
      <c r="R49" s="1"/>
      <c r="S49" s="1"/>
      <c r="T49" s="1"/>
      <c r="U49" s="1"/>
      <c r="V49" s="1"/>
      <c r="W49" s="1"/>
      <c r="X49" s="1"/>
      <c r="Y49" s="1"/>
      <c r="Z49" s="1"/>
    </row>
    <row r="50">
      <c r="A50" s="42" t="s">
        <v>151</v>
      </c>
      <c r="B50" s="43">
        <v>0.0</v>
      </c>
      <c r="C50" s="57">
        <v>0.0</v>
      </c>
      <c r="D50" s="57">
        <v>0.0</v>
      </c>
      <c r="E50" s="57">
        <v>0.0</v>
      </c>
      <c r="F50" s="57">
        <v>0.0</v>
      </c>
      <c r="G50" s="1"/>
      <c r="H50" s="1"/>
      <c r="I50" s="1"/>
      <c r="J50" s="1"/>
      <c r="K50" s="1"/>
      <c r="L50" s="1"/>
      <c r="M50" s="1"/>
      <c r="N50" s="1"/>
      <c r="O50" s="1"/>
      <c r="P50" s="1"/>
      <c r="Q50" s="1"/>
      <c r="R50" s="1"/>
      <c r="S50" s="1"/>
      <c r="T50" s="1"/>
      <c r="U50" s="1"/>
      <c r="V50" s="1"/>
      <c r="W50" s="1"/>
      <c r="X50" s="1"/>
      <c r="Y50" s="1"/>
      <c r="Z50" s="1"/>
    </row>
    <row r="51">
      <c r="A51" s="42" t="s">
        <v>152</v>
      </c>
      <c r="B51" s="57">
        <v>0.0</v>
      </c>
      <c r="C51" s="57">
        <v>0.0</v>
      </c>
      <c r="D51" s="57">
        <v>0.0</v>
      </c>
      <c r="E51" s="57">
        <v>0.0</v>
      </c>
      <c r="F51" s="57">
        <v>0.0</v>
      </c>
      <c r="G51" s="1"/>
      <c r="H51" s="1"/>
      <c r="I51" s="1"/>
      <c r="J51" s="1"/>
      <c r="K51" s="1"/>
      <c r="L51" s="1"/>
      <c r="M51" s="1"/>
      <c r="N51" s="1"/>
      <c r="O51" s="1"/>
      <c r="P51" s="1"/>
      <c r="Q51" s="1"/>
      <c r="R51" s="1"/>
      <c r="S51" s="1"/>
      <c r="T51" s="1"/>
      <c r="U51" s="1"/>
      <c r="V51" s="1"/>
      <c r="W51" s="1"/>
      <c r="X51" s="1"/>
      <c r="Y51" s="1"/>
      <c r="Z51" s="1"/>
    </row>
    <row r="52">
      <c r="A52" s="45" t="s">
        <v>153</v>
      </c>
      <c r="B52" s="43">
        <v>0.0</v>
      </c>
      <c r="C52" s="57">
        <v>0.0</v>
      </c>
      <c r="D52" s="57">
        <v>0.0</v>
      </c>
      <c r="E52" s="57">
        <v>-193.08</v>
      </c>
      <c r="F52" s="57">
        <v>0.0</v>
      </c>
      <c r="G52" s="1"/>
      <c r="H52" s="1"/>
      <c r="I52" s="1"/>
      <c r="J52" s="1"/>
      <c r="K52" s="1"/>
      <c r="L52" s="1"/>
      <c r="M52" s="1"/>
      <c r="N52" s="1"/>
      <c r="O52" s="1"/>
      <c r="P52" s="1"/>
      <c r="Q52" s="1"/>
      <c r="R52" s="1"/>
      <c r="S52" s="1"/>
      <c r="T52" s="1"/>
      <c r="U52" s="1"/>
      <c r="V52" s="1"/>
      <c r="W52" s="1"/>
      <c r="X52" s="1"/>
      <c r="Y52" s="1"/>
      <c r="Z52" s="1"/>
    </row>
    <row r="53">
      <c r="A53" s="45" t="s">
        <v>154</v>
      </c>
      <c r="B53" s="43">
        <v>0.0</v>
      </c>
      <c r="C53" s="57">
        <v>0.0</v>
      </c>
      <c r="D53" s="57">
        <v>0.0</v>
      </c>
      <c r="E53" s="57">
        <v>0.0</v>
      </c>
      <c r="F53" s="57">
        <v>92.73</v>
      </c>
      <c r="G53" s="1"/>
      <c r="H53" s="1"/>
      <c r="I53" s="1"/>
      <c r="J53" s="1"/>
      <c r="K53" s="1"/>
      <c r="L53" s="1"/>
      <c r="M53" s="1"/>
      <c r="N53" s="1"/>
      <c r="O53" s="1"/>
      <c r="P53" s="1"/>
      <c r="Q53" s="1"/>
      <c r="R53" s="1"/>
      <c r="S53" s="1"/>
      <c r="T53" s="1"/>
      <c r="U53" s="1"/>
      <c r="V53" s="1"/>
      <c r="W53" s="1"/>
      <c r="X53" s="1"/>
      <c r="Y53" s="1"/>
      <c r="Z53" s="1"/>
    </row>
    <row r="54">
      <c r="A54" s="42" t="s">
        <v>155</v>
      </c>
      <c r="B54" s="57">
        <v>0.0</v>
      </c>
      <c r="C54" s="57">
        <v>0.0</v>
      </c>
      <c r="D54" s="57">
        <v>0.0</v>
      </c>
      <c r="E54" s="57">
        <v>0.0</v>
      </c>
      <c r="F54" s="57">
        <v>0.0</v>
      </c>
      <c r="G54" s="1"/>
      <c r="H54" s="1"/>
      <c r="I54" s="1"/>
      <c r="J54" s="1"/>
      <c r="K54" s="1"/>
      <c r="L54" s="1"/>
      <c r="M54" s="1"/>
      <c r="N54" s="1"/>
      <c r="O54" s="1"/>
      <c r="P54" s="1"/>
      <c r="Q54" s="1"/>
      <c r="R54" s="1"/>
      <c r="S54" s="1"/>
      <c r="T54" s="1"/>
      <c r="U54" s="1"/>
      <c r="V54" s="1"/>
      <c r="W54" s="1"/>
      <c r="X54" s="1"/>
      <c r="Y54" s="1"/>
      <c r="Z54" s="1"/>
    </row>
    <row r="55">
      <c r="A55" s="40" t="s">
        <v>156</v>
      </c>
      <c r="B55" s="47">
        <f t="shared" ref="B55:F55" si="4">SUM(B38:B54)</f>
        <v>-4656.56</v>
      </c>
      <c r="C55" s="47">
        <f t="shared" si="4"/>
        <v>-1110</v>
      </c>
      <c r="D55" s="47">
        <f t="shared" si="4"/>
        <v>-1289.49</v>
      </c>
      <c r="E55" s="47">
        <f t="shared" si="4"/>
        <v>-2313.1</v>
      </c>
      <c r="F55" s="47">
        <f t="shared" si="4"/>
        <v>-2468.23</v>
      </c>
      <c r="G55" s="1"/>
      <c r="H55" s="1"/>
      <c r="I55" s="1"/>
      <c r="J55" s="1"/>
      <c r="K55" s="1"/>
      <c r="L55" s="1"/>
      <c r="M55" s="1"/>
      <c r="N55" s="1"/>
      <c r="O55" s="1"/>
      <c r="P55" s="1"/>
      <c r="Q55" s="1"/>
      <c r="R55" s="1"/>
      <c r="S55" s="1"/>
      <c r="T55" s="1"/>
      <c r="U55" s="1"/>
      <c r="V55" s="1"/>
      <c r="W55" s="1"/>
      <c r="X55" s="1"/>
      <c r="Y55" s="1"/>
      <c r="Z55" s="1"/>
    </row>
    <row r="56">
      <c r="A56" s="38"/>
      <c r="B56" s="41"/>
      <c r="C56" s="41"/>
      <c r="D56" s="41"/>
      <c r="E56" s="41"/>
      <c r="F56" s="41"/>
      <c r="G56" s="1"/>
      <c r="H56" s="1"/>
      <c r="I56" s="1"/>
      <c r="J56" s="1"/>
      <c r="K56" s="1"/>
      <c r="L56" s="1"/>
      <c r="M56" s="1"/>
      <c r="N56" s="1"/>
      <c r="O56" s="1"/>
      <c r="P56" s="1"/>
      <c r="Q56" s="1"/>
      <c r="R56" s="1"/>
      <c r="S56" s="1"/>
      <c r="T56" s="1"/>
      <c r="U56" s="1"/>
      <c r="V56" s="1"/>
      <c r="W56" s="1"/>
      <c r="X56" s="1"/>
      <c r="Y56" s="1"/>
      <c r="Z56" s="1"/>
    </row>
    <row r="57">
      <c r="A57" s="40" t="s">
        <v>157</v>
      </c>
      <c r="B57" s="41"/>
      <c r="C57" s="41"/>
      <c r="D57" s="41"/>
      <c r="E57" s="41"/>
      <c r="F57" s="41"/>
      <c r="G57" s="1"/>
      <c r="H57" s="1"/>
      <c r="I57" s="1"/>
      <c r="J57" s="1"/>
      <c r="K57" s="1"/>
      <c r="L57" s="1"/>
      <c r="M57" s="1"/>
      <c r="N57" s="1"/>
      <c r="O57" s="1"/>
      <c r="P57" s="1"/>
      <c r="Q57" s="1"/>
      <c r="R57" s="1"/>
      <c r="S57" s="1"/>
      <c r="T57" s="1"/>
      <c r="U57" s="1"/>
      <c r="V57" s="1"/>
      <c r="W57" s="1"/>
      <c r="X57" s="1"/>
      <c r="Y57" s="1"/>
      <c r="Z57" s="1"/>
    </row>
    <row r="58">
      <c r="A58" s="45" t="s">
        <v>158</v>
      </c>
      <c r="B58" s="43">
        <v>4076.51</v>
      </c>
      <c r="C58" s="43">
        <v>0.0</v>
      </c>
      <c r="D58" s="43">
        <v>0.0</v>
      </c>
      <c r="E58" s="43">
        <v>0.0</v>
      </c>
      <c r="F58" s="43">
        <v>0.0</v>
      </c>
      <c r="G58" s="1"/>
      <c r="H58" s="1"/>
      <c r="I58" s="1"/>
      <c r="J58" s="1"/>
      <c r="K58" s="1"/>
      <c r="L58" s="1"/>
      <c r="M58" s="1"/>
      <c r="N58" s="1"/>
      <c r="O58" s="1"/>
      <c r="P58" s="1"/>
      <c r="Q58" s="1"/>
      <c r="R58" s="1"/>
      <c r="S58" s="1"/>
      <c r="T58" s="1"/>
      <c r="U58" s="1"/>
      <c r="V58" s="1"/>
      <c r="W58" s="1"/>
      <c r="X58" s="1"/>
      <c r="Y58" s="1"/>
      <c r="Z58" s="1"/>
    </row>
    <row r="59">
      <c r="A59" s="45" t="s">
        <v>159</v>
      </c>
      <c r="B59" s="43">
        <v>110.34</v>
      </c>
      <c r="C59" s="57">
        <v>0.0</v>
      </c>
      <c r="D59" s="57">
        <v>0.0</v>
      </c>
      <c r="E59" s="57">
        <v>14.63</v>
      </c>
      <c r="F59" s="57">
        <v>74.81</v>
      </c>
      <c r="G59" s="1"/>
      <c r="H59" s="1"/>
      <c r="I59" s="1"/>
      <c r="J59" s="1"/>
      <c r="K59" s="1"/>
      <c r="L59" s="1"/>
      <c r="M59" s="1"/>
      <c r="N59" s="1"/>
      <c r="O59" s="1"/>
      <c r="P59" s="1"/>
      <c r="Q59" s="1"/>
      <c r="R59" s="1"/>
      <c r="S59" s="1"/>
      <c r="T59" s="1"/>
      <c r="U59" s="1"/>
      <c r="V59" s="1"/>
      <c r="W59" s="1"/>
      <c r="X59" s="1"/>
      <c r="Y59" s="1"/>
      <c r="Z59" s="1"/>
    </row>
    <row r="60">
      <c r="A60" s="45" t="s">
        <v>160</v>
      </c>
      <c r="B60" s="57">
        <v>50.0</v>
      </c>
      <c r="C60" s="43">
        <v>0.0</v>
      </c>
      <c r="D60" s="43">
        <v>0.0</v>
      </c>
      <c r="E60" s="43">
        <v>0.0</v>
      </c>
      <c r="F60" s="43">
        <v>0.0</v>
      </c>
      <c r="G60" s="1"/>
      <c r="H60" s="1"/>
      <c r="I60" s="1"/>
      <c r="J60" s="1"/>
      <c r="K60" s="1"/>
      <c r="L60" s="1"/>
      <c r="M60" s="1"/>
      <c r="N60" s="1"/>
      <c r="O60" s="1"/>
      <c r="P60" s="1"/>
      <c r="Q60" s="1"/>
      <c r="R60" s="1"/>
      <c r="S60" s="1"/>
      <c r="T60" s="1"/>
      <c r="U60" s="1"/>
      <c r="V60" s="1"/>
      <c r="W60" s="1"/>
      <c r="X60" s="1"/>
      <c r="Y60" s="1"/>
      <c r="Z60" s="1"/>
    </row>
    <row r="61">
      <c r="A61" s="45" t="s">
        <v>161</v>
      </c>
      <c r="B61" s="43">
        <v>261.03</v>
      </c>
      <c r="C61" s="43">
        <v>200.0</v>
      </c>
      <c r="D61" s="43">
        <v>248.0</v>
      </c>
      <c r="E61" s="43">
        <v>0.0</v>
      </c>
      <c r="F61" s="43">
        <v>0.0</v>
      </c>
      <c r="G61" s="1"/>
      <c r="H61" s="1"/>
      <c r="I61" s="1"/>
      <c r="J61" s="1"/>
      <c r="K61" s="1"/>
      <c r="L61" s="1"/>
      <c r="M61" s="1"/>
      <c r="N61" s="1"/>
      <c r="O61" s="1"/>
      <c r="P61" s="1"/>
      <c r="Q61" s="1"/>
      <c r="R61" s="1"/>
      <c r="S61" s="1"/>
      <c r="T61" s="1"/>
      <c r="U61" s="1"/>
      <c r="V61" s="1"/>
      <c r="W61" s="1"/>
      <c r="X61" s="1"/>
      <c r="Y61" s="1"/>
      <c r="Z61" s="1"/>
    </row>
    <row r="62">
      <c r="A62" s="45" t="s">
        <v>162</v>
      </c>
      <c r="B62" s="57">
        <v>789.46</v>
      </c>
      <c r="C62" s="57">
        <v>0.0</v>
      </c>
      <c r="D62" s="43">
        <v>0.0</v>
      </c>
      <c r="E62" s="43">
        <v>0.0</v>
      </c>
      <c r="F62" s="43">
        <v>0.0</v>
      </c>
      <c r="G62" s="1"/>
      <c r="H62" s="1"/>
      <c r="I62" s="1"/>
      <c r="J62" s="1"/>
      <c r="K62" s="1"/>
      <c r="L62" s="1"/>
      <c r="M62" s="1"/>
      <c r="N62" s="1"/>
      <c r="O62" s="1"/>
      <c r="P62" s="1"/>
      <c r="Q62" s="1"/>
      <c r="R62" s="1"/>
      <c r="S62" s="1"/>
      <c r="T62" s="1"/>
      <c r="U62" s="1"/>
      <c r="V62" s="1"/>
      <c r="W62" s="1"/>
      <c r="X62" s="1"/>
      <c r="Y62" s="1"/>
      <c r="Z62" s="1"/>
    </row>
    <row r="63">
      <c r="A63" s="45" t="s">
        <v>163</v>
      </c>
      <c r="B63" s="43">
        <v>300.0</v>
      </c>
      <c r="C63" s="43">
        <v>0.0</v>
      </c>
      <c r="D63" s="43">
        <v>0.0</v>
      </c>
      <c r="E63" s="43">
        <v>0.0</v>
      </c>
      <c r="F63" s="43">
        <v>0.0</v>
      </c>
      <c r="G63" s="1"/>
      <c r="H63" s="1"/>
      <c r="I63" s="1"/>
      <c r="J63" s="1"/>
      <c r="K63" s="1"/>
      <c r="L63" s="1"/>
      <c r="M63" s="1"/>
      <c r="N63" s="1"/>
      <c r="O63" s="1"/>
      <c r="P63" s="1"/>
      <c r="Q63" s="1"/>
      <c r="R63" s="1"/>
      <c r="S63" s="1"/>
      <c r="T63" s="1"/>
      <c r="U63" s="1"/>
      <c r="V63" s="1"/>
      <c r="W63" s="1"/>
      <c r="X63" s="1"/>
      <c r="Y63" s="1"/>
      <c r="Z63" s="1"/>
    </row>
    <row r="64">
      <c r="A64" s="45" t="s">
        <v>164</v>
      </c>
      <c r="B64" s="43">
        <v>0.0</v>
      </c>
      <c r="C64" s="43">
        <v>0.0</v>
      </c>
      <c r="D64" s="43">
        <v>0.0</v>
      </c>
      <c r="E64" s="43">
        <v>0.91</v>
      </c>
      <c r="F64" s="43">
        <v>0.0</v>
      </c>
      <c r="G64" s="1"/>
      <c r="H64" s="1"/>
      <c r="I64" s="1"/>
      <c r="J64" s="1"/>
      <c r="K64" s="1"/>
      <c r="L64" s="1"/>
      <c r="M64" s="1"/>
      <c r="N64" s="1"/>
      <c r="O64" s="1"/>
      <c r="P64" s="1"/>
      <c r="Q64" s="1"/>
      <c r="R64" s="1"/>
      <c r="S64" s="1"/>
      <c r="T64" s="1"/>
      <c r="U64" s="1"/>
      <c r="V64" s="1"/>
      <c r="W64" s="1"/>
      <c r="X64" s="1"/>
      <c r="Y64" s="1"/>
      <c r="Z64" s="1"/>
    </row>
    <row r="65">
      <c r="A65" s="45" t="s">
        <v>165</v>
      </c>
      <c r="B65" s="43">
        <v>-200.0</v>
      </c>
      <c r="C65" s="43">
        <v>0.0</v>
      </c>
      <c r="D65" s="43">
        <v>0.0</v>
      </c>
      <c r="E65" s="43">
        <v>0.0</v>
      </c>
      <c r="F65" s="43">
        <v>0.0</v>
      </c>
      <c r="G65" s="1"/>
      <c r="H65" s="1"/>
      <c r="I65" s="1"/>
      <c r="J65" s="1"/>
      <c r="K65" s="1"/>
      <c r="L65" s="1"/>
      <c r="M65" s="1"/>
      <c r="N65" s="1"/>
      <c r="O65" s="1"/>
      <c r="P65" s="1"/>
      <c r="Q65" s="1"/>
      <c r="R65" s="1"/>
      <c r="S65" s="1"/>
      <c r="T65" s="1"/>
      <c r="U65" s="1"/>
      <c r="V65" s="1"/>
      <c r="W65" s="1"/>
      <c r="X65" s="1"/>
      <c r="Y65" s="1"/>
      <c r="Z65" s="1"/>
    </row>
    <row r="66">
      <c r="A66" s="45" t="s">
        <v>166</v>
      </c>
      <c r="B66" s="43">
        <v>-315.0</v>
      </c>
      <c r="C66" s="43">
        <v>-203.73</v>
      </c>
      <c r="D66" s="43">
        <v>-248.0</v>
      </c>
      <c r="E66" s="43">
        <v>0.0</v>
      </c>
      <c r="F66" s="43">
        <v>0.0</v>
      </c>
      <c r="G66" s="1"/>
      <c r="H66" s="1"/>
      <c r="I66" s="1"/>
      <c r="J66" s="1"/>
      <c r="K66" s="1"/>
      <c r="L66" s="1"/>
      <c r="M66" s="1"/>
      <c r="N66" s="1"/>
      <c r="O66" s="1"/>
      <c r="P66" s="1"/>
      <c r="Q66" s="1"/>
      <c r="R66" s="1"/>
      <c r="S66" s="1"/>
      <c r="T66" s="1"/>
      <c r="U66" s="1"/>
      <c r="V66" s="1"/>
      <c r="W66" s="1"/>
      <c r="X66" s="1"/>
      <c r="Y66" s="1"/>
      <c r="Z66" s="1"/>
    </row>
    <row r="67">
      <c r="A67" s="45" t="s">
        <v>167</v>
      </c>
      <c r="B67" s="57">
        <v>-1034.99</v>
      </c>
      <c r="C67" s="57">
        <v>0.0</v>
      </c>
      <c r="D67" s="43">
        <v>0.0</v>
      </c>
      <c r="E67" s="43">
        <v>0.0</v>
      </c>
      <c r="F67" s="43">
        <v>0.0</v>
      </c>
      <c r="G67" s="1"/>
      <c r="H67" s="1"/>
      <c r="I67" s="1"/>
      <c r="J67" s="1"/>
      <c r="K67" s="1"/>
      <c r="L67" s="1"/>
      <c r="M67" s="1"/>
      <c r="N67" s="1"/>
      <c r="O67" s="1"/>
      <c r="P67" s="1"/>
      <c r="Q67" s="1"/>
      <c r="R67" s="1"/>
      <c r="S67" s="1"/>
      <c r="T67" s="1"/>
      <c r="U67" s="1"/>
      <c r="V67" s="1"/>
      <c r="W67" s="1"/>
      <c r="X67" s="1"/>
      <c r="Y67" s="1"/>
      <c r="Z67" s="1"/>
    </row>
    <row r="68">
      <c r="A68" s="45" t="s">
        <v>168</v>
      </c>
      <c r="B68" s="43">
        <v>-512.0</v>
      </c>
      <c r="C68" s="43">
        <v>-34.0</v>
      </c>
      <c r="D68" s="43">
        <v>0.0</v>
      </c>
      <c r="E68" s="43">
        <v>0.0</v>
      </c>
      <c r="F68" s="43">
        <v>0.0</v>
      </c>
      <c r="G68" s="1"/>
      <c r="H68" s="1"/>
      <c r="I68" s="1"/>
      <c r="J68" s="1"/>
      <c r="K68" s="1"/>
      <c r="L68" s="1"/>
      <c r="M68" s="1"/>
      <c r="N68" s="1"/>
      <c r="O68" s="1"/>
      <c r="P68" s="1"/>
      <c r="Q68" s="1"/>
      <c r="R68" s="1"/>
      <c r="S68" s="1"/>
      <c r="T68" s="1"/>
      <c r="U68" s="1"/>
      <c r="V68" s="1"/>
      <c r="W68" s="1"/>
      <c r="X68" s="1"/>
      <c r="Y68" s="1"/>
      <c r="Z68" s="1"/>
    </row>
    <row r="69">
      <c r="A69" s="45" t="s">
        <v>169</v>
      </c>
      <c r="B69" s="43">
        <v>-70.06</v>
      </c>
      <c r="C69" s="43">
        <v>-98.17</v>
      </c>
      <c r="D69" s="43">
        <v>-125.45</v>
      </c>
      <c r="E69" s="43">
        <v>-153.27</v>
      </c>
      <c r="F69" s="43">
        <v>-164.32</v>
      </c>
      <c r="G69" s="1"/>
      <c r="H69" s="1"/>
      <c r="I69" s="1"/>
      <c r="J69" s="1"/>
      <c r="K69" s="1"/>
      <c r="L69" s="1"/>
      <c r="M69" s="1"/>
      <c r="N69" s="1"/>
      <c r="O69" s="1"/>
      <c r="P69" s="1"/>
      <c r="Q69" s="1"/>
      <c r="R69" s="1"/>
      <c r="S69" s="1"/>
      <c r="T69" s="1"/>
      <c r="U69" s="1"/>
      <c r="V69" s="1"/>
      <c r="W69" s="1"/>
      <c r="X69" s="1"/>
      <c r="Y69" s="1"/>
      <c r="Z69" s="1"/>
    </row>
    <row r="70">
      <c r="A70" s="45" t="s">
        <v>170</v>
      </c>
      <c r="B70" s="43">
        <v>-29.7</v>
      </c>
      <c r="C70" s="43">
        <v>-37.5</v>
      </c>
      <c r="D70" s="43">
        <v>-52.23</v>
      </c>
      <c r="E70" s="43">
        <v>-66.37</v>
      </c>
      <c r="F70" s="43">
        <v>-56.96</v>
      </c>
      <c r="G70" s="1"/>
      <c r="H70" s="1"/>
      <c r="I70" s="1"/>
      <c r="J70" s="1"/>
      <c r="K70" s="1"/>
      <c r="L70" s="1"/>
      <c r="M70" s="1"/>
      <c r="N70" s="1"/>
      <c r="O70" s="1"/>
      <c r="P70" s="1"/>
      <c r="Q70" s="1"/>
      <c r="R70" s="1"/>
      <c r="S70" s="1"/>
      <c r="T70" s="1"/>
      <c r="U70" s="1"/>
      <c r="V70" s="1"/>
      <c r="W70" s="1"/>
      <c r="X70" s="1"/>
      <c r="Y70" s="1"/>
      <c r="Z70" s="1"/>
    </row>
    <row r="71">
      <c r="A71" s="45" t="s">
        <v>171</v>
      </c>
      <c r="B71" s="43">
        <v>-68.17</v>
      </c>
      <c r="C71" s="43">
        <v>-6.1</v>
      </c>
      <c r="D71" s="43">
        <v>-1.56</v>
      </c>
      <c r="E71" s="43">
        <v>-1.04</v>
      </c>
      <c r="F71" s="43">
        <v>-1.17</v>
      </c>
      <c r="G71" s="1"/>
      <c r="H71" s="1"/>
      <c r="I71" s="1"/>
      <c r="J71" s="1"/>
      <c r="K71" s="1"/>
      <c r="L71" s="1"/>
      <c r="M71" s="1"/>
      <c r="N71" s="1"/>
      <c r="O71" s="1"/>
      <c r="P71" s="1"/>
      <c r="Q71" s="1"/>
      <c r="R71" s="1"/>
      <c r="S71" s="1"/>
      <c r="T71" s="1"/>
      <c r="U71" s="1"/>
      <c r="V71" s="1"/>
      <c r="W71" s="1"/>
      <c r="X71" s="1"/>
      <c r="Y71" s="1"/>
      <c r="Z71" s="1"/>
    </row>
    <row r="72">
      <c r="A72" s="40" t="s">
        <v>172</v>
      </c>
      <c r="B72" s="47">
        <f t="shared" ref="B72:F72" si="5">SUM(B58:B71)</f>
        <v>3357.42</v>
      </c>
      <c r="C72" s="47">
        <f t="shared" si="5"/>
        <v>-179.5</v>
      </c>
      <c r="D72" s="47">
        <f t="shared" si="5"/>
        <v>-179.24</v>
      </c>
      <c r="E72" s="47">
        <f t="shared" si="5"/>
        <v>-205.14</v>
      </c>
      <c r="F72" s="47">
        <f t="shared" si="5"/>
        <v>-147.64</v>
      </c>
      <c r="G72" s="1"/>
      <c r="H72" s="1"/>
      <c r="I72" s="1"/>
      <c r="J72" s="1"/>
      <c r="K72" s="1"/>
      <c r="L72" s="1"/>
      <c r="M72" s="1"/>
      <c r="N72" s="1"/>
      <c r="O72" s="1"/>
      <c r="P72" s="1"/>
      <c r="Q72" s="1"/>
      <c r="R72" s="1"/>
      <c r="S72" s="1"/>
      <c r="T72" s="1"/>
      <c r="U72" s="1"/>
      <c r="V72" s="1"/>
      <c r="W72" s="1"/>
      <c r="X72" s="1"/>
      <c r="Y72" s="1"/>
      <c r="Z72" s="1"/>
    </row>
    <row r="73">
      <c r="A73" s="38"/>
      <c r="B73" s="41"/>
      <c r="C73" s="41"/>
      <c r="D73" s="41"/>
      <c r="E73" s="41"/>
      <c r="F73" s="41"/>
      <c r="G73" s="1"/>
      <c r="H73" s="1"/>
      <c r="I73" s="1"/>
      <c r="J73" s="1"/>
      <c r="K73" s="1"/>
      <c r="L73" s="1"/>
      <c r="M73" s="1"/>
      <c r="N73" s="1"/>
      <c r="O73" s="1"/>
      <c r="P73" s="1"/>
      <c r="Q73" s="1"/>
      <c r="R73" s="1"/>
      <c r="S73" s="1"/>
      <c r="T73" s="1"/>
      <c r="U73" s="1"/>
      <c r="V73" s="1"/>
      <c r="W73" s="1"/>
      <c r="X73" s="1"/>
      <c r="Y73" s="1"/>
      <c r="Z73" s="1"/>
    </row>
    <row r="74">
      <c r="A74" s="40" t="s">
        <v>173</v>
      </c>
      <c r="B74" s="47">
        <f t="shared" ref="B74:F74" si="6">B35+B55+B72</f>
        <v>-19</v>
      </c>
      <c r="C74" s="47">
        <f t="shared" si="6"/>
        <v>85.64</v>
      </c>
      <c r="D74" s="47">
        <f t="shared" si="6"/>
        <v>-96.38</v>
      </c>
      <c r="E74" s="47">
        <f t="shared" si="6"/>
        <v>112.03</v>
      </c>
      <c r="F74" s="47">
        <f t="shared" si="6"/>
        <v>129.97</v>
      </c>
      <c r="G74" s="1"/>
      <c r="H74" s="1"/>
      <c r="I74" s="1"/>
      <c r="J74" s="1"/>
      <c r="K74" s="1"/>
      <c r="L74" s="1"/>
      <c r="M74" s="1"/>
      <c r="N74" s="1"/>
      <c r="O74" s="1"/>
      <c r="P74" s="1"/>
      <c r="Q74" s="1"/>
      <c r="R74" s="1"/>
      <c r="S74" s="1"/>
      <c r="T74" s="1"/>
      <c r="U74" s="1"/>
      <c r="V74" s="1"/>
      <c r="W74" s="1"/>
      <c r="X74" s="1"/>
      <c r="Y74" s="1"/>
      <c r="Z74" s="1"/>
    </row>
    <row r="75">
      <c r="A75" s="38"/>
      <c r="B75" s="41"/>
      <c r="C75" s="41"/>
      <c r="D75" s="41"/>
      <c r="E75" s="41"/>
      <c r="F75" s="41"/>
      <c r="G75" s="1"/>
      <c r="H75" s="1"/>
      <c r="I75" s="1"/>
      <c r="J75" s="1"/>
      <c r="K75" s="1"/>
      <c r="L75" s="1"/>
      <c r="M75" s="1"/>
      <c r="N75" s="1"/>
      <c r="O75" s="1"/>
      <c r="P75" s="1"/>
      <c r="Q75" s="1"/>
      <c r="R75" s="1"/>
      <c r="S75" s="1"/>
      <c r="T75" s="1"/>
      <c r="U75" s="1"/>
      <c r="V75" s="1"/>
      <c r="W75" s="1"/>
      <c r="X75" s="1"/>
      <c r="Y75" s="1"/>
      <c r="Z75" s="1"/>
    </row>
    <row r="76">
      <c r="A76" s="45" t="s">
        <v>174</v>
      </c>
      <c r="B76" s="43">
        <v>124.86</v>
      </c>
      <c r="C76" s="43">
        <v>105.86</v>
      </c>
      <c r="D76" s="43">
        <v>191.5</v>
      </c>
      <c r="E76" s="43">
        <v>95.12</v>
      </c>
      <c r="F76" s="43">
        <v>207.15</v>
      </c>
      <c r="G76" s="1"/>
      <c r="H76" s="1"/>
      <c r="I76" s="1"/>
      <c r="J76" s="1"/>
      <c r="K76" s="1"/>
      <c r="L76" s="1"/>
      <c r="M76" s="1"/>
      <c r="N76" s="1"/>
      <c r="O76" s="1"/>
      <c r="P76" s="1"/>
      <c r="Q76" s="1"/>
      <c r="R76" s="1"/>
      <c r="S76" s="1"/>
      <c r="T76" s="1"/>
      <c r="U76" s="1"/>
      <c r="V76" s="1"/>
      <c r="W76" s="1"/>
      <c r="X76" s="1"/>
      <c r="Y76" s="1"/>
      <c r="Z76" s="1"/>
    </row>
    <row r="77">
      <c r="A77" s="42" t="s">
        <v>175</v>
      </c>
      <c r="B77" s="57">
        <v>0.0</v>
      </c>
      <c r="C77" s="43">
        <v>0.0</v>
      </c>
      <c r="D77" s="43">
        <v>0.0</v>
      </c>
      <c r="E77" s="43">
        <v>0.0</v>
      </c>
      <c r="F77" s="43">
        <v>0.0</v>
      </c>
      <c r="G77" s="1"/>
      <c r="H77" s="1"/>
      <c r="I77" s="1"/>
      <c r="J77" s="1"/>
      <c r="K77" s="1"/>
      <c r="L77" s="1"/>
      <c r="M77" s="1"/>
      <c r="N77" s="1"/>
      <c r="O77" s="1"/>
      <c r="P77" s="1"/>
      <c r="Q77" s="1"/>
      <c r="R77" s="1"/>
      <c r="S77" s="1"/>
      <c r="T77" s="1"/>
      <c r="U77" s="1"/>
      <c r="V77" s="1"/>
      <c r="W77" s="1"/>
      <c r="X77" s="1"/>
      <c r="Y77" s="1"/>
      <c r="Z77" s="1"/>
    </row>
    <row r="78">
      <c r="A78" s="40" t="s">
        <v>176</v>
      </c>
      <c r="B78" s="47">
        <f t="shared" ref="B78:F78" si="7">SUM(B74:B77)</f>
        <v>105.86</v>
      </c>
      <c r="C78" s="47">
        <f t="shared" si="7"/>
        <v>191.5</v>
      </c>
      <c r="D78" s="47">
        <f t="shared" si="7"/>
        <v>95.12</v>
      </c>
      <c r="E78" s="47">
        <f t="shared" si="7"/>
        <v>207.15</v>
      </c>
      <c r="F78" s="47">
        <f t="shared" si="7"/>
        <v>337.12</v>
      </c>
      <c r="G78" s="1"/>
      <c r="H78" s="1"/>
      <c r="I78" s="1"/>
      <c r="J78" s="1"/>
      <c r="K78" s="1"/>
      <c r="L78" s="1"/>
      <c r="M78" s="1"/>
      <c r="N78" s="1"/>
      <c r="O78" s="1"/>
      <c r="P78" s="1"/>
      <c r="Q78" s="1"/>
      <c r="R78" s="1"/>
      <c r="S78" s="1"/>
      <c r="T78" s="1"/>
      <c r="U78" s="1"/>
      <c r="V78" s="1"/>
      <c r="W78" s="1"/>
      <c r="X78" s="1"/>
      <c r="Y78" s="1"/>
      <c r="Z78" s="1"/>
    </row>
    <row r="79">
      <c r="A79" s="58"/>
      <c r="B79" s="59"/>
      <c r="C79" s="59"/>
      <c r="D79" s="59"/>
      <c r="E79" s="59"/>
      <c r="F79" s="59"/>
      <c r="G79" s="1"/>
      <c r="H79" s="1"/>
      <c r="I79" s="1"/>
      <c r="J79" s="1"/>
      <c r="K79" s="1"/>
      <c r="L79" s="1"/>
      <c r="M79" s="1"/>
      <c r="N79" s="1"/>
      <c r="O79" s="1"/>
      <c r="P79" s="1"/>
      <c r="Q79" s="1"/>
      <c r="R79" s="1"/>
      <c r="S79" s="1"/>
      <c r="T79" s="1"/>
      <c r="U79" s="1"/>
      <c r="V79" s="1"/>
      <c r="W79" s="1"/>
      <c r="X79" s="1"/>
      <c r="Y79" s="1"/>
      <c r="Z79" s="1"/>
    </row>
    <row r="80">
      <c r="A80" s="1"/>
      <c r="B80" s="60">
        <f>B78-'Balance Sheet'!B29</f>
        <v>105.86</v>
      </c>
      <c r="C80" s="60">
        <f>C78-'Balance Sheet'!C29</f>
        <v>191.5</v>
      </c>
      <c r="D80" s="60">
        <f>D78-'Balance Sheet'!D29</f>
        <v>95.12</v>
      </c>
      <c r="E80" s="60">
        <f>E78-'Balance Sheet'!E29</f>
        <v>207.15</v>
      </c>
      <c r="F80" s="60">
        <f>F78-'Balance Sheet'!F29</f>
        <v>337.12</v>
      </c>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52"/>
      <c r="B83" s="1"/>
      <c r="C83" s="1"/>
      <c r="D83" s="1"/>
      <c r="E83" s="1"/>
      <c r="F83" s="1"/>
      <c r="G83" s="1"/>
      <c r="H83" s="1"/>
      <c r="I83" s="1"/>
      <c r="J83" s="1"/>
      <c r="K83" s="1"/>
      <c r="L83" s="1"/>
      <c r="M83" s="1"/>
      <c r="N83" s="1"/>
      <c r="O83" s="1"/>
      <c r="P83" s="1"/>
      <c r="Q83" s="1"/>
      <c r="R83" s="1"/>
      <c r="S83" s="1"/>
      <c r="T83" s="1"/>
      <c r="U83" s="1"/>
      <c r="V83" s="1"/>
      <c r="W83" s="1"/>
      <c r="X83" s="1"/>
      <c r="Y83" s="1"/>
      <c r="Z83" s="1"/>
    </row>
    <row r="84">
      <c r="A84" s="53"/>
      <c r="B84" s="1"/>
      <c r="C84" s="1"/>
      <c r="D84" s="1"/>
      <c r="E84" s="1"/>
      <c r="F84" s="1"/>
      <c r="G84" s="1"/>
      <c r="H84" s="1"/>
      <c r="I84" s="1"/>
      <c r="J84" s="1"/>
      <c r="K84" s="1"/>
      <c r="L84" s="1"/>
      <c r="M84" s="1"/>
      <c r="N84" s="1"/>
      <c r="O84" s="1"/>
      <c r="P84" s="1"/>
      <c r="Q84" s="1"/>
      <c r="R84" s="1"/>
      <c r="S84" s="1"/>
      <c r="T84" s="1"/>
      <c r="U84" s="1"/>
      <c r="V84" s="1"/>
      <c r="W84" s="1"/>
      <c r="X84" s="1"/>
      <c r="Y84" s="1"/>
      <c r="Z84" s="1"/>
    </row>
    <row r="85">
      <c r="A85" s="53"/>
      <c r="B85" s="1"/>
      <c r="C85" s="1"/>
      <c r="D85" s="1"/>
      <c r="E85" s="1"/>
      <c r="F85" s="1"/>
      <c r="G85" s="1"/>
      <c r="H85" s="1"/>
      <c r="I85" s="1"/>
      <c r="J85" s="1"/>
      <c r="K85" s="1"/>
      <c r="L85" s="1"/>
      <c r="M85" s="1"/>
      <c r="N85" s="1"/>
      <c r="O85" s="1"/>
      <c r="P85" s="1"/>
      <c r="Q85" s="1"/>
      <c r="R85" s="1"/>
      <c r="S85" s="1"/>
      <c r="T85" s="1"/>
      <c r="U85" s="1"/>
      <c r="V85" s="1"/>
      <c r="W85" s="1"/>
      <c r="X85" s="1"/>
      <c r="Y85" s="1"/>
      <c r="Z85" s="1"/>
    </row>
    <row r="86">
      <c r="A86" s="53"/>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c r="A1" s="34" t="s">
        <v>2</v>
      </c>
      <c r="B1" s="34" t="s">
        <v>177</v>
      </c>
      <c r="C1" s="35">
        <v>43921.0</v>
      </c>
      <c r="D1" s="35">
        <v>44286.0</v>
      </c>
      <c r="E1" s="35">
        <v>44651.0</v>
      </c>
      <c r="F1" s="35">
        <v>45016.0</v>
      </c>
      <c r="G1" s="35">
        <v>45382.0</v>
      </c>
      <c r="H1" s="35">
        <v>45747.0</v>
      </c>
      <c r="I1" s="35">
        <v>46112.0</v>
      </c>
      <c r="J1" s="35">
        <v>46477.0</v>
      </c>
      <c r="K1" s="35">
        <v>46843.0</v>
      </c>
      <c r="L1" s="35">
        <v>47208.0</v>
      </c>
      <c r="M1" s="1"/>
      <c r="N1" s="1"/>
      <c r="O1" s="1"/>
      <c r="P1" s="1"/>
      <c r="Q1" s="1"/>
      <c r="R1" s="1"/>
      <c r="S1" s="1"/>
      <c r="T1" s="1"/>
      <c r="U1" s="1"/>
      <c r="V1" s="1"/>
      <c r="W1" s="1"/>
      <c r="X1" s="1"/>
      <c r="Y1" s="1"/>
      <c r="Z1" s="1"/>
    </row>
    <row r="2">
      <c r="A2" s="36" t="s">
        <v>178</v>
      </c>
      <c r="B2" s="61"/>
      <c r="C2" s="37" t="s">
        <v>30</v>
      </c>
      <c r="D2" s="37" t="s">
        <v>30</v>
      </c>
      <c r="E2" s="37" t="s">
        <v>30</v>
      </c>
      <c r="F2" s="37" t="s">
        <v>30</v>
      </c>
      <c r="G2" s="37" t="s">
        <v>30</v>
      </c>
      <c r="H2" s="37" t="s">
        <v>30</v>
      </c>
      <c r="I2" s="37" t="s">
        <v>30</v>
      </c>
      <c r="J2" s="37" t="s">
        <v>30</v>
      </c>
      <c r="K2" s="37" t="s">
        <v>30</v>
      </c>
      <c r="L2" s="37" t="s">
        <v>30</v>
      </c>
      <c r="M2" s="1"/>
      <c r="N2" s="1"/>
      <c r="O2" s="1"/>
      <c r="P2" s="1"/>
      <c r="Q2" s="1"/>
      <c r="R2" s="1"/>
      <c r="S2" s="1"/>
      <c r="T2" s="1"/>
      <c r="U2" s="1"/>
      <c r="V2" s="1"/>
      <c r="W2" s="1"/>
      <c r="X2" s="1"/>
      <c r="Y2" s="1"/>
      <c r="Z2" s="1"/>
    </row>
    <row r="3">
      <c r="A3" s="36" t="s">
        <v>31</v>
      </c>
      <c r="B3" s="61"/>
      <c r="C3" s="37" t="s">
        <v>32</v>
      </c>
      <c r="D3" s="37" t="s">
        <v>32</v>
      </c>
      <c r="E3" s="37" t="s">
        <v>32</v>
      </c>
      <c r="F3" s="37" t="s">
        <v>32</v>
      </c>
      <c r="G3" s="37" t="s">
        <v>32</v>
      </c>
      <c r="H3" s="37" t="s">
        <v>33</v>
      </c>
      <c r="I3" s="37" t="s">
        <v>33</v>
      </c>
      <c r="J3" s="37" t="s">
        <v>33</v>
      </c>
      <c r="K3" s="37" t="s">
        <v>33</v>
      </c>
      <c r="L3" s="37" t="s">
        <v>33</v>
      </c>
      <c r="M3" s="1"/>
      <c r="N3" s="1"/>
      <c r="O3" s="1"/>
      <c r="P3" s="1"/>
      <c r="Q3" s="1"/>
      <c r="R3" s="1"/>
      <c r="S3" s="1"/>
      <c r="T3" s="1"/>
      <c r="U3" s="1"/>
      <c r="V3" s="1"/>
      <c r="W3" s="1"/>
      <c r="X3" s="1"/>
      <c r="Y3" s="1"/>
      <c r="Z3" s="1"/>
    </row>
    <row r="4">
      <c r="A4" s="38"/>
      <c r="B4" s="38"/>
      <c r="C4" s="38"/>
      <c r="D4" s="38"/>
      <c r="E4" s="38"/>
      <c r="F4" s="38"/>
      <c r="G4" s="38"/>
      <c r="H4" s="38"/>
      <c r="I4" s="38"/>
      <c r="J4" s="38"/>
      <c r="K4" s="38"/>
      <c r="L4" s="38"/>
      <c r="M4" s="1"/>
      <c r="N4" s="1"/>
      <c r="O4" s="1"/>
      <c r="P4" s="1"/>
      <c r="Q4" s="1"/>
      <c r="R4" s="1"/>
      <c r="S4" s="1"/>
      <c r="T4" s="1"/>
      <c r="U4" s="1"/>
      <c r="V4" s="1"/>
      <c r="W4" s="1"/>
      <c r="X4" s="1"/>
      <c r="Y4" s="1"/>
      <c r="Z4" s="1"/>
    </row>
    <row r="5">
      <c r="A5" s="42" t="s">
        <v>179</v>
      </c>
      <c r="B5" s="38"/>
      <c r="C5" s="62">
        <v>10.0</v>
      </c>
      <c r="D5" s="63">
        <v>10.0</v>
      </c>
      <c r="E5" s="63">
        <v>10.0</v>
      </c>
      <c r="F5" s="63">
        <v>10.0</v>
      </c>
      <c r="G5" s="63">
        <v>10.0</v>
      </c>
      <c r="H5" s="63">
        <v>10.0</v>
      </c>
      <c r="I5" s="63">
        <v>10.0</v>
      </c>
      <c r="J5" s="63">
        <v>10.0</v>
      </c>
      <c r="K5" s="63">
        <v>10.0</v>
      </c>
      <c r="L5" s="63">
        <v>10.0</v>
      </c>
      <c r="M5" s="1"/>
      <c r="N5" s="1"/>
      <c r="O5" s="1"/>
      <c r="P5" s="1"/>
      <c r="Q5" s="1"/>
      <c r="R5" s="1"/>
      <c r="S5" s="1"/>
      <c r="T5" s="1"/>
      <c r="U5" s="1"/>
      <c r="V5" s="1"/>
      <c r="W5" s="1"/>
      <c r="X5" s="1"/>
      <c r="Y5" s="1"/>
      <c r="Z5" s="1"/>
    </row>
    <row r="6">
      <c r="A6" s="42" t="s">
        <v>180</v>
      </c>
      <c r="B6" s="38"/>
      <c r="C6" s="64">
        <f>'Profit &amp; Loss Statement'!B30*1%</f>
        <v>13.01</v>
      </c>
      <c r="D6" s="64">
        <f>'Profit &amp; Loss Statement'!C30*1%</f>
        <v>10.8559</v>
      </c>
      <c r="E6" s="64">
        <f>'Profit &amp; Loss Statement'!D30*1%</f>
        <v>15.0469</v>
      </c>
      <c r="F6" s="64">
        <f>'Profit &amp; Loss Statement'!E30*1%</f>
        <v>22.3957</v>
      </c>
      <c r="G6" s="64">
        <f>'Profit &amp; Loss Statement'!F30*1%</f>
        <v>25.3622</v>
      </c>
      <c r="H6" s="44">
        <f>'Profit &amp; Loss Statement'!G30*1%</f>
        <v>26.81567709</v>
      </c>
      <c r="I6" s="44">
        <f>'Profit &amp; Loss Statement'!H30*1%</f>
        <v>32.12294041</v>
      </c>
      <c r="J6" s="44">
        <f>'Profit &amp; Loss Statement'!I30*1%</f>
        <v>35.96058236</v>
      </c>
      <c r="K6" s="44">
        <f>'Profit &amp; Loss Statement'!J30*1%</f>
        <v>39.32053871</v>
      </c>
      <c r="L6" s="44">
        <f>'Profit &amp; Loss Statement'!K30*1%</f>
        <v>43.53804925</v>
      </c>
      <c r="M6" s="1"/>
      <c r="N6" s="1"/>
      <c r="O6" s="1"/>
      <c r="P6" s="1"/>
      <c r="Q6" s="1"/>
      <c r="R6" s="1"/>
      <c r="S6" s="1"/>
      <c r="T6" s="1"/>
      <c r="U6" s="1"/>
      <c r="V6" s="1"/>
      <c r="W6" s="1"/>
      <c r="X6" s="1"/>
      <c r="Y6" s="1"/>
      <c r="Z6" s="1"/>
    </row>
    <row r="7">
      <c r="A7" s="42" t="s">
        <v>181</v>
      </c>
      <c r="B7" s="38"/>
      <c r="C7" s="44">
        <f t="shared" ref="C7:L7" si="1">C6*C5</f>
        <v>130.1</v>
      </c>
      <c r="D7" s="44">
        <f t="shared" si="1"/>
        <v>108.559</v>
      </c>
      <c r="E7" s="44">
        <f t="shared" si="1"/>
        <v>150.469</v>
      </c>
      <c r="F7" s="44">
        <f t="shared" si="1"/>
        <v>223.957</v>
      </c>
      <c r="G7" s="44">
        <f t="shared" si="1"/>
        <v>253.622</v>
      </c>
      <c r="H7" s="44">
        <f t="shared" si="1"/>
        <v>268.1567709</v>
      </c>
      <c r="I7" s="44">
        <f t="shared" si="1"/>
        <v>321.2294041</v>
      </c>
      <c r="J7" s="44">
        <f t="shared" si="1"/>
        <v>359.6058236</v>
      </c>
      <c r="K7" s="44">
        <f t="shared" si="1"/>
        <v>393.2053871</v>
      </c>
      <c r="L7" s="44">
        <f t="shared" si="1"/>
        <v>435.3804925</v>
      </c>
      <c r="M7" s="1"/>
      <c r="N7" s="1"/>
      <c r="O7" s="1"/>
      <c r="P7" s="1"/>
      <c r="Q7" s="1"/>
      <c r="R7" s="1"/>
      <c r="S7" s="1"/>
      <c r="T7" s="1"/>
      <c r="U7" s="1"/>
      <c r="V7" s="1"/>
      <c r="W7" s="1"/>
      <c r="X7" s="1"/>
      <c r="Y7" s="1"/>
      <c r="Z7" s="1"/>
    </row>
    <row r="8">
      <c r="A8" s="42" t="s">
        <v>182</v>
      </c>
      <c r="B8" s="38"/>
      <c r="C8" s="65">
        <v>2187.5</v>
      </c>
      <c r="D8" s="65">
        <v>2857.05</v>
      </c>
      <c r="E8" s="65">
        <v>4003.35</v>
      </c>
      <c r="F8" s="65">
        <v>3401.05</v>
      </c>
      <c r="G8" s="65">
        <v>4525.6</v>
      </c>
      <c r="H8" s="66">
        <v>4083.6</v>
      </c>
      <c r="I8" s="38"/>
      <c r="J8" s="38"/>
      <c r="K8" s="38"/>
      <c r="L8" s="38"/>
      <c r="M8" s="1"/>
      <c r="N8" s="1"/>
      <c r="O8" s="1"/>
      <c r="P8" s="1"/>
      <c r="Q8" s="1"/>
      <c r="R8" s="1"/>
      <c r="S8" s="1"/>
      <c r="T8" s="1"/>
      <c r="U8" s="1"/>
      <c r="V8" s="1"/>
      <c r="W8" s="1"/>
      <c r="X8" s="1"/>
      <c r="Y8" s="1"/>
      <c r="Z8" s="1"/>
    </row>
    <row r="9">
      <c r="A9" s="38"/>
      <c r="B9" s="38"/>
      <c r="C9" s="38"/>
      <c r="D9" s="38"/>
      <c r="E9" s="38"/>
      <c r="F9" s="38"/>
      <c r="G9" s="38"/>
      <c r="H9" s="38"/>
      <c r="I9" s="38"/>
      <c r="J9" s="38"/>
      <c r="K9" s="38"/>
      <c r="L9" s="38"/>
      <c r="M9" s="1"/>
      <c r="N9" s="1"/>
      <c r="O9" s="1"/>
      <c r="P9" s="1"/>
      <c r="Q9" s="1"/>
      <c r="R9" s="1"/>
      <c r="S9" s="1"/>
      <c r="T9" s="1"/>
      <c r="U9" s="1"/>
      <c r="V9" s="1"/>
      <c r="W9" s="1"/>
      <c r="X9" s="1"/>
      <c r="Y9" s="1"/>
      <c r="Z9" s="1"/>
    </row>
    <row r="10">
      <c r="A10" s="67" t="s">
        <v>183</v>
      </c>
      <c r="B10" s="61"/>
      <c r="C10" s="61"/>
      <c r="D10" s="61"/>
      <c r="E10" s="61"/>
      <c r="F10" s="61"/>
      <c r="G10" s="61"/>
      <c r="H10" s="61"/>
      <c r="I10" s="61"/>
      <c r="J10" s="61"/>
      <c r="K10" s="61"/>
      <c r="L10" s="61"/>
      <c r="M10" s="1"/>
      <c r="N10" s="1"/>
      <c r="O10" s="1"/>
      <c r="P10" s="1"/>
      <c r="Q10" s="1"/>
      <c r="R10" s="1"/>
      <c r="S10" s="1"/>
      <c r="T10" s="1"/>
      <c r="U10" s="1"/>
      <c r="V10" s="1"/>
      <c r="W10" s="1"/>
      <c r="X10" s="1"/>
      <c r="Y10" s="1"/>
      <c r="Z10" s="1"/>
    </row>
    <row r="11">
      <c r="A11" s="42" t="s">
        <v>184</v>
      </c>
      <c r="B11" s="42" t="s">
        <v>185</v>
      </c>
      <c r="C11" s="68">
        <f>'Profit &amp; Loss Statement'!B30/'Ratio Analysis'!C5</f>
        <v>130.1</v>
      </c>
      <c r="D11" s="68">
        <f>'Profit &amp; Loss Statement'!C30/'Ratio Analysis'!D5</f>
        <v>108.559</v>
      </c>
      <c r="E11" s="68">
        <f>'Profit &amp; Loss Statement'!D30/'Ratio Analysis'!E5</f>
        <v>150.469</v>
      </c>
      <c r="F11" s="68">
        <f>'Profit &amp; Loss Statement'!E30/'Ratio Analysis'!F5</f>
        <v>223.957</v>
      </c>
      <c r="G11" s="68">
        <f>'Profit &amp; Loss Statement'!F30/'Ratio Analysis'!G5</f>
        <v>253.622</v>
      </c>
      <c r="H11" s="68">
        <f>'Profit &amp; Loss Statement'!G30/'Ratio Analysis'!H5</f>
        <v>268.1567709</v>
      </c>
      <c r="I11" s="68">
        <f>'Profit &amp; Loss Statement'!H30/'Ratio Analysis'!I5</f>
        <v>321.2294041</v>
      </c>
      <c r="J11" s="68">
        <f>'Profit &amp; Loss Statement'!I30/'Ratio Analysis'!J5</f>
        <v>359.6058236</v>
      </c>
      <c r="K11" s="68">
        <f>'Profit &amp; Loss Statement'!J30/'Ratio Analysis'!K5</f>
        <v>393.2053871</v>
      </c>
      <c r="L11" s="68">
        <f>'Profit &amp; Loss Statement'!K30/'Ratio Analysis'!L5</f>
        <v>435.3804925</v>
      </c>
      <c r="M11" s="1"/>
      <c r="N11" s="1"/>
      <c r="O11" s="1"/>
      <c r="P11" s="1"/>
      <c r="Q11" s="1"/>
      <c r="R11" s="1"/>
      <c r="S11" s="1"/>
      <c r="T11" s="1"/>
      <c r="U11" s="1"/>
      <c r="V11" s="1"/>
      <c r="W11" s="1"/>
      <c r="X11" s="1"/>
      <c r="Y11" s="1"/>
      <c r="Z11" s="1"/>
    </row>
    <row r="12">
      <c r="A12" s="42" t="s">
        <v>186</v>
      </c>
      <c r="B12" s="42" t="s">
        <v>187</v>
      </c>
      <c r="C12" s="68">
        <f t="shared" ref="C12:L12" si="2">C6</f>
        <v>13.01</v>
      </c>
      <c r="D12" s="68">
        <f t="shared" si="2"/>
        <v>10.8559</v>
      </c>
      <c r="E12" s="68">
        <f t="shared" si="2"/>
        <v>15.0469</v>
      </c>
      <c r="F12" s="68">
        <f t="shared" si="2"/>
        <v>22.3957</v>
      </c>
      <c r="G12" s="68">
        <f t="shared" si="2"/>
        <v>25.3622</v>
      </c>
      <c r="H12" s="68">
        <f t="shared" si="2"/>
        <v>26.81567709</v>
      </c>
      <c r="I12" s="68">
        <f t="shared" si="2"/>
        <v>32.12294041</v>
      </c>
      <c r="J12" s="68">
        <f t="shared" si="2"/>
        <v>35.96058236</v>
      </c>
      <c r="K12" s="68">
        <f t="shared" si="2"/>
        <v>39.32053871</v>
      </c>
      <c r="L12" s="68">
        <f t="shared" si="2"/>
        <v>43.53804925</v>
      </c>
      <c r="M12" s="1"/>
      <c r="N12" s="1"/>
      <c r="O12" s="1"/>
      <c r="P12" s="1"/>
      <c r="Q12" s="1"/>
      <c r="R12" s="1"/>
      <c r="S12" s="1"/>
      <c r="T12" s="1"/>
      <c r="U12" s="1"/>
      <c r="V12" s="1"/>
      <c r="W12" s="1"/>
      <c r="X12" s="1"/>
      <c r="Y12" s="1"/>
      <c r="Z12" s="1"/>
    </row>
    <row r="13">
      <c r="A13" s="38"/>
      <c r="B13" s="38"/>
      <c r="C13" s="38"/>
      <c r="D13" s="38"/>
      <c r="E13" s="38"/>
      <c r="F13" s="38"/>
      <c r="G13" s="38"/>
      <c r="H13" s="38"/>
      <c r="I13" s="38"/>
      <c r="J13" s="38"/>
      <c r="K13" s="38"/>
      <c r="L13" s="38"/>
      <c r="M13" s="1"/>
      <c r="N13" s="1"/>
      <c r="O13" s="1"/>
      <c r="P13" s="1"/>
      <c r="Q13" s="1"/>
      <c r="R13" s="1"/>
      <c r="S13" s="1"/>
      <c r="T13" s="1"/>
      <c r="U13" s="1"/>
      <c r="V13" s="1"/>
      <c r="W13" s="1"/>
      <c r="X13" s="1"/>
      <c r="Y13" s="1"/>
      <c r="Z13" s="1"/>
    </row>
    <row r="14">
      <c r="A14" s="67" t="s">
        <v>188</v>
      </c>
      <c r="B14" s="61"/>
      <c r="C14" s="61"/>
      <c r="D14" s="61"/>
      <c r="E14" s="61"/>
      <c r="F14" s="61"/>
      <c r="G14" s="61"/>
      <c r="H14" s="61"/>
      <c r="I14" s="61"/>
      <c r="J14" s="61"/>
      <c r="K14" s="61"/>
      <c r="L14" s="61"/>
      <c r="M14" s="1"/>
      <c r="N14" s="1"/>
      <c r="O14" s="1"/>
      <c r="P14" s="1"/>
      <c r="Q14" s="1"/>
      <c r="R14" s="1"/>
      <c r="S14" s="1"/>
      <c r="T14" s="1"/>
      <c r="U14" s="1"/>
      <c r="V14" s="1"/>
      <c r="W14" s="1"/>
      <c r="X14" s="1"/>
      <c r="Y14" s="1"/>
      <c r="Z14" s="1"/>
    </row>
    <row r="15">
      <c r="A15" s="42" t="s">
        <v>189</v>
      </c>
      <c r="B15" s="42" t="s">
        <v>190</v>
      </c>
      <c r="C15" s="68">
        <f>'Balance Sheet'!B33/'Balance Sheet'!B65</f>
        <v>3.234596308</v>
      </c>
      <c r="D15" s="68">
        <f>'Balance Sheet'!C33/'Balance Sheet'!C65</f>
        <v>3.672671532</v>
      </c>
      <c r="E15" s="68">
        <f>'Balance Sheet'!D33/'Balance Sheet'!D65</f>
        <v>2.825969186</v>
      </c>
      <c r="F15" s="68">
        <f>'Balance Sheet'!E33/'Balance Sheet'!E65</f>
        <v>3.713941964</v>
      </c>
      <c r="G15" s="68">
        <f>'Balance Sheet'!F33/'Balance Sheet'!F65</f>
        <v>3.133699486</v>
      </c>
      <c r="H15" s="68">
        <f>'Balance Sheet'!G33/'Balance Sheet'!G65</f>
        <v>3.854637765</v>
      </c>
      <c r="I15" s="68">
        <f>'Balance Sheet'!H33/'Balance Sheet'!H65</f>
        <v>4.10608229</v>
      </c>
      <c r="J15" s="68">
        <f>'Balance Sheet'!I33/'Balance Sheet'!I65</f>
        <v>4.530423331</v>
      </c>
      <c r="K15" s="68">
        <f>'Balance Sheet'!J33/'Balance Sheet'!J65</f>
        <v>4.92982379</v>
      </c>
      <c r="L15" s="68">
        <f>'Balance Sheet'!K33/'Balance Sheet'!K65</f>
        <v>5.544934803</v>
      </c>
      <c r="M15" s="1"/>
      <c r="N15" s="1"/>
      <c r="O15" s="1"/>
      <c r="P15" s="1"/>
      <c r="Q15" s="1"/>
      <c r="R15" s="1"/>
      <c r="S15" s="1"/>
      <c r="T15" s="1"/>
      <c r="U15" s="1"/>
      <c r="V15" s="1"/>
      <c r="W15" s="1"/>
      <c r="X15" s="1"/>
      <c r="Y15" s="1"/>
      <c r="Z15" s="1"/>
    </row>
    <row r="16">
      <c r="A16" s="38"/>
      <c r="B16" s="38"/>
      <c r="C16" s="38"/>
      <c r="D16" s="38"/>
      <c r="E16" s="38"/>
      <c r="F16" s="38"/>
      <c r="G16" s="38"/>
      <c r="H16" s="38"/>
      <c r="I16" s="38"/>
      <c r="J16" s="38"/>
      <c r="K16" s="38"/>
      <c r="L16" s="38"/>
      <c r="M16" s="1"/>
      <c r="N16" s="1"/>
      <c r="O16" s="1"/>
      <c r="P16" s="1"/>
      <c r="Q16" s="1"/>
      <c r="R16" s="1"/>
      <c r="S16" s="1"/>
      <c r="T16" s="1"/>
      <c r="U16" s="1"/>
      <c r="V16" s="1"/>
      <c r="W16" s="1"/>
      <c r="X16" s="1"/>
      <c r="Y16" s="1"/>
      <c r="Z16" s="1"/>
    </row>
    <row r="17">
      <c r="A17" s="67" t="s">
        <v>191</v>
      </c>
      <c r="B17" s="61"/>
      <c r="C17" s="61"/>
      <c r="D17" s="61"/>
      <c r="E17" s="61"/>
      <c r="F17" s="61"/>
      <c r="G17" s="61"/>
      <c r="H17" s="61"/>
      <c r="I17" s="61"/>
      <c r="J17" s="61"/>
      <c r="K17" s="61"/>
      <c r="L17" s="61"/>
      <c r="M17" s="1"/>
      <c r="N17" s="1"/>
      <c r="O17" s="1"/>
      <c r="P17" s="1"/>
      <c r="Q17" s="1"/>
      <c r="R17" s="1"/>
      <c r="S17" s="1"/>
      <c r="T17" s="1"/>
      <c r="U17" s="1"/>
      <c r="V17" s="1"/>
      <c r="W17" s="1"/>
      <c r="X17" s="1"/>
      <c r="Y17" s="1"/>
      <c r="Z17" s="1"/>
    </row>
    <row r="18">
      <c r="A18" s="42" t="s">
        <v>192</v>
      </c>
      <c r="B18" s="42" t="s">
        <v>193</v>
      </c>
      <c r="C18" s="69">
        <f>'Balance Sheet'!B26/'Profit &amp; Loss Statement'!B7*365</f>
        <v>0.286919687</v>
      </c>
      <c r="D18" s="69">
        <f>'Balance Sheet'!C26/'Profit &amp; Loss Statement'!C7*365</f>
        <v>0.6588518605</v>
      </c>
      <c r="E18" s="69">
        <f>'Balance Sheet'!D26/'Profit &amp; Loss Statement'!D7*365</f>
        <v>0.7881791449</v>
      </c>
      <c r="F18" s="69">
        <f>'Balance Sheet'!E26/'Profit &amp; Loss Statement'!E7*365</f>
        <v>0.5296132827</v>
      </c>
      <c r="G18" s="69">
        <f>'Balance Sheet'!F26/'Profit &amp; Loss Statement'!F7*365</f>
        <v>1.195637899</v>
      </c>
      <c r="H18" s="69">
        <f>'Balance Sheet'!G26/'Profit &amp; Loss Statement'!G7*365</f>
        <v>1.08031885</v>
      </c>
      <c r="I18" s="69">
        <f>'Balance Sheet'!H26/'Profit &amp; Loss Statement'!H7*365</f>
        <v>1.12884382</v>
      </c>
      <c r="J18" s="69">
        <f>'Balance Sheet'!I26/'Profit &amp; Loss Statement'!I7*365</f>
        <v>1.211514107</v>
      </c>
      <c r="K18" s="69">
        <f>'Balance Sheet'!J26/'Profit &amp; Loss Statement'!J7*365</f>
        <v>1.304643414</v>
      </c>
      <c r="L18" s="69">
        <f>'Balance Sheet'!K26/'Profit &amp; Loss Statement'!K7*365</f>
        <v>1.278929618</v>
      </c>
      <c r="M18" s="1"/>
      <c r="N18" s="1"/>
      <c r="O18" s="1"/>
      <c r="P18" s="1"/>
      <c r="Q18" s="1"/>
      <c r="R18" s="1"/>
      <c r="S18" s="1"/>
      <c r="T18" s="1"/>
      <c r="U18" s="1"/>
      <c r="V18" s="1"/>
      <c r="W18" s="1"/>
      <c r="X18" s="1"/>
      <c r="Y18" s="1"/>
      <c r="Z18" s="1"/>
    </row>
    <row r="19">
      <c r="A19" s="42" t="s">
        <v>194</v>
      </c>
      <c r="B19" s="42" t="s">
        <v>195</v>
      </c>
      <c r="C19" s="69">
        <f>('Balance Sheet'!B59+'Balance Sheet'!B60)/('Profit &amp; Loss Statement'!B10+'Profit &amp; Loss Statement'!B11)*365</f>
        <v>7.378584607</v>
      </c>
      <c r="D19" s="69">
        <f>('Balance Sheet'!C59+'Balance Sheet'!C60)/('Profit &amp; Loss Statement'!C10+'Profit &amp; Loss Statement'!C11)*365</f>
        <v>10.11804286</v>
      </c>
      <c r="E19" s="69">
        <f>('Balance Sheet'!D59+'Balance Sheet'!D60)/('Profit &amp; Loss Statement'!D10+'Profit &amp; Loss Statement'!D11)*365</f>
        <v>7.997167907</v>
      </c>
      <c r="F19" s="69">
        <f>('Balance Sheet'!E59+'Balance Sheet'!E60)/('Profit &amp; Loss Statement'!E10+'Profit &amp; Loss Statement'!E11)*365</f>
        <v>7.459267063</v>
      </c>
      <c r="G19" s="69">
        <f>('Balance Sheet'!F59+'Balance Sheet'!F60)/('Profit &amp; Loss Statement'!F10+'Profit &amp; Loss Statement'!F11)*365</f>
        <v>8.177194483</v>
      </c>
      <c r="H19" s="69">
        <f>('Balance Sheet'!G59+'Balance Sheet'!G60)/('Profit &amp; Loss Statement'!G10+'Profit &amp; Loss Statement'!G11)*365</f>
        <v>7.941274871</v>
      </c>
      <c r="I19" s="69">
        <f>('Balance Sheet'!H59+'Balance Sheet'!H60)/('Profit &amp; Loss Statement'!H10+'Profit &amp; Loss Statement'!H11)*365</f>
        <v>7.648645852</v>
      </c>
      <c r="J19" s="69">
        <f>('Balance Sheet'!I59+'Balance Sheet'!I60)/('Profit &amp; Loss Statement'!I10+'Profit &amp; Loss Statement'!I11)*365</f>
        <v>7.783744361</v>
      </c>
      <c r="K19" s="69">
        <f>('Balance Sheet'!J59+'Balance Sheet'!J60)/('Profit &amp; Loss Statement'!J10+'Profit &amp; Loss Statement'!J11)*365</f>
        <v>7.794127781</v>
      </c>
      <c r="L19" s="69">
        <f>('Balance Sheet'!K59+'Balance Sheet'!K60)/('Profit &amp; Loss Statement'!K10+'Profit &amp; Loss Statement'!K11)*365</f>
        <v>7.672033112</v>
      </c>
      <c r="M19" s="1"/>
      <c r="N19" s="1"/>
      <c r="O19" s="1"/>
      <c r="P19" s="1"/>
      <c r="Q19" s="1"/>
      <c r="R19" s="1"/>
      <c r="S19" s="1"/>
      <c r="T19" s="1"/>
      <c r="U19" s="1"/>
      <c r="V19" s="1"/>
      <c r="W19" s="1"/>
      <c r="X19" s="1"/>
      <c r="Y19" s="1"/>
      <c r="Z19" s="1"/>
    </row>
    <row r="20">
      <c r="A20" s="38"/>
      <c r="B20" s="38"/>
      <c r="C20" s="70"/>
      <c r="D20" s="70"/>
      <c r="E20" s="70"/>
      <c r="F20" s="70"/>
      <c r="G20" s="70"/>
      <c r="H20" s="70"/>
      <c r="I20" s="70"/>
      <c r="J20" s="70"/>
      <c r="K20" s="70"/>
      <c r="L20" s="70"/>
      <c r="M20" s="1"/>
      <c r="N20" s="1"/>
      <c r="O20" s="1"/>
      <c r="P20" s="1"/>
      <c r="Q20" s="1"/>
      <c r="R20" s="1"/>
      <c r="S20" s="1"/>
      <c r="T20" s="1"/>
      <c r="U20" s="1"/>
      <c r="V20" s="1"/>
      <c r="W20" s="1"/>
      <c r="X20" s="1"/>
      <c r="Y20" s="1"/>
      <c r="Z20" s="1"/>
    </row>
    <row r="21">
      <c r="A21" s="67" t="s">
        <v>196</v>
      </c>
      <c r="B21" s="61"/>
      <c r="C21" s="61"/>
      <c r="D21" s="61"/>
      <c r="E21" s="61"/>
      <c r="F21" s="61"/>
      <c r="G21" s="61"/>
      <c r="H21" s="61"/>
      <c r="I21" s="61"/>
      <c r="J21" s="61"/>
      <c r="K21" s="61"/>
      <c r="L21" s="61"/>
      <c r="M21" s="1"/>
      <c r="N21" s="1"/>
      <c r="O21" s="1"/>
      <c r="P21" s="1"/>
      <c r="Q21" s="1"/>
      <c r="R21" s="1"/>
      <c r="S21" s="1"/>
      <c r="T21" s="1"/>
      <c r="U21" s="1"/>
      <c r="V21" s="1"/>
      <c r="W21" s="1"/>
      <c r="X21" s="1"/>
      <c r="Y21" s="1"/>
      <c r="Z21" s="1"/>
    </row>
    <row r="22">
      <c r="A22" s="38" t="s">
        <v>197</v>
      </c>
      <c r="B22" s="71" t="s">
        <v>198</v>
      </c>
      <c r="C22" s="72">
        <f>'Balance Sheet'!B56/'Balance Sheet'!B42</f>
        <v>0.0003366365228</v>
      </c>
      <c r="D22" s="72">
        <f>'Balance Sheet'!C56/'Balance Sheet'!C42</f>
        <v>0</v>
      </c>
      <c r="E22" s="72">
        <f>'Balance Sheet'!D56/'Balance Sheet'!D42</f>
        <v>0</v>
      </c>
      <c r="F22" s="72">
        <f>'Balance Sheet'!E56/'Balance Sheet'!E42</f>
        <v>0</v>
      </c>
      <c r="G22" s="72">
        <f>'Balance Sheet'!F56/'Balance Sheet'!F42</f>
        <v>0</v>
      </c>
      <c r="H22" s="72">
        <f>'Balance Sheet'!G56/'Balance Sheet'!G42</f>
        <v>-0.00006977725301</v>
      </c>
      <c r="I22" s="72">
        <f>'Balance Sheet'!H56/'Balance Sheet'!H42</f>
        <v>-0.0000485566367</v>
      </c>
      <c r="J22" s="72">
        <f>'Balance Sheet'!I56/'Balance Sheet'!I42</f>
        <v>-0.00006035543305</v>
      </c>
      <c r="K22" s="72">
        <f>'Balance Sheet'!J56/'Balance Sheet'!J42</f>
        <v>-0.00007025584133</v>
      </c>
      <c r="L22" s="72">
        <f>'Balance Sheet'!K56/'Balance Sheet'!K42</f>
        <v>-0.00007528204253</v>
      </c>
      <c r="M22" s="1"/>
      <c r="N22" s="1"/>
      <c r="O22" s="1"/>
      <c r="P22" s="1"/>
      <c r="Q22" s="1"/>
      <c r="R22" s="1"/>
      <c r="S22" s="1"/>
      <c r="T22" s="1"/>
      <c r="U22" s="1"/>
      <c r="V22" s="1"/>
      <c r="W22" s="1"/>
      <c r="X22" s="1"/>
      <c r="Y22" s="1"/>
      <c r="Z22" s="1"/>
    </row>
    <row r="23">
      <c r="A23" s="38" t="s">
        <v>199</v>
      </c>
      <c r="B23" s="38" t="s">
        <v>200</v>
      </c>
      <c r="C23" s="68">
        <f>'Profit &amp; Loss Statement'!B22/'Profit &amp; Loss Statement'!B24</f>
        <v>26.24262153</v>
      </c>
      <c r="D23" s="68">
        <f>'Profit &amp; Loss Statement'!C22/'Profit &amp; Loss Statement'!C24</f>
        <v>36.61704682</v>
      </c>
      <c r="E23" s="68">
        <f>'Profit &amp; Loss Statement'!D22/'Profit &amp; Loss Statement'!D24</f>
        <v>39.35508459</v>
      </c>
      <c r="F23" s="68">
        <f>'Profit &amp; Loss Statement'!E22/'Profit &amp; Loss Statement'!E24</f>
        <v>46.39519359</v>
      </c>
      <c r="G23" s="68">
        <f>'Profit &amp; Loss Statement'!F22/'Profit &amp; Loss Statement'!F24</f>
        <v>60.54464132</v>
      </c>
      <c r="H23" s="68">
        <f>'Profit &amp; Loss Statement'!G22/'Profit &amp; Loss Statement'!G24</f>
        <v>66.35237922</v>
      </c>
      <c r="I23" s="68">
        <f>'Profit &amp; Loss Statement'!H22/'Profit &amp; Loss Statement'!H24</f>
        <v>69.19666537</v>
      </c>
      <c r="J23" s="68">
        <f>'Profit &amp; Loss Statement'!I22/'Profit &amp; Loss Statement'!I24</f>
        <v>78.05148146</v>
      </c>
      <c r="K23" s="68">
        <f>'Profit &amp; Loss Statement'!J22/'Profit &amp; Loss Statement'!J24</f>
        <v>85.90903294</v>
      </c>
      <c r="L23" s="68">
        <f>'Profit &amp; Loss Statement'!K22/'Profit &amp; Loss Statement'!K24</f>
        <v>88.92026917</v>
      </c>
      <c r="M23" s="1"/>
      <c r="N23" s="1"/>
      <c r="O23" s="1"/>
      <c r="P23" s="1"/>
      <c r="Q23" s="1"/>
      <c r="R23" s="1"/>
      <c r="S23" s="1"/>
      <c r="T23" s="1"/>
      <c r="U23" s="1"/>
      <c r="V23" s="1"/>
      <c r="W23" s="1"/>
      <c r="X23" s="1"/>
      <c r="Y23" s="1"/>
      <c r="Z23" s="1"/>
    </row>
    <row r="24">
      <c r="A24" s="38"/>
      <c r="B24" s="38"/>
      <c r="C24" s="38"/>
      <c r="D24" s="38"/>
      <c r="E24" s="38"/>
      <c r="F24" s="38"/>
      <c r="G24" s="38"/>
      <c r="H24" s="38"/>
      <c r="I24" s="38"/>
      <c r="J24" s="38"/>
      <c r="K24" s="38"/>
      <c r="L24" s="38"/>
      <c r="M24" s="1"/>
      <c r="N24" s="1"/>
      <c r="O24" s="1"/>
      <c r="P24" s="1"/>
      <c r="Q24" s="1"/>
      <c r="R24" s="1"/>
      <c r="S24" s="1"/>
      <c r="T24" s="1"/>
      <c r="U24" s="1"/>
      <c r="V24" s="1"/>
      <c r="W24" s="1"/>
      <c r="X24" s="1"/>
      <c r="Y24" s="1"/>
      <c r="Z24" s="1"/>
    </row>
    <row r="25">
      <c r="A25" s="67" t="s">
        <v>201</v>
      </c>
      <c r="B25" s="61"/>
      <c r="C25" s="61"/>
      <c r="D25" s="61"/>
      <c r="E25" s="61"/>
      <c r="F25" s="61"/>
      <c r="G25" s="61"/>
      <c r="H25" s="61"/>
      <c r="I25" s="61"/>
      <c r="J25" s="61"/>
      <c r="K25" s="61"/>
      <c r="L25" s="61"/>
      <c r="M25" s="1"/>
      <c r="N25" s="1"/>
      <c r="O25" s="1"/>
      <c r="P25" s="1"/>
      <c r="Q25" s="1"/>
      <c r="R25" s="1"/>
      <c r="S25" s="1"/>
      <c r="T25" s="1"/>
      <c r="U25" s="1"/>
      <c r="V25" s="1"/>
      <c r="W25" s="1"/>
      <c r="X25" s="1"/>
      <c r="Y25" s="1"/>
      <c r="Z25" s="1"/>
    </row>
    <row r="26">
      <c r="A26" s="38" t="s">
        <v>202</v>
      </c>
      <c r="B26" s="38" t="s">
        <v>203</v>
      </c>
      <c r="C26" s="68">
        <f t="shared" ref="C26:L26" si="3">C8/C11</f>
        <v>16.81398924</v>
      </c>
      <c r="D26" s="68">
        <f t="shared" si="3"/>
        <v>26.31794692</v>
      </c>
      <c r="E26" s="68">
        <f t="shared" si="3"/>
        <v>26.60581249</v>
      </c>
      <c r="F26" s="68">
        <f t="shared" si="3"/>
        <v>15.18617413</v>
      </c>
      <c r="G26" s="68">
        <f t="shared" si="3"/>
        <v>17.8438779</v>
      </c>
      <c r="H26" s="68">
        <f t="shared" si="3"/>
        <v>15.22840533</v>
      </c>
      <c r="I26" s="68">
        <f t="shared" si="3"/>
        <v>0</v>
      </c>
      <c r="J26" s="68">
        <f t="shared" si="3"/>
        <v>0</v>
      </c>
      <c r="K26" s="68">
        <f t="shared" si="3"/>
        <v>0</v>
      </c>
      <c r="L26" s="68">
        <f t="shared" si="3"/>
        <v>0</v>
      </c>
      <c r="M26" s="1"/>
      <c r="N26" s="1"/>
      <c r="O26" s="1"/>
      <c r="P26" s="1"/>
      <c r="Q26" s="1"/>
      <c r="R26" s="1"/>
      <c r="S26" s="1"/>
      <c r="T26" s="1"/>
      <c r="U26" s="1"/>
      <c r="V26" s="1"/>
      <c r="W26" s="1"/>
      <c r="X26" s="1"/>
      <c r="Y26" s="1"/>
      <c r="Z26" s="1"/>
    </row>
    <row r="27">
      <c r="A27" s="38" t="s">
        <v>204</v>
      </c>
      <c r="B27" s="38" t="s">
        <v>205</v>
      </c>
      <c r="C27" s="73">
        <f>'Balance Sheet'!B42/'Ratio Analysis'!C5</f>
        <v>1108.02</v>
      </c>
      <c r="D27" s="73">
        <f>'Balance Sheet'!C42/'Ratio Analysis'!D5</f>
        <v>1218.411</v>
      </c>
      <c r="E27" s="73">
        <f>'Balance Sheet'!D42/'Ratio Analysis'!E5</f>
        <v>1367.789</v>
      </c>
      <c r="F27" s="73">
        <f>'Balance Sheet'!E42/'Ratio Analysis'!F5</f>
        <v>1607.878</v>
      </c>
      <c r="G27" s="73">
        <f>'Balance Sheet'!F42/'Ratio Analysis'!G5</f>
        <v>1869.734</v>
      </c>
      <c r="H27" s="73">
        <f>'Balance Sheet'!G42/'Ratio Analysis'!H5</f>
        <v>2137.938771</v>
      </c>
      <c r="I27" s="73">
        <f>'Balance Sheet'!H42/'Ratio Analysis'!I5</f>
        <v>2459.168175</v>
      </c>
      <c r="J27" s="73">
        <f>'Balance Sheet'!I42/'Ratio Analysis'!J5</f>
        <v>2818.773999</v>
      </c>
      <c r="K27" s="73">
        <f>'Balance Sheet'!J42/'Ratio Analysis'!K5</f>
        <v>3211.979386</v>
      </c>
      <c r="L27" s="73">
        <f>'Balance Sheet'!K42/'Ratio Analysis'!L5</f>
        <v>3647.359878</v>
      </c>
      <c r="M27" s="1"/>
      <c r="N27" s="1"/>
      <c r="O27" s="1"/>
      <c r="P27" s="1"/>
      <c r="Q27" s="1"/>
      <c r="R27" s="1"/>
      <c r="S27" s="1"/>
      <c r="T27" s="1"/>
      <c r="U27" s="1"/>
      <c r="V27" s="1"/>
      <c r="W27" s="1"/>
      <c r="X27" s="1"/>
      <c r="Y27" s="1"/>
      <c r="Z27" s="1"/>
    </row>
    <row r="28">
      <c r="A28" s="38"/>
      <c r="B28" s="38"/>
      <c r="C28" s="38"/>
      <c r="D28" s="38"/>
      <c r="E28" s="38"/>
      <c r="F28" s="38"/>
      <c r="G28" s="38"/>
      <c r="H28" s="38"/>
      <c r="I28" s="38"/>
      <c r="J28" s="38"/>
      <c r="K28" s="38"/>
      <c r="L28" s="38"/>
      <c r="M28" s="1"/>
      <c r="N28" s="1"/>
      <c r="O28" s="1"/>
      <c r="P28" s="1"/>
      <c r="Q28" s="1"/>
      <c r="R28" s="1"/>
      <c r="S28" s="1"/>
      <c r="T28" s="1"/>
      <c r="U28" s="1"/>
      <c r="V28" s="1"/>
      <c r="W28" s="1"/>
      <c r="X28" s="1"/>
      <c r="Y28" s="1"/>
      <c r="Z28" s="1"/>
    </row>
    <row r="29">
      <c r="A29" s="67" t="s">
        <v>206</v>
      </c>
      <c r="B29" s="61"/>
      <c r="C29" s="61"/>
      <c r="D29" s="61"/>
      <c r="E29" s="61"/>
      <c r="F29" s="61"/>
      <c r="G29" s="61"/>
      <c r="H29" s="61"/>
      <c r="I29" s="61"/>
      <c r="J29" s="61"/>
      <c r="K29" s="61"/>
      <c r="L29" s="61"/>
      <c r="M29" s="1"/>
      <c r="N29" s="1"/>
      <c r="O29" s="1"/>
      <c r="P29" s="1"/>
      <c r="Q29" s="1"/>
      <c r="R29" s="1"/>
      <c r="S29" s="1"/>
      <c r="T29" s="1"/>
      <c r="U29" s="1"/>
      <c r="V29" s="1"/>
      <c r="W29" s="1"/>
      <c r="X29" s="1"/>
      <c r="Y29" s="1"/>
      <c r="Z29" s="1"/>
    </row>
    <row r="30">
      <c r="A30" s="38" t="s">
        <v>207</v>
      </c>
      <c r="B30" s="38" t="s">
        <v>208</v>
      </c>
      <c r="C30" s="74">
        <f>'Profit &amp; Loss Statement'!B30/'Balance Sheet'!B42</f>
        <v>0.1174166531</v>
      </c>
      <c r="D30" s="74">
        <f>'Profit &amp; Loss Statement'!C30/'Balance Sheet'!C42</f>
        <v>0.08909883447</v>
      </c>
      <c r="E30" s="74">
        <f>'Profit &amp; Loss Statement'!D30/'Balance Sheet'!D42</f>
        <v>0.1100089268</v>
      </c>
      <c r="F30" s="74">
        <f>'Profit &amp; Loss Statement'!E30/'Balance Sheet'!E42</f>
        <v>0.1392873091</v>
      </c>
      <c r="G30" s="74">
        <f>'Profit &amp; Loss Statement'!F30/'Balance Sheet'!F42</f>
        <v>0.1356460331</v>
      </c>
      <c r="H30" s="74">
        <f>'Profit &amp; Loss Statement'!G30/'Balance Sheet'!G42</f>
        <v>0.1254277132</v>
      </c>
      <c r="I30" s="74">
        <f>'Profit &amp; Loss Statement'!H30/'Balance Sheet'!H42</f>
        <v>0.1306252282</v>
      </c>
      <c r="J30" s="74">
        <f>'Profit &amp; Loss Statement'!I30/'Balance Sheet'!I42</f>
        <v>0.1275752592</v>
      </c>
      <c r="K30" s="74">
        <f>'Profit &amp; Loss Statement'!J30/'Balance Sheet'!J42</f>
        <v>0.1224184031</v>
      </c>
      <c r="L30" s="74">
        <f>'Profit &amp; Loss Statement'!K30/'Balance Sheet'!K42</f>
        <v>0.1193686686</v>
      </c>
      <c r="M30" s="1"/>
      <c r="N30" s="1"/>
      <c r="O30" s="1"/>
      <c r="P30" s="1"/>
      <c r="Q30" s="1"/>
      <c r="R30" s="1"/>
      <c r="S30" s="1"/>
      <c r="T30" s="1"/>
      <c r="U30" s="1"/>
      <c r="V30" s="1"/>
      <c r="W30" s="1"/>
      <c r="X30" s="1"/>
      <c r="Y30" s="1"/>
      <c r="Z30" s="1"/>
    </row>
    <row r="31">
      <c r="A31" s="38" t="s">
        <v>209</v>
      </c>
      <c r="B31" s="38" t="s">
        <v>210</v>
      </c>
      <c r="C31" s="74">
        <f>'Profit &amp; Loss Statement'!B30/'Balance Sheet'!B35</f>
        <v>0.1077303347</v>
      </c>
      <c r="D31" s="74">
        <f>'Profit &amp; Loss Statement'!C30/'Balance Sheet'!C35</f>
        <v>0.07949563451</v>
      </c>
      <c r="E31" s="74">
        <f>'Profit &amp; Loss Statement'!D30/'Balance Sheet'!D35</f>
        <v>0.09724843336</v>
      </c>
      <c r="F31" s="74">
        <f>'Profit &amp; Loss Statement'!E30/'Balance Sheet'!E35</f>
        <v>0.1236901651</v>
      </c>
      <c r="G31" s="74">
        <f>'Profit &amp; Loss Statement'!F30/'Balance Sheet'!F35</f>
        <v>0.1197618193</v>
      </c>
      <c r="H31" s="74">
        <f>'Profit &amp; Loss Statement'!G30/'Balance Sheet'!G35</f>
        <v>0.1108520775</v>
      </c>
      <c r="I31" s="74">
        <f>'Profit &amp; Loss Statement'!H30/'Balance Sheet'!H35</f>
        <v>0.1158920274</v>
      </c>
      <c r="J31" s="74">
        <f>'Profit &amp; Loss Statement'!I30/'Balance Sheet'!I35</f>
        <v>0.1135483354</v>
      </c>
      <c r="K31" s="74">
        <f>'Profit &amp; Loss Statement'!J30/'Balance Sheet'!J35</f>
        <v>0.1093085898</v>
      </c>
      <c r="L31" s="74">
        <f>'Profit &amp; Loss Statement'!K30/'Balance Sheet'!K35</f>
        <v>0.1071076676</v>
      </c>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52"/>
      <c r="B34" s="1"/>
      <c r="C34" s="1"/>
      <c r="D34" s="1"/>
      <c r="E34" s="1"/>
      <c r="F34" s="1"/>
      <c r="G34" s="1"/>
      <c r="H34" s="1"/>
      <c r="I34" s="1"/>
      <c r="J34" s="1"/>
      <c r="K34" s="1"/>
      <c r="L34" s="1"/>
      <c r="M34" s="1"/>
      <c r="N34" s="1"/>
      <c r="O34" s="1"/>
      <c r="P34" s="1"/>
      <c r="Q34" s="1"/>
      <c r="R34" s="1"/>
      <c r="S34" s="1"/>
      <c r="T34" s="1"/>
      <c r="U34" s="1"/>
      <c r="V34" s="1"/>
      <c r="W34" s="1"/>
      <c r="X34" s="1"/>
      <c r="Y34" s="1"/>
      <c r="Z34" s="1"/>
    </row>
    <row r="35">
      <c r="A35" s="53"/>
      <c r="B35" s="1"/>
      <c r="C35" s="1"/>
      <c r="D35" s="1"/>
      <c r="E35" s="1"/>
      <c r="F35" s="1"/>
      <c r="G35" s="1"/>
      <c r="H35" s="1"/>
      <c r="I35" s="1"/>
      <c r="J35" s="1"/>
      <c r="K35" s="1"/>
      <c r="L35" s="1"/>
      <c r="M35" s="1"/>
      <c r="N35" s="1"/>
      <c r="O35" s="1"/>
      <c r="P35" s="1"/>
      <c r="Q35" s="1"/>
      <c r="R35" s="1"/>
      <c r="S35" s="1"/>
      <c r="T35" s="1"/>
      <c r="U35" s="1"/>
      <c r="V35" s="1"/>
      <c r="W35" s="1"/>
      <c r="X35" s="1"/>
      <c r="Y35" s="1"/>
      <c r="Z35" s="1"/>
    </row>
    <row r="36">
      <c r="A36" s="53"/>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5" t="s">
        <v>2</v>
      </c>
      <c r="B1" s="76"/>
      <c r="C1" s="76"/>
      <c r="D1" s="76"/>
      <c r="E1" s="1"/>
      <c r="F1" s="1"/>
      <c r="G1" s="1"/>
      <c r="H1" s="1"/>
      <c r="I1" s="1"/>
      <c r="J1" s="1"/>
      <c r="K1" s="1"/>
      <c r="L1" s="1"/>
      <c r="M1" s="1"/>
      <c r="N1" s="1"/>
      <c r="O1" s="1"/>
      <c r="P1" s="1"/>
      <c r="Q1" s="1"/>
      <c r="R1" s="1"/>
      <c r="S1" s="1"/>
      <c r="T1" s="1"/>
      <c r="U1" s="1"/>
      <c r="V1" s="1"/>
      <c r="W1" s="1"/>
      <c r="X1" s="1"/>
      <c r="Y1" s="1"/>
      <c r="Z1" s="1"/>
    </row>
    <row r="2">
      <c r="A2" s="77" t="s">
        <v>211</v>
      </c>
      <c r="B2" s="78"/>
      <c r="C2" s="78"/>
      <c r="D2" s="78"/>
      <c r="E2" s="1"/>
      <c r="F2" s="1"/>
      <c r="G2" s="1"/>
      <c r="H2" s="1"/>
      <c r="I2" s="1"/>
      <c r="J2" s="1"/>
      <c r="K2" s="1"/>
      <c r="L2" s="1"/>
      <c r="M2" s="1"/>
      <c r="N2" s="1"/>
      <c r="O2" s="1"/>
      <c r="P2" s="1"/>
      <c r="Q2" s="1"/>
      <c r="R2" s="1"/>
      <c r="S2" s="1"/>
      <c r="T2" s="1"/>
      <c r="U2" s="1"/>
      <c r="V2" s="1"/>
      <c r="W2" s="1"/>
      <c r="X2" s="1"/>
      <c r="Y2" s="1"/>
      <c r="Z2" s="1"/>
    </row>
    <row r="3">
      <c r="A3" s="77" t="s">
        <v>212</v>
      </c>
      <c r="B3" s="78"/>
      <c r="C3" s="78"/>
      <c r="D3" s="78"/>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79" t="s">
        <v>213</v>
      </c>
      <c r="B5" s="80">
        <f>B6+B7*B8</f>
        <v>0.116972</v>
      </c>
      <c r="C5" s="1"/>
      <c r="D5" s="1" t="s">
        <v>214</v>
      </c>
      <c r="E5" s="1"/>
      <c r="F5" s="1"/>
      <c r="G5" s="1"/>
      <c r="H5" s="1"/>
      <c r="I5" s="1"/>
      <c r="J5" s="1"/>
      <c r="K5" s="1"/>
      <c r="L5" s="1"/>
      <c r="M5" s="1"/>
      <c r="N5" s="1"/>
      <c r="O5" s="1"/>
      <c r="P5" s="1"/>
      <c r="Q5" s="1"/>
      <c r="R5" s="1"/>
      <c r="S5" s="1"/>
      <c r="T5" s="1"/>
      <c r="U5" s="1"/>
      <c r="V5" s="1"/>
      <c r="W5" s="1"/>
      <c r="X5" s="1"/>
      <c r="Y5" s="1"/>
      <c r="Z5" s="1"/>
    </row>
    <row r="6">
      <c r="A6" s="79" t="s">
        <v>215</v>
      </c>
      <c r="B6" s="81">
        <v>0.063</v>
      </c>
      <c r="C6" s="1"/>
      <c r="D6" s="1"/>
      <c r="E6" s="1"/>
      <c r="F6" s="1"/>
      <c r="G6" s="1"/>
      <c r="H6" s="1"/>
      <c r="I6" s="1"/>
      <c r="J6" s="1"/>
      <c r="K6" s="1"/>
      <c r="L6" s="1"/>
      <c r="M6" s="1"/>
      <c r="N6" s="1"/>
      <c r="O6" s="1"/>
      <c r="P6" s="1"/>
      <c r="Q6" s="1"/>
      <c r="R6" s="1"/>
      <c r="S6" s="1"/>
      <c r="T6" s="1"/>
      <c r="U6" s="1"/>
      <c r="V6" s="1"/>
      <c r="W6" s="1"/>
      <c r="X6" s="1"/>
      <c r="Y6" s="1"/>
      <c r="Z6" s="1"/>
    </row>
    <row r="7">
      <c r="A7" s="79" t="s">
        <v>216</v>
      </c>
      <c r="B7" s="43">
        <v>1.31</v>
      </c>
      <c r="C7" s="1"/>
      <c r="D7" s="1"/>
      <c r="E7" s="1"/>
      <c r="F7" s="1"/>
      <c r="G7" s="1"/>
      <c r="H7" s="1"/>
      <c r="I7" s="1"/>
      <c r="J7" s="1"/>
      <c r="K7" s="1"/>
      <c r="L7" s="1"/>
      <c r="M7" s="1"/>
      <c r="N7" s="1"/>
      <c r="O7" s="1"/>
      <c r="P7" s="1"/>
      <c r="Q7" s="1"/>
      <c r="R7" s="1"/>
      <c r="S7" s="1"/>
      <c r="T7" s="1"/>
      <c r="U7" s="1"/>
      <c r="V7" s="1"/>
      <c r="W7" s="1"/>
      <c r="X7" s="1"/>
      <c r="Y7" s="1"/>
      <c r="Z7" s="1"/>
    </row>
    <row r="8">
      <c r="A8" s="79" t="s">
        <v>217</v>
      </c>
      <c r="B8" s="81">
        <v>0.0412</v>
      </c>
      <c r="C8" s="1"/>
      <c r="D8" s="1"/>
      <c r="E8" s="1"/>
      <c r="F8" s="1"/>
      <c r="G8" s="1"/>
      <c r="H8" s="1"/>
      <c r="I8" s="1"/>
      <c r="J8" s="1"/>
      <c r="K8" s="1"/>
      <c r="L8" s="1"/>
      <c r="M8" s="1"/>
      <c r="N8" s="1"/>
      <c r="O8" s="1"/>
      <c r="P8" s="1"/>
      <c r="Q8" s="1"/>
      <c r="R8" s="1"/>
      <c r="S8" s="1"/>
      <c r="T8" s="1"/>
      <c r="U8" s="1"/>
      <c r="V8" s="1"/>
      <c r="W8" s="1"/>
      <c r="X8" s="1"/>
      <c r="Y8" s="1"/>
      <c r="Z8" s="1"/>
    </row>
    <row r="9">
      <c r="A9" s="79" t="s">
        <v>218</v>
      </c>
      <c r="B9" s="81">
        <v>0.068</v>
      </c>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79" t="s">
        <v>219</v>
      </c>
      <c r="B12" s="82" t="s">
        <v>220</v>
      </c>
      <c r="C12" s="82" t="s">
        <v>221</v>
      </c>
      <c r="D12" s="83"/>
      <c r="E12" s="1"/>
      <c r="F12" s="1"/>
      <c r="G12" s="1"/>
      <c r="H12" s="1"/>
      <c r="I12" s="1"/>
      <c r="J12" s="1"/>
      <c r="K12" s="1"/>
      <c r="L12" s="1"/>
      <c r="M12" s="1"/>
      <c r="N12" s="1"/>
      <c r="O12" s="1"/>
      <c r="P12" s="1"/>
      <c r="Q12" s="1"/>
      <c r="R12" s="1"/>
      <c r="S12" s="1"/>
      <c r="T12" s="1"/>
      <c r="U12" s="1"/>
      <c r="V12" s="1"/>
      <c r="W12" s="1"/>
      <c r="X12" s="1"/>
      <c r="Y12" s="1"/>
      <c r="Z12" s="1"/>
    </row>
    <row r="13">
      <c r="A13" s="79" t="s">
        <v>222</v>
      </c>
      <c r="B13" s="63">
        <f>'Ratio Analysis'!H7</f>
        <v>268.1567709</v>
      </c>
      <c r="C13" s="63">
        <f>'Ratio Analysis'!I7</f>
        <v>321.2294041</v>
      </c>
      <c r="D13" s="44">
        <f>C13*(1+B9)/(B5-B9)</f>
        <v>7005.493008</v>
      </c>
      <c r="E13" s="1"/>
      <c r="F13" s="1"/>
      <c r="G13" s="1"/>
      <c r="H13" s="1"/>
      <c r="I13" s="1"/>
      <c r="J13" s="1"/>
      <c r="K13" s="1"/>
      <c r="L13" s="1"/>
      <c r="M13" s="1"/>
      <c r="N13" s="1"/>
      <c r="O13" s="1"/>
      <c r="P13" s="1"/>
      <c r="Q13" s="1"/>
      <c r="R13" s="1"/>
      <c r="S13" s="1"/>
      <c r="T13" s="1"/>
      <c r="U13" s="1"/>
      <c r="V13" s="1"/>
      <c r="W13" s="1"/>
      <c r="X13" s="1"/>
      <c r="Y13" s="1"/>
      <c r="Z13" s="1"/>
    </row>
    <row r="14">
      <c r="A14" s="79" t="s">
        <v>223</v>
      </c>
      <c r="B14" s="64">
        <v>1.0</v>
      </c>
      <c r="C14" s="64">
        <v>2.0</v>
      </c>
      <c r="D14" s="64">
        <v>2.0</v>
      </c>
      <c r="E14" s="1"/>
      <c r="F14" s="1"/>
      <c r="G14" s="1"/>
      <c r="H14" s="1"/>
      <c r="I14" s="1"/>
      <c r="J14" s="1"/>
      <c r="K14" s="1"/>
      <c r="L14" s="1"/>
      <c r="M14" s="1"/>
      <c r="N14" s="1"/>
      <c r="O14" s="1"/>
      <c r="P14" s="1"/>
      <c r="Q14" s="1"/>
      <c r="R14" s="1"/>
      <c r="S14" s="1"/>
      <c r="T14" s="1"/>
      <c r="U14" s="1"/>
      <c r="V14" s="1"/>
      <c r="W14" s="1"/>
      <c r="X14" s="1"/>
      <c r="Y14" s="1"/>
      <c r="Z14" s="1"/>
    </row>
    <row r="15">
      <c r="A15" s="79" t="s">
        <v>224</v>
      </c>
      <c r="B15" s="44">
        <f t="shared" ref="B15:D15" si="1">B13/(1+$B$5)^B14</f>
        <v>240.0747476</v>
      </c>
      <c r="C15" s="44">
        <f t="shared" si="1"/>
        <v>257.4724225</v>
      </c>
      <c r="D15" s="44">
        <f t="shared" si="1"/>
        <v>5615.056506</v>
      </c>
      <c r="E15" s="1"/>
      <c r="F15" s="1"/>
      <c r="G15" s="1"/>
      <c r="H15" s="1"/>
      <c r="I15" s="1"/>
      <c r="J15" s="1"/>
      <c r="K15" s="1"/>
      <c r="L15" s="1"/>
      <c r="M15" s="1"/>
      <c r="N15" s="1"/>
      <c r="O15" s="1"/>
      <c r="P15" s="1"/>
      <c r="Q15" s="1"/>
      <c r="R15" s="1"/>
      <c r="S15" s="1"/>
      <c r="T15" s="1"/>
      <c r="U15" s="1"/>
      <c r="V15" s="1"/>
      <c r="W15" s="1"/>
      <c r="X15" s="1"/>
      <c r="Y15" s="1"/>
      <c r="Z15" s="1"/>
    </row>
    <row r="16">
      <c r="A16" s="79" t="s">
        <v>225</v>
      </c>
      <c r="B16" s="44">
        <f>B15+C15+D15</f>
        <v>6112.603676</v>
      </c>
      <c r="C16" s="38"/>
      <c r="D16" s="38"/>
      <c r="E16" s="1"/>
      <c r="F16" s="1"/>
      <c r="G16" s="1"/>
      <c r="H16" s="1"/>
      <c r="I16" s="1"/>
      <c r="J16" s="1"/>
      <c r="K16" s="1"/>
      <c r="L16" s="1"/>
      <c r="M16" s="1"/>
      <c r="N16" s="1"/>
      <c r="O16" s="1"/>
      <c r="P16" s="1"/>
      <c r="Q16" s="1"/>
      <c r="R16" s="1"/>
      <c r="S16" s="1"/>
      <c r="T16" s="1"/>
      <c r="U16" s="1"/>
      <c r="V16" s="1"/>
      <c r="W16" s="1"/>
      <c r="X16" s="1"/>
      <c r="Y16" s="1"/>
      <c r="Z16" s="1"/>
    </row>
    <row r="17">
      <c r="A17" s="79" t="s">
        <v>226</v>
      </c>
      <c r="B17" s="44">
        <f>B16/'Ratio Analysis'!G5</f>
        <v>611.2603676</v>
      </c>
      <c r="C17" s="38"/>
      <c r="D17" s="38"/>
      <c r="E17" s="1"/>
      <c r="F17" s="1"/>
      <c r="G17" s="1"/>
      <c r="H17" s="1"/>
      <c r="I17" s="1"/>
      <c r="J17" s="1"/>
      <c r="K17" s="1"/>
      <c r="L17" s="1"/>
      <c r="M17" s="1"/>
      <c r="N17" s="1"/>
      <c r="O17" s="1"/>
      <c r="P17" s="1"/>
      <c r="Q17" s="1"/>
      <c r="R17" s="1"/>
      <c r="S17" s="1"/>
      <c r="T17" s="1"/>
      <c r="U17" s="1"/>
      <c r="V17" s="1"/>
      <c r="W17" s="1"/>
      <c r="X17" s="1"/>
      <c r="Y17" s="1"/>
      <c r="Z17" s="1"/>
    </row>
    <row r="18">
      <c r="A18" s="84" t="s">
        <v>227</v>
      </c>
      <c r="B18" s="43">
        <v>4041.4</v>
      </c>
      <c r="C18" s="85"/>
      <c r="D18" s="85"/>
      <c r="E18" s="1"/>
      <c r="F18" s="1"/>
      <c r="G18" s="1"/>
      <c r="H18" s="1"/>
      <c r="I18" s="1"/>
      <c r="J18" s="1"/>
      <c r="K18" s="1"/>
      <c r="L18" s="1"/>
      <c r="M18" s="1"/>
      <c r="N18" s="1"/>
      <c r="O18" s="1"/>
      <c r="P18" s="1"/>
      <c r="Q18" s="1"/>
      <c r="R18" s="1"/>
      <c r="S18" s="1"/>
      <c r="T18" s="1"/>
      <c r="U18" s="1"/>
      <c r="V18" s="1"/>
      <c r="W18" s="1"/>
      <c r="X18" s="1"/>
      <c r="Y18" s="1"/>
      <c r="Z18" s="1"/>
    </row>
    <row r="19">
      <c r="A19" s="86" t="s">
        <v>228</v>
      </c>
      <c r="B19" s="87" t="s">
        <v>229</v>
      </c>
      <c r="C19" s="38"/>
      <c r="D19" s="38"/>
      <c r="E19" s="1"/>
      <c r="F19" s="1"/>
      <c r="G19" s="1"/>
      <c r="H19" s="1"/>
      <c r="I19" s="1"/>
      <c r="J19" s="1"/>
      <c r="K19" s="1"/>
      <c r="L19" s="1"/>
      <c r="M19" s="1"/>
      <c r="N19" s="1"/>
      <c r="O19" s="1"/>
      <c r="P19" s="1"/>
      <c r="Q19" s="1"/>
      <c r="R19" s="1"/>
      <c r="S19" s="1"/>
      <c r="T19" s="1"/>
      <c r="U19" s="1"/>
      <c r="V19" s="1"/>
      <c r="W19" s="1"/>
      <c r="X19" s="1"/>
      <c r="Y19" s="1"/>
      <c r="Z19" s="1"/>
    </row>
    <row r="20">
      <c r="A20" s="86" t="s">
        <v>230</v>
      </c>
      <c r="B20" s="88" t="s">
        <v>231</v>
      </c>
      <c r="C20" s="38"/>
      <c r="D20" s="38"/>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52"/>
      <c r="B23" s="1"/>
      <c r="C23" s="1"/>
      <c r="D23" s="1"/>
      <c r="E23" s="1"/>
      <c r="F23" s="1"/>
      <c r="G23" s="1"/>
      <c r="H23" s="1"/>
      <c r="I23" s="1"/>
      <c r="J23" s="1"/>
      <c r="K23" s="1"/>
      <c r="L23" s="1"/>
      <c r="M23" s="1"/>
      <c r="N23" s="1"/>
      <c r="O23" s="1"/>
      <c r="P23" s="1"/>
      <c r="Q23" s="1"/>
      <c r="R23" s="1"/>
      <c r="S23" s="1"/>
      <c r="T23" s="1"/>
      <c r="U23" s="1"/>
      <c r="V23" s="1"/>
      <c r="W23" s="1"/>
      <c r="X23" s="1"/>
      <c r="Y23" s="1"/>
      <c r="Z23" s="1"/>
    </row>
    <row r="24">
      <c r="A24" s="53"/>
      <c r="B24" s="1"/>
      <c r="C24" s="1"/>
      <c r="D24" s="1"/>
      <c r="E24" s="1"/>
      <c r="F24" s="1"/>
      <c r="G24" s="1"/>
      <c r="H24" s="1"/>
      <c r="I24" s="1"/>
      <c r="J24" s="1"/>
      <c r="K24" s="1"/>
      <c r="L24" s="1"/>
      <c r="M24" s="1"/>
      <c r="N24" s="1"/>
      <c r="O24" s="1"/>
      <c r="P24" s="1"/>
      <c r="Q24" s="1"/>
      <c r="R24" s="1"/>
      <c r="S24" s="1"/>
      <c r="T24" s="1"/>
      <c r="U24" s="1"/>
      <c r="V24" s="1"/>
      <c r="W24" s="1"/>
      <c r="X24" s="1"/>
      <c r="Y24" s="1"/>
      <c r="Z24" s="1"/>
    </row>
    <row r="25">
      <c r="A25" s="53"/>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5"/>
    <col customWidth="1" min="2" max="2" width="59.13"/>
    <col customWidth="1" min="3" max="3" width="16.25"/>
    <col customWidth="1" min="4" max="4" width="8.0"/>
  </cols>
  <sheetData>
    <row r="1">
      <c r="A1" s="89" t="s">
        <v>232</v>
      </c>
      <c r="B1" s="90"/>
      <c r="C1" s="90"/>
      <c r="D1" s="90"/>
      <c r="E1" s="1"/>
      <c r="F1" s="1"/>
      <c r="G1" s="1"/>
      <c r="H1" s="1"/>
      <c r="I1" s="1"/>
      <c r="J1" s="1"/>
      <c r="K1" s="1"/>
      <c r="L1" s="1"/>
      <c r="M1" s="1"/>
      <c r="N1" s="1"/>
      <c r="O1" s="1"/>
      <c r="P1" s="1"/>
      <c r="Q1" s="1"/>
      <c r="R1" s="1"/>
      <c r="S1" s="1"/>
      <c r="T1" s="1"/>
      <c r="U1" s="1"/>
      <c r="V1" s="1"/>
      <c r="W1" s="1"/>
      <c r="X1" s="1"/>
      <c r="Y1" s="1"/>
      <c r="Z1" s="1"/>
    </row>
    <row r="2">
      <c r="A2" s="1"/>
      <c r="B2" s="91" t="s">
        <v>233</v>
      </c>
      <c r="C2" s="1"/>
      <c r="D2" s="1"/>
      <c r="E2" s="1"/>
      <c r="F2" s="1"/>
      <c r="G2" s="1"/>
      <c r="H2" s="1"/>
      <c r="I2" s="1"/>
      <c r="J2" s="1"/>
      <c r="K2" s="1"/>
      <c r="L2" s="1"/>
      <c r="M2" s="1"/>
      <c r="N2" s="1"/>
      <c r="O2" s="1"/>
      <c r="P2" s="1"/>
      <c r="Q2" s="1"/>
      <c r="R2" s="1"/>
      <c r="S2" s="1"/>
      <c r="T2" s="1"/>
      <c r="U2" s="1"/>
      <c r="V2" s="1"/>
      <c r="W2" s="1"/>
      <c r="X2" s="1"/>
      <c r="Y2" s="1"/>
      <c r="Z2" s="1"/>
    </row>
    <row r="3">
      <c r="A3" s="1"/>
      <c r="B3" s="91" t="s">
        <v>234</v>
      </c>
      <c r="C3" s="1"/>
      <c r="D3" s="1"/>
      <c r="E3" s="1"/>
      <c r="F3" s="1"/>
      <c r="G3" s="1"/>
      <c r="H3" s="1"/>
      <c r="I3" s="1"/>
      <c r="J3" s="1"/>
      <c r="K3" s="1"/>
      <c r="L3" s="1"/>
      <c r="M3" s="1"/>
      <c r="N3" s="1"/>
      <c r="O3" s="1"/>
      <c r="P3" s="1"/>
      <c r="Q3" s="1"/>
      <c r="R3" s="1"/>
      <c r="S3" s="1"/>
      <c r="T3" s="1"/>
      <c r="U3" s="1"/>
      <c r="V3" s="1"/>
      <c r="W3" s="1"/>
      <c r="X3" s="1"/>
      <c r="Y3" s="1"/>
      <c r="Z3" s="1"/>
    </row>
    <row r="4">
      <c r="A4" s="1"/>
      <c r="B4" s="92" t="s">
        <v>235</v>
      </c>
      <c r="C4" s="1"/>
      <c r="D4" s="1"/>
      <c r="E4" s="1"/>
      <c r="F4" s="1"/>
      <c r="G4" s="1"/>
      <c r="H4" s="1"/>
      <c r="I4" s="1"/>
      <c r="J4" s="1"/>
      <c r="K4" s="1"/>
      <c r="L4" s="1"/>
      <c r="M4" s="1"/>
      <c r="N4" s="1"/>
      <c r="O4" s="1"/>
      <c r="P4" s="1"/>
      <c r="Q4" s="1"/>
      <c r="R4" s="1"/>
      <c r="S4" s="1"/>
      <c r="T4" s="1"/>
      <c r="U4" s="1"/>
      <c r="V4" s="1"/>
      <c r="W4" s="1"/>
      <c r="X4" s="1"/>
      <c r="Y4" s="1"/>
      <c r="Z4" s="1"/>
    </row>
    <row r="5">
      <c r="A5" s="1"/>
      <c r="B5" s="93"/>
      <c r="C5" s="1"/>
      <c r="D5" s="1"/>
      <c r="E5" s="1"/>
      <c r="F5" s="1"/>
      <c r="G5" s="1"/>
      <c r="H5" s="1"/>
      <c r="I5" s="1"/>
      <c r="J5" s="1"/>
      <c r="K5" s="1"/>
      <c r="L5" s="1"/>
      <c r="M5" s="1"/>
      <c r="N5" s="1"/>
      <c r="O5" s="1"/>
      <c r="P5" s="1"/>
      <c r="Q5" s="1"/>
      <c r="R5" s="1"/>
      <c r="S5" s="1"/>
      <c r="T5" s="1"/>
      <c r="U5" s="1"/>
      <c r="V5" s="1"/>
      <c r="W5" s="1"/>
      <c r="X5" s="1"/>
      <c r="Y5" s="1"/>
      <c r="Z5" s="1"/>
    </row>
    <row r="6">
      <c r="A6" s="1"/>
      <c r="B6" s="93"/>
      <c r="C6" s="18" t="s">
        <v>236</v>
      </c>
      <c r="D6" s="94">
        <v>1.0</v>
      </c>
      <c r="E6" s="1"/>
      <c r="F6" s="1"/>
      <c r="G6" s="1"/>
      <c r="H6" s="1"/>
      <c r="I6" s="1"/>
      <c r="J6" s="1"/>
      <c r="K6" s="1"/>
      <c r="L6" s="1"/>
      <c r="M6" s="1"/>
      <c r="N6" s="1"/>
      <c r="O6" s="1"/>
      <c r="P6" s="1"/>
      <c r="Q6" s="1"/>
      <c r="R6" s="1"/>
      <c r="S6" s="1"/>
      <c r="T6" s="1"/>
      <c r="U6" s="1"/>
      <c r="V6" s="1"/>
      <c r="W6" s="1"/>
      <c r="X6" s="1"/>
      <c r="Y6" s="1"/>
      <c r="Z6" s="1"/>
    </row>
    <row r="7">
      <c r="A7" s="1"/>
      <c r="B7" s="93"/>
      <c r="C7" s="18" t="s">
        <v>237</v>
      </c>
      <c r="D7" s="94">
        <v>0.0</v>
      </c>
      <c r="E7" s="1"/>
      <c r="F7" s="1"/>
      <c r="G7" s="1"/>
      <c r="H7" s="1"/>
      <c r="I7" s="1"/>
      <c r="J7" s="1"/>
      <c r="K7" s="1"/>
      <c r="L7" s="1"/>
      <c r="M7" s="1"/>
      <c r="N7" s="1"/>
      <c r="O7" s="1"/>
      <c r="P7" s="1"/>
      <c r="Q7" s="1"/>
      <c r="R7" s="1"/>
      <c r="S7" s="1"/>
      <c r="T7" s="1"/>
      <c r="U7" s="1"/>
      <c r="V7" s="1"/>
      <c r="W7" s="1"/>
      <c r="X7" s="1"/>
      <c r="Y7" s="1"/>
      <c r="Z7" s="1"/>
    </row>
    <row r="8">
      <c r="A8" s="1"/>
      <c r="B8" s="93"/>
      <c r="C8" s="18" t="s">
        <v>238</v>
      </c>
      <c r="D8" s="95">
        <f>COUNTA(C14:C33)</f>
        <v>17</v>
      </c>
      <c r="E8" s="1"/>
      <c r="F8" s="1"/>
      <c r="G8" s="1"/>
      <c r="H8" s="1"/>
      <c r="I8" s="1"/>
      <c r="J8" s="1"/>
      <c r="K8" s="1"/>
      <c r="L8" s="1"/>
      <c r="M8" s="1"/>
      <c r="N8" s="1"/>
      <c r="O8" s="1"/>
      <c r="P8" s="1"/>
      <c r="Q8" s="1"/>
      <c r="R8" s="1"/>
      <c r="S8" s="1"/>
      <c r="T8" s="1"/>
      <c r="U8" s="1"/>
      <c r="V8" s="1"/>
      <c r="W8" s="1"/>
      <c r="X8" s="1"/>
      <c r="Y8" s="1"/>
      <c r="Z8" s="1"/>
    </row>
    <row r="9">
      <c r="A9" s="1"/>
      <c r="B9" s="93"/>
      <c r="C9" s="91" t="s">
        <v>239</v>
      </c>
      <c r="D9" s="95">
        <f>SUM(C14:C33)</f>
        <v>17</v>
      </c>
      <c r="E9" s="1"/>
      <c r="F9" s="1"/>
      <c r="G9" s="1"/>
      <c r="H9" s="1"/>
      <c r="I9" s="1"/>
      <c r="J9" s="1"/>
      <c r="K9" s="1"/>
      <c r="L9" s="1"/>
      <c r="M9" s="1"/>
      <c r="N9" s="1"/>
      <c r="O9" s="1"/>
      <c r="P9" s="1"/>
      <c r="Q9" s="1"/>
      <c r="R9" s="1"/>
      <c r="S9" s="1"/>
      <c r="T9" s="1"/>
      <c r="U9" s="1"/>
      <c r="V9" s="1"/>
      <c r="W9" s="1"/>
      <c r="X9" s="1"/>
      <c r="Y9" s="1"/>
      <c r="Z9" s="1"/>
    </row>
    <row r="10">
      <c r="A10" s="1"/>
      <c r="B10" s="93"/>
      <c r="C10" s="91" t="s">
        <v>240</v>
      </c>
      <c r="D10" s="96">
        <f>D9/D8</f>
        <v>1</v>
      </c>
      <c r="E10" s="1"/>
      <c r="F10" s="1"/>
      <c r="G10" s="1"/>
      <c r="H10" s="1"/>
      <c r="I10" s="1"/>
      <c r="J10" s="1"/>
      <c r="K10" s="1"/>
      <c r="L10" s="1"/>
      <c r="M10" s="1"/>
      <c r="N10" s="1"/>
      <c r="O10" s="1"/>
      <c r="P10" s="1"/>
      <c r="Q10" s="1"/>
      <c r="R10" s="1"/>
      <c r="S10" s="1"/>
      <c r="T10" s="1"/>
      <c r="U10" s="1"/>
      <c r="V10" s="1"/>
      <c r="W10" s="1"/>
      <c r="X10" s="1"/>
      <c r="Y10" s="1"/>
      <c r="Z10" s="1"/>
    </row>
    <row r="11">
      <c r="A11" s="1"/>
      <c r="B11" s="93"/>
      <c r="C11" s="1"/>
      <c r="D11" s="1"/>
      <c r="E11" s="1"/>
      <c r="F11" s="1"/>
      <c r="G11" s="1"/>
      <c r="H11" s="1"/>
      <c r="I11" s="1"/>
      <c r="J11" s="1"/>
      <c r="K11" s="1"/>
      <c r="L11" s="1"/>
      <c r="M11" s="1"/>
      <c r="N11" s="1"/>
      <c r="O11" s="1"/>
      <c r="P11" s="1"/>
      <c r="Q11" s="1"/>
      <c r="R11" s="1"/>
      <c r="S11" s="1"/>
      <c r="T11" s="1"/>
      <c r="U11" s="1"/>
      <c r="V11" s="1"/>
      <c r="W11" s="1"/>
      <c r="X11" s="1"/>
      <c r="Y11" s="1"/>
      <c r="Z11" s="1"/>
    </row>
    <row r="12">
      <c r="A12" s="97"/>
      <c r="B12" s="98"/>
      <c r="C12" s="99" t="s">
        <v>241</v>
      </c>
      <c r="D12" s="99" t="s">
        <v>242</v>
      </c>
      <c r="E12" s="1"/>
      <c r="F12" s="1"/>
      <c r="G12" s="1"/>
      <c r="H12" s="1"/>
      <c r="I12" s="1"/>
      <c r="J12" s="1"/>
      <c r="K12" s="1"/>
      <c r="L12" s="1"/>
      <c r="M12" s="1"/>
      <c r="N12" s="1"/>
      <c r="O12" s="1"/>
      <c r="P12" s="1"/>
      <c r="Q12" s="1"/>
      <c r="R12" s="1"/>
      <c r="S12" s="1"/>
      <c r="T12" s="1"/>
      <c r="U12" s="1"/>
      <c r="V12" s="1"/>
      <c r="W12" s="1"/>
      <c r="X12" s="1"/>
      <c r="Y12" s="1"/>
      <c r="Z12" s="1"/>
    </row>
    <row r="13">
      <c r="A13" s="40" t="s">
        <v>243</v>
      </c>
      <c r="B13" s="100"/>
      <c r="C13" s="38"/>
      <c r="D13" s="38"/>
      <c r="E13" s="1"/>
      <c r="F13" s="1"/>
      <c r="G13" s="1"/>
      <c r="H13" s="1"/>
      <c r="I13" s="1"/>
      <c r="J13" s="1"/>
      <c r="K13" s="1"/>
      <c r="L13" s="1"/>
      <c r="M13" s="1"/>
      <c r="N13" s="1"/>
      <c r="O13" s="1"/>
      <c r="P13" s="1"/>
      <c r="Q13" s="1"/>
      <c r="R13" s="1"/>
      <c r="S13" s="1"/>
      <c r="T13" s="1"/>
      <c r="U13" s="1"/>
      <c r="V13" s="1"/>
      <c r="W13" s="1"/>
      <c r="X13" s="1"/>
      <c r="Y13" s="1"/>
      <c r="Z13" s="1"/>
    </row>
    <row r="14">
      <c r="A14" s="38"/>
      <c r="B14" s="101" t="s">
        <v>244</v>
      </c>
      <c r="C14" s="102">
        <v>1.0</v>
      </c>
      <c r="D14" s="38"/>
      <c r="E14" s="1"/>
      <c r="F14" s="1"/>
      <c r="G14" s="1"/>
      <c r="H14" s="1"/>
      <c r="I14" s="1"/>
      <c r="J14" s="1"/>
      <c r="K14" s="1"/>
      <c r="L14" s="1"/>
      <c r="M14" s="1"/>
      <c r="N14" s="1"/>
      <c r="O14" s="1"/>
      <c r="P14" s="1"/>
      <c r="Q14" s="1"/>
      <c r="R14" s="1"/>
      <c r="S14" s="1"/>
      <c r="T14" s="1"/>
      <c r="U14" s="1"/>
      <c r="V14" s="1"/>
      <c r="W14" s="1"/>
      <c r="X14" s="1"/>
      <c r="Y14" s="1"/>
      <c r="Z14" s="1"/>
    </row>
    <row r="15">
      <c r="A15" s="38"/>
      <c r="B15" s="103" t="s">
        <v>245</v>
      </c>
      <c r="C15" s="102">
        <v>1.0</v>
      </c>
      <c r="D15" s="38"/>
      <c r="E15" s="1"/>
      <c r="F15" s="1"/>
      <c r="G15" s="1"/>
      <c r="H15" s="1"/>
      <c r="I15" s="1"/>
      <c r="J15" s="1"/>
      <c r="K15" s="1"/>
      <c r="L15" s="1"/>
      <c r="M15" s="1"/>
      <c r="N15" s="1"/>
      <c r="O15" s="1"/>
      <c r="P15" s="1"/>
      <c r="Q15" s="1"/>
      <c r="R15" s="1"/>
      <c r="S15" s="1"/>
      <c r="T15" s="1"/>
      <c r="U15" s="1"/>
      <c r="V15" s="1"/>
      <c r="W15" s="1"/>
      <c r="X15" s="1"/>
      <c r="Y15" s="1"/>
      <c r="Z15" s="1"/>
    </row>
    <row r="16">
      <c r="A16" s="38"/>
      <c r="B16" s="103" t="s">
        <v>246</v>
      </c>
      <c r="C16" s="102">
        <v>1.0</v>
      </c>
      <c r="D16" s="38"/>
      <c r="E16" s="1"/>
      <c r="F16" s="1"/>
      <c r="G16" s="1"/>
      <c r="H16" s="1"/>
      <c r="I16" s="1"/>
      <c r="J16" s="1"/>
      <c r="K16" s="1"/>
      <c r="L16" s="1"/>
      <c r="M16" s="1"/>
      <c r="N16" s="1"/>
      <c r="O16" s="1"/>
      <c r="P16" s="1"/>
      <c r="Q16" s="1"/>
      <c r="R16" s="1"/>
      <c r="S16" s="1"/>
      <c r="T16" s="1"/>
      <c r="U16" s="1"/>
      <c r="V16" s="1"/>
      <c r="W16" s="1"/>
      <c r="X16" s="1"/>
      <c r="Y16" s="1"/>
      <c r="Z16" s="1"/>
    </row>
    <row r="17">
      <c r="A17" s="38"/>
      <c r="B17" s="103" t="s">
        <v>247</v>
      </c>
      <c r="C17" s="102">
        <v>1.0</v>
      </c>
      <c r="D17" s="38"/>
      <c r="E17" s="1"/>
      <c r="F17" s="1"/>
      <c r="G17" s="1"/>
      <c r="H17" s="1"/>
      <c r="I17" s="1"/>
      <c r="J17" s="1"/>
      <c r="K17" s="1"/>
      <c r="L17" s="1"/>
      <c r="M17" s="1"/>
      <c r="N17" s="1"/>
      <c r="O17" s="1"/>
      <c r="P17" s="1"/>
      <c r="Q17" s="1"/>
      <c r="R17" s="1"/>
      <c r="S17" s="1"/>
      <c r="T17" s="1"/>
      <c r="U17" s="1"/>
      <c r="V17" s="1"/>
      <c r="W17" s="1"/>
      <c r="X17" s="1"/>
      <c r="Y17" s="1"/>
      <c r="Z17" s="1"/>
    </row>
    <row r="18">
      <c r="A18" s="38"/>
      <c r="B18" s="103" t="s">
        <v>248</v>
      </c>
      <c r="C18" s="102">
        <v>1.0</v>
      </c>
      <c r="D18" s="38"/>
      <c r="E18" s="1"/>
      <c r="F18" s="1"/>
      <c r="G18" s="1"/>
      <c r="H18" s="1"/>
      <c r="I18" s="1"/>
      <c r="J18" s="1"/>
      <c r="K18" s="1"/>
      <c r="L18" s="1"/>
      <c r="M18" s="1"/>
      <c r="N18" s="1"/>
      <c r="O18" s="1"/>
      <c r="P18" s="1"/>
      <c r="Q18" s="1"/>
      <c r="R18" s="1"/>
      <c r="S18" s="1"/>
      <c r="T18" s="1"/>
      <c r="U18" s="1"/>
      <c r="V18" s="1"/>
      <c r="W18" s="1"/>
      <c r="X18" s="1"/>
      <c r="Y18" s="1"/>
      <c r="Z18" s="1"/>
    </row>
    <row r="19">
      <c r="A19" s="38"/>
      <c r="B19" s="103" t="s">
        <v>249</v>
      </c>
      <c r="C19" s="102">
        <v>1.0</v>
      </c>
      <c r="D19" s="38"/>
      <c r="E19" s="1"/>
      <c r="F19" s="1"/>
      <c r="G19" s="1"/>
      <c r="H19" s="1"/>
      <c r="I19" s="1"/>
      <c r="J19" s="1"/>
      <c r="K19" s="1"/>
      <c r="L19" s="1"/>
      <c r="M19" s="1"/>
      <c r="N19" s="1"/>
      <c r="O19" s="1"/>
      <c r="P19" s="1"/>
      <c r="Q19" s="1"/>
      <c r="R19" s="1"/>
      <c r="S19" s="1"/>
      <c r="T19" s="1"/>
      <c r="U19" s="1"/>
      <c r="V19" s="1"/>
      <c r="W19" s="1"/>
      <c r="X19" s="1"/>
      <c r="Y19" s="1"/>
      <c r="Z19" s="1"/>
    </row>
    <row r="20">
      <c r="A20" s="38"/>
      <c r="B20" s="103" t="s">
        <v>250</v>
      </c>
      <c r="C20" s="102">
        <v>1.0</v>
      </c>
      <c r="D20" s="38"/>
      <c r="E20" s="1"/>
      <c r="F20" s="1"/>
      <c r="G20" s="1"/>
      <c r="H20" s="1"/>
      <c r="I20" s="1"/>
      <c r="J20" s="1"/>
      <c r="K20" s="1"/>
      <c r="L20" s="1"/>
      <c r="M20" s="1"/>
      <c r="N20" s="1"/>
      <c r="O20" s="1"/>
      <c r="P20" s="1"/>
      <c r="Q20" s="1"/>
      <c r="R20" s="1"/>
      <c r="S20" s="1"/>
      <c r="T20" s="1"/>
      <c r="U20" s="1"/>
      <c r="V20" s="1"/>
      <c r="W20" s="1"/>
      <c r="X20" s="1"/>
      <c r="Y20" s="1"/>
      <c r="Z20" s="1"/>
    </row>
    <row r="21">
      <c r="A21" s="38"/>
      <c r="B21" s="103" t="s">
        <v>251</v>
      </c>
      <c r="C21" s="102">
        <v>1.0</v>
      </c>
      <c r="D21" s="38"/>
      <c r="E21" s="1"/>
      <c r="F21" s="1"/>
      <c r="G21" s="1"/>
      <c r="H21" s="1"/>
      <c r="I21" s="1"/>
      <c r="J21" s="1"/>
      <c r="K21" s="1"/>
      <c r="L21" s="1"/>
      <c r="M21" s="1"/>
      <c r="N21" s="1"/>
      <c r="O21" s="1"/>
      <c r="P21" s="1"/>
      <c r="Q21" s="1"/>
      <c r="R21" s="1"/>
      <c r="S21" s="1"/>
      <c r="T21" s="1"/>
      <c r="U21" s="1"/>
      <c r="V21" s="1"/>
      <c r="W21" s="1"/>
      <c r="X21" s="1"/>
      <c r="Y21" s="1"/>
      <c r="Z21" s="1"/>
    </row>
    <row r="22">
      <c r="A22" s="38"/>
      <c r="B22" s="103" t="s">
        <v>252</v>
      </c>
      <c r="C22" s="102">
        <v>1.0</v>
      </c>
      <c r="D22" s="38"/>
      <c r="E22" s="1"/>
      <c r="F22" s="1"/>
      <c r="G22" s="1"/>
      <c r="H22" s="1"/>
      <c r="I22" s="1"/>
      <c r="J22" s="1"/>
      <c r="K22" s="1"/>
      <c r="L22" s="1"/>
      <c r="M22" s="1"/>
      <c r="N22" s="1"/>
      <c r="O22" s="1"/>
      <c r="P22" s="1"/>
      <c r="Q22" s="1"/>
      <c r="R22" s="1"/>
      <c r="S22" s="1"/>
      <c r="T22" s="1"/>
      <c r="U22" s="1"/>
      <c r="V22" s="1"/>
      <c r="W22" s="1"/>
      <c r="X22" s="1"/>
      <c r="Y22" s="1"/>
      <c r="Z22" s="1"/>
    </row>
    <row r="23">
      <c r="A23" s="38"/>
      <c r="B23" s="101" t="s">
        <v>253</v>
      </c>
      <c r="C23" s="102">
        <v>1.0</v>
      </c>
      <c r="D23" s="38"/>
      <c r="E23" s="1"/>
      <c r="F23" s="1"/>
      <c r="G23" s="1"/>
      <c r="H23" s="1"/>
      <c r="I23" s="1"/>
      <c r="J23" s="1"/>
      <c r="K23" s="1"/>
      <c r="L23" s="1"/>
      <c r="M23" s="1"/>
      <c r="N23" s="1"/>
      <c r="O23" s="1"/>
      <c r="P23" s="1"/>
      <c r="Q23" s="1"/>
      <c r="R23" s="1"/>
      <c r="S23" s="1"/>
      <c r="T23" s="1"/>
      <c r="U23" s="1"/>
      <c r="V23" s="1"/>
      <c r="W23" s="1"/>
      <c r="X23" s="1"/>
      <c r="Y23" s="1"/>
      <c r="Z23" s="1"/>
    </row>
    <row r="24">
      <c r="A24" s="38"/>
      <c r="B24" s="101" t="s">
        <v>254</v>
      </c>
      <c r="C24" s="102">
        <v>1.0</v>
      </c>
      <c r="D24" s="38"/>
      <c r="E24" s="1"/>
      <c r="F24" s="1"/>
      <c r="G24" s="1"/>
      <c r="H24" s="1"/>
      <c r="I24" s="1"/>
      <c r="J24" s="1"/>
      <c r="K24" s="1"/>
      <c r="L24" s="1"/>
      <c r="M24" s="1"/>
      <c r="N24" s="1"/>
      <c r="O24" s="1"/>
      <c r="P24" s="1"/>
      <c r="Q24" s="1"/>
      <c r="R24" s="1"/>
      <c r="S24" s="1"/>
      <c r="T24" s="1"/>
      <c r="U24" s="1"/>
      <c r="V24" s="1"/>
      <c r="W24" s="1"/>
      <c r="X24" s="1"/>
      <c r="Y24" s="1"/>
      <c r="Z24" s="1"/>
    </row>
    <row r="25">
      <c r="A25" s="38"/>
      <c r="B25" s="101" t="s">
        <v>255</v>
      </c>
      <c r="C25" s="102">
        <v>1.0</v>
      </c>
      <c r="D25" s="38"/>
      <c r="E25" s="1"/>
      <c r="F25" s="1"/>
      <c r="G25" s="1"/>
      <c r="H25" s="1"/>
      <c r="I25" s="1"/>
      <c r="J25" s="1"/>
      <c r="K25" s="1"/>
      <c r="L25" s="1"/>
      <c r="M25" s="1"/>
      <c r="N25" s="1"/>
      <c r="O25" s="1"/>
      <c r="P25" s="1"/>
      <c r="Q25" s="1"/>
      <c r="R25" s="1"/>
      <c r="S25" s="1"/>
      <c r="T25" s="1"/>
      <c r="U25" s="1"/>
      <c r="V25" s="1"/>
      <c r="W25" s="1"/>
      <c r="X25" s="1"/>
      <c r="Y25" s="1"/>
      <c r="Z25" s="1"/>
    </row>
    <row r="26">
      <c r="A26" s="40" t="s">
        <v>256</v>
      </c>
      <c r="B26" s="100"/>
      <c r="C26" s="100"/>
      <c r="D26" s="38"/>
      <c r="E26" s="1"/>
      <c r="F26" s="1"/>
      <c r="G26" s="1"/>
      <c r="H26" s="1"/>
      <c r="I26" s="1"/>
      <c r="J26" s="1"/>
      <c r="K26" s="1"/>
      <c r="L26" s="1"/>
      <c r="M26" s="1"/>
      <c r="N26" s="1"/>
      <c r="O26" s="1"/>
      <c r="P26" s="1"/>
      <c r="Q26" s="1"/>
      <c r="R26" s="1"/>
      <c r="S26" s="1"/>
      <c r="T26" s="1"/>
      <c r="U26" s="1"/>
      <c r="V26" s="1"/>
      <c r="W26" s="1"/>
      <c r="X26" s="1"/>
      <c r="Y26" s="1"/>
      <c r="Z26" s="1"/>
    </row>
    <row r="27">
      <c r="A27" s="38"/>
      <c r="B27" s="101" t="s">
        <v>257</v>
      </c>
      <c r="C27" s="102">
        <v>1.0</v>
      </c>
      <c r="D27" s="38"/>
      <c r="E27" s="1"/>
      <c r="F27" s="1"/>
      <c r="G27" s="1"/>
      <c r="H27" s="1"/>
      <c r="I27" s="1"/>
      <c r="J27" s="1"/>
      <c r="K27" s="1"/>
      <c r="L27" s="1"/>
      <c r="M27" s="1"/>
      <c r="N27" s="1"/>
      <c r="O27" s="1"/>
      <c r="P27" s="1"/>
      <c r="Q27" s="1"/>
      <c r="R27" s="1"/>
      <c r="S27" s="1"/>
      <c r="T27" s="1"/>
      <c r="U27" s="1"/>
      <c r="V27" s="1"/>
      <c r="W27" s="1"/>
      <c r="X27" s="1"/>
      <c r="Y27" s="1"/>
      <c r="Z27" s="1"/>
    </row>
    <row r="28">
      <c r="A28" s="38"/>
      <c r="B28" s="103" t="s">
        <v>258</v>
      </c>
      <c r="C28" s="102">
        <v>1.0</v>
      </c>
      <c r="D28" s="38"/>
      <c r="E28" s="1"/>
      <c r="F28" s="1"/>
      <c r="G28" s="1"/>
      <c r="H28" s="1"/>
      <c r="I28" s="1"/>
      <c r="J28" s="1"/>
      <c r="K28" s="1"/>
      <c r="L28" s="1"/>
      <c r="M28" s="1"/>
      <c r="N28" s="1"/>
      <c r="O28" s="1"/>
      <c r="P28" s="1"/>
      <c r="Q28" s="1"/>
      <c r="R28" s="1"/>
      <c r="S28" s="1"/>
      <c r="T28" s="1"/>
      <c r="U28" s="1"/>
      <c r="V28" s="1"/>
      <c r="W28" s="1"/>
      <c r="X28" s="1"/>
      <c r="Y28" s="1"/>
      <c r="Z28" s="1"/>
    </row>
    <row r="29">
      <c r="A29" s="40" t="s">
        <v>259</v>
      </c>
      <c r="B29" s="100"/>
      <c r="C29" s="100"/>
      <c r="D29" s="38"/>
      <c r="E29" s="1"/>
      <c r="F29" s="1"/>
      <c r="G29" s="1"/>
      <c r="H29" s="1"/>
      <c r="I29" s="1"/>
      <c r="J29" s="1"/>
      <c r="K29" s="1"/>
      <c r="L29" s="1"/>
      <c r="M29" s="1"/>
      <c r="N29" s="1"/>
      <c r="O29" s="1"/>
      <c r="P29" s="1"/>
      <c r="Q29" s="1"/>
      <c r="R29" s="1"/>
      <c r="S29" s="1"/>
      <c r="T29" s="1"/>
      <c r="U29" s="1"/>
      <c r="V29" s="1"/>
      <c r="W29" s="1"/>
      <c r="X29" s="1"/>
      <c r="Y29" s="1"/>
      <c r="Z29" s="1"/>
    </row>
    <row r="30">
      <c r="A30" s="38"/>
      <c r="B30" s="101" t="s">
        <v>260</v>
      </c>
      <c r="C30" s="102">
        <v>1.0</v>
      </c>
      <c r="D30" s="38"/>
      <c r="E30" s="1"/>
      <c r="F30" s="1"/>
      <c r="G30" s="1"/>
      <c r="H30" s="1"/>
      <c r="I30" s="1"/>
      <c r="J30" s="1"/>
      <c r="K30" s="1"/>
      <c r="L30" s="1"/>
      <c r="M30" s="1"/>
      <c r="N30" s="1"/>
      <c r="O30" s="1"/>
      <c r="P30" s="1"/>
      <c r="Q30" s="1"/>
      <c r="R30" s="1"/>
      <c r="S30" s="1"/>
      <c r="T30" s="1"/>
      <c r="U30" s="1"/>
      <c r="V30" s="1"/>
      <c r="W30" s="1"/>
      <c r="X30" s="1"/>
      <c r="Y30" s="1"/>
      <c r="Z30" s="1"/>
    </row>
    <row r="31">
      <c r="A31" s="38"/>
      <c r="B31" s="103" t="s">
        <v>261</v>
      </c>
      <c r="C31" s="102">
        <v>1.0</v>
      </c>
      <c r="D31" s="38"/>
      <c r="E31" s="1"/>
      <c r="F31" s="1"/>
      <c r="G31" s="1"/>
      <c r="H31" s="1"/>
      <c r="I31" s="1"/>
      <c r="J31" s="1"/>
      <c r="K31" s="1"/>
      <c r="L31" s="1"/>
      <c r="M31" s="1"/>
      <c r="N31" s="1"/>
      <c r="O31" s="1"/>
      <c r="P31" s="1"/>
      <c r="Q31" s="1"/>
      <c r="R31" s="1"/>
      <c r="S31" s="1"/>
      <c r="T31" s="1"/>
      <c r="U31" s="1"/>
      <c r="V31" s="1"/>
      <c r="W31" s="1"/>
      <c r="X31" s="1"/>
      <c r="Y31" s="1"/>
      <c r="Z31" s="1"/>
    </row>
    <row r="32">
      <c r="A32" s="40" t="s">
        <v>262</v>
      </c>
      <c r="B32" s="100"/>
      <c r="C32" s="100"/>
      <c r="D32" s="38"/>
      <c r="E32" s="1"/>
      <c r="F32" s="1"/>
      <c r="G32" s="1"/>
      <c r="H32" s="1"/>
      <c r="I32" s="1"/>
      <c r="J32" s="1"/>
      <c r="K32" s="1"/>
      <c r="L32" s="1"/>
      <c r="M32" s="1"/>
      <c r="N32" s="1"/>
      <c r="O32" s="1"/>
      <c r="P32" s="1"/>
      <c r="Q32" s="1"/>
      <c r="R32" s="1"/>
      <c r="S32" s="1"/>
      <c r="T32" s="1"/>
      <c r="U32" s="1"/>
      <c r="V32" s="1"/>
      <c r="W32" s="1"/>
      <c r="X32" s="1"/>
      <c r="Y32" s="1"/>
      <c r="Z32" s="1"/>
    </row>
    <row r="33">
      <c r="A33" s="38"/>
      <c r="B33" s="103" t="s">
        <v>263</v>
      </c>
      <c r="C33" s="102">
        <v>1.0</v>
      </c>
      <c r="D33" s="38"/>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