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4FD36AF7-1646-4FC5-9614-58C99BD041F3}" xr6:coauthVersionLast="47" xr6:coauthVersionMax="47" xr10:uidLastSave="{00000000-0000-0000-0000-000000000000}"/>
  <bookViews>
    <workbookView xWindow="-120" yWindow="-120" windowWidth="29040" windowHeight="15840" activeTab="1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Produtos Tabela" sheetId="6" r:id="rId4"/>
    <sheet name="Lista de Indicadores (Tabela)" sheetId="9" r:id="rId5"/>
    <sheet name="Meu Gráfico" sheetId="5" state="hidden" r:id="rId6"/>
    <sheet name="Tabela de Produtos" sheetId="3" state="hidden" r:id="rId7"/>
    <sheet name="P-Gráfico" sheetId="4" state="hidden" r:id="rId8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9" l="1"/>
  <c r="G5" i="9"/>
  <c r="F5" i="9"/>
  <c r="D5" i="9"/>
  <c r="C5" i="9"/>
  <c r="B5" i="9"/>
  <c r="H4" i="8"/>
  <c r="D4" i="8"/>
  <c r="G4" i="8"/>
  <c r="F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8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<sst xmlns="http://schemas.openxmlformats.org/spreadsheetml/2006/main" count="383" uniqueCount="60">
  <si>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</si>
  <si>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</si>
  <si>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</si>
  <si>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</si>
  <si>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</si>
  <si>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</si>
  <si>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</si>
  <si>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</si>
  <si>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</si>
  <si>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</si>
  <si>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</si>
  <si>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</si>
  <si>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</si>
  <si>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</si>
  <si>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</si>
  <si>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</si>
  <si>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</si>
  <si>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</si>
  <si>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</si>
  <si>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</si>
  <si>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</si>
  <si>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</si>
  <si>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</si>
  <si>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</si>
  <si>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</si>
  <si>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</si>
  <si>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</si>
  <si>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</si>
  <si>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</si>
  <si>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</si>
  <si>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</si>
  <si>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</si>
  <si>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</si>
  <si>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</si>
  <si>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</si>
  <si>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</si>
  <si>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</si>
  <si>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</si>
  <si>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</si>
  <si>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</si>
  <si>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</si>
  <si>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</si>
  <si>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</si>
  <si>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</si>
  <si>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</si>
  <si>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</si>
  <si>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</si>
  <si>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</si>
  <si>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</si>
  <si>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</si>
  <si>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</si>
  <si>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</si>
  <si>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</si>
  <si>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</si>
  <si>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</si>
  <si>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</si>
  <si>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</si>
  <si>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( * ) -&gt; Pega todos</t>
  </si>
  <si>
    <t>Todos os Produtos</t>
  </si>
  <si>
    <t>Média de Qtd em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</si>
</sst>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6" borderId="2" applyNumberFormat="0" applyFill="0" applyBorder="0" applyAlignment="0">
      <alignment horizontal="center"/>
    </xf>
    <xf numFmtId="164" fontId="8" fillId="2" borderId="1" applyNumberFormat="0" applyBorder="0" applyAlignment="0">
      <alignment horizontal="center"/>
    </xf>
    <xf numFmtId="0" fontId="10" fillId="0" borderId="23" applyNumberFormat="0" applyFill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2" borderId="15" xfId="2" applyNumberFormat="1" applyFill="1" applyBorder="1" applyAlignment="1">
      <alignment horizontal="center" vertical="center" wrapText="1"/>
    </xf>
    <xf numFmtId="0" fontId="7" fillId="2" borderId="13" xfId="2" applyNumberFormat="1" applyFill="1" applyBorder="1" applyAlignment="1">
      <alignment horizontal="center" vertical="center" wrapText="1"/>
    </xf>
    <xf numFmtId="0" fontId="7" fillId="0" borderId="0" xfId="2" applyFill="1" applyBorder="1" applyAlignment="1">
      <alignment horizontal="center" vertical="center" wrapText="1"/>
    </xf>
    <xf numFmtId="0" fontId="9" fillId="0" borderId="0" xfId="0" applyFont="1"/>
    <xf numFmtId="0" fontId="0" fillId="0" borderId="19" xfId="0" applyBorder="1" applyAlignment="1">
      <alignment wrapText="1"/>
    </xf>
    <xf numFmtId="0" fontId="0" fillId="0" borderId="18" xfId="0" applyBorder="1"/>
    <xf numFmtId="0" fontId="0" fillId="0" borderId="19" xfId="0" applyBorder="1"/>
    <xf numFmtId="0" fontId="6" fillId="0" borderId="16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5" fontId="6" fillId="0" borderId="14" xfId="0" applyNumberFormat="1" applyFont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10" fillId="0" borderId="1" xfId="4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9" fillId="7" borderId="22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18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5">
    <cellStyle name="Cabeçalho Meteora" xfId="3" xr:uid="{5AB88DA2-1741-4E2D-B0E8-5223CA164138}"/>
    <cellStyle name="Normal" xfId="0" builtinId="0"/>
    <cellStyle name="Porcentagem" xfId="1" builtinId="5"/>
    <cellStyle name="Título 1" xfId="4" builtinId="16"/>
    <cellStyle name="Titulo Meteora" xfId="2" xr:uid="{BEE78EB7-AC5E-4F74-92AD-4A7505DF0739}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indexed="64"/>
          <bgColor rgb="FF99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  <color rgb="FF99CCFF"/>
      <color rgb="FFCC99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B_Produtos" displayName="TB_Produtos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27"/>
    <tableColumn id="8" xr3:uid="{4B7EDBAD-C85D-4938-AA89-9DDD8717E7DE}" name="Valor Total" totalsRowFunction="sum" dataDxfId="26" totalsRowDxfId="25">
      <calculatedColumnFormula>D4*G4</calculatedColumnFormula>
    </tableColumn>
    <tableColumn id="9" xr3:uid="{1E31C523-1281-4770-A1E9-39189EAD03E5}" name="Valor do Descoto total" totalsRowFunction="sum" dataDxfId="24" totalsRowDxfId="23">
      <calculatedColumnFormula>H4*$L$4</calculatedColumnFormula>
    </tableColumn>
    <tableColumn id="10" xr3:uid="{74EE6C6B-F07C-4900-B79B-62736BAF2066}" name="Valor Total c/ desconto" totalsRowFunction="sum" dataDxfId="22" totalsRowDxfId="21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0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9" totalsRowDxfId="18"/>
    <tableColumn id="3" xr3:uid="{EB51C660-9F00-4E83-BB4A-3464A549E0C4}" name="Categoria"/>
    <tableColumn id="4" xr3:uid="{FD7A0261-9E06-4E25-BBF6-0CBB3FFA9000}" name="Preço Unitário" totalsRowFunction="sum" dataDxfId="17" totalsRowDxfId="16"/>
    <tableColumn id="9" xr3:uid="{CA507F7E-5861-47A6-A479-3C875189010F}" name="Desconto 10% na uni" totalsRowFunction="sum" dataDxfId="15" totalsRowDxfId="14">
      <calculatedColumnFormula>Tabela2[[#This Row],[Preço Unitário]]*10%</calculatedColumnFormula>
    </tableColumn>
    <tableColumn id="10" xr3:uid="{82710D5F-3BBC-4B2F-AB85-CE750F9B1016}" name="Desconto p/uni" totalsRowFunction="sum" dataDxfId="13" totalsRowDxfId="12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1" totalsRowDxfId="10"/>
    <tableColumn id="6" xr3:uid="{FAFD4869-FAEC-4FEF-87A6-578DB2BD428A}" name="Valor Total" totalsRowFunction="sum" dataDxfId="9" totalsRowDxfId="8">
      <calculatedColumnFormula>Tabela2[[#This Row],[Preço Unitário]]*G4</calculatedColumnFormula>
    </tableColumn>
    <tableColumn id="7" xr3:uid="{3F1E0D6B-CE7E-4288-BE04-C6D08B353B1D}" name="Desconto 10% no total" totalsRowFunction="sum" dataDxfId="7" totalsRowDxfId="6">
      <calculatedColumnFormula>Tabela2[[#This Row],[Valor Total]]*10%</calculatedColumnFormula>
    </tableColumn>
    <tableColumn id="8" xr3:uid="{DB505354-1B03-4412-9380-90B56D7EB895}" name="Valor Total c/ desconto 10%" totalsRowFunction="sum" dataDxfId="5" totalsRowDxfId="4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topLeftCell="C1" zoomScale="130" zoomScaleNormal="130" workbookViewId="0">
      <pane ySplit="3" topLeftCell="A10" activePane="bottomLeft" state="frozen"/>
      <selection pane="bottomLeft" activeCell="G4" sqref="G4:G42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63" t="s">
        <v>22</v>
      </c>
      <c r="B1" s="64"/>
      <c r="C1" s="64"/>
      <c r="D1" s="64"/>
      <c r="E1" s="64"/>
      <c r="F1" s="64"/>
      <c r="G1" s="64"/>
      <c r="H1" s="64"/>
      <c r="I1" s="64"/>
      <c r="J1" s="65"/>
    </row>
    <row r="2" spans="1:12" ht="1.5" customHeight="1" x14ac:dyDescent="0.3">
      <c r="A2" s="66"/>
      <c r="B2" s="67"/>
      <c r="C2" s="67"/>
      <c r="D2" s="67"/>
      <c r="E2" s="67"/>
      <c r="F2" s="67"/>
      <c r="G2" s="67"/>
      <c r="H2" s="67"/>
      <c r="I2" s="67"/>
      <c r="J2" s="68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 t="shared" ref="E4:E42" si="0">D4*$L$4</f>
        <v>6.5900000000000007</v>
      </c>
      <c r="F4" s="8">
        <f t="shared" ref="F4:F42" si="1">D4-E4</f>
        <v>59.31</v>
      </c>
      <c r="G4" s="22">
        <v>12</v>
      </c>
      <c r="H4" s="8">
        <f t="shared" ref="H4:H42" si="2">D4*G4</f>
        <v>790.80000000000007</v>
      </c>
      <c r="I4" s="8">
        <f t="shared" ref="I4:I42" si="3">H4*$L$4</f>
        <v>79.080000000000013</v>
      </c>
      <c r="J4" s="8">
        <f t="shared" ref="J4:J42" si="4"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 t="shared" si="0"/>
        <v>6.9900000000000011</v>
      </c>
      <c r="F5" s="19">
        <f t="shared" si="1"/>
        <v>62.910000000000004</v>
      </c>
      <c r="G5" s="23">
        <v>15</v>
      </c>
      <c r="H5" s="19">
        <f t="shared" si="2"/>
        <v>1048.5</v>
      </c>
      <c r="I5" s="19">
        <f t="shared" si="3"/>
        <v>104.85000000000001</v>
      </c>
      <c r="J5" s="19">
        <f t="shared" si="4"/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 t="shared" si="0"/>
        <v>7.0900000000000007</v>
      </c>
      <c r="F6" s="8">
        <f t="shared" si="1"/>
        <v>63.81</v>
      </c>
      <c r="G6" s="22">
        <v>13</v>
      </c>
      <c r="H6" s="8">
        <f t="shared" si="2"/>
        <v>921.7</v>
      </c>
      <c r="I6" s="8">
        <f t="shared" si="3"/>
        <v>92.170000000000016</v>
      </c>
      <c r="J6" s="8">
        <f t="shared" si="4"/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 t="shared" si="0"/>
        <v>14.5</v>
      </c>
      <c r="F7" s="19">
        <f t="shared" si="1"/>
        <v>130.5</v>
      </c>
      <c r="G7" s="23">
        <v>2</v>
      </c>
      <c r="H7" s="19">
        <f t="shared" si="2"/>
        <v>290</v>
      </c>
      <c r="I7" s="19">
        <f t="shared" si="3"/>
        <v>29</v>
      </c>
      <c r="J7" s="19">
        <f t="shared" si="4"/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 t="shared" si="0"/>
        <v>25.99</v>
      </c>
      <c r="F8" s="8">
        <f t="shared" si="1"/>
        <v>233.90999999999997</v>
      </c>
      <c r="G8" s="22">
        <v>1</v>
      </c>
      <c r="H8" s="8">
        <f t="shared" si="2"/>
        <v>259.89999999999998</v>
      </c>
      <c r="I8" s="8">
        <f t="shared" si="3"/>
        <v>25.99</v>
      </c>
      <c r="J8" s="8">
        <f t="shared" si="4"/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8">
        <f t="shared" si="4"/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 t="shared" si="0"/>
        <v>8.5900000000000016</v>
      </c>
      <c r="F10" s="19">
        <f t="shared" si="1"/>
        <v>77.31</v>
      </c>
      <c r="G10" s="23">
        <v>8</v>
      </c>
      <c r="H10" s="19">
        <f t="shared" si="2"/>
        <v>687.2</v>
      </c>
      <c r="I10" s="19">
        <f t="shared" si="3"/>
        <v>68.720000000000013</v>
      </c>
      <c r="J10" s="19">
        <f t="shared" si="4"/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 t="shared" si="0"/>
        <v>8.99</v>
      </c>
      <c r="F11" s="8">
        <f t="shared" si="1"/>
        <v>80.910000000000011</v>
      </c>
      <c r="G11" s="22">
        <v>5</v>
      </c>
      <c r="H11" s="8">
        <f t="shared" si="2"/>
        <v>449.5</v>
      </c>
      <c r="I11" s="8">
        <f t="shared" si="3"/>
        <v>44.95</v>
      </c>
      <c r="J11" s="8">
        <f t="shared" si="4"/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 t="shared" si="0"/>
        <v>9.2900000000000009</v>
      </c>
      <c r="F12" s="19">
        <f t="shared" si="1"/>
        <v>83.61</v>
      </c>
      <c r="G12" s="23">
        <v>6</v>
      </c>
      <c r="H12" s="19">
        <f t="shared" si="2"/>
        <v>557.40000000000009</v>
      </c>
      <c r="I12" s="19">
        <f t="shared" si="3"/>
        <v>55.740000000000009</v>
      </c>
      <c r="J12" s="19">
        <f t="shared" si="4"/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 t="shared" si="0"/>
        <v>4.49</v>
      </c>
      <c r="F13" s="19">
        <f t="shared" si="1"/>
        <v>40.409999999999997</v>
      </c>
      <c r="G13" s="23">
        <v>5</v>
      </c>
      <c r="H13" s="19">
        <f t="shared" si="2"/>
        <v>224.5</v>
      </c>
      <c r="I13" s="19">
        <f t="shared" si="3"/>
        <v>22.450000000000003</v>
      </c>
      <c r="J13" s="19">
        <f t="shared" si="4"/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 t="shared" si="0"/>
        <v>4.6900000000000004</v>
      </c>
      <c r="F14" s="8">
        <f t="shared" si="1"/>
        <v>42.21</v>
      </c>
      <c r="G14" s="22">
        <v>3</v>
      </c>
      <c r="H14" s="8">
        <f t="shared" si="2"/>
        <v>140.69999999999999</v>
      </c>
      <c r="I14" s="8">
        <f t="shared" si="3"/>
        <v>14.07</v>
      </c>
      <c r="J14" s="8">
        <f t="shared" si="4"/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 t="shared" si="0"/>
        <v>4.8900000000000006</v>
      </c>
      <c r="F15" s="19">
        <f t="shared" si="1"/>
        <v>44.01</v>
      </c>
      <c r="G15" s="23">
        <v>2</v>
      </c>
      <c r="H15" s="19">
        <f t="shared" si="2"/>
        <v>97.8</v>
      </c>
      <c r="I15" s="19">
        <f t="shared" si="3"/>
        <v>9.7800000000000011</v>
      </c>
      <c r="J15" s="19">
        <f t="shared" si="4"/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 t="shared" si="0"/>
        <v>4.25</v>
      </c>
      <c r="F16" s="8">
        <f t="shared" si="1"/>
        <v>38.25</v>
      </c>
      <c r="G16" s="22">
        <v>6</v>
      </c>
      <c r="H16" s="8">
        <f t="shared" si="2"/>
        <v>255</v>
      </c>
      <c r="I16" s="8">
        <f t="shared" si="3"/>
        <v>25.5</v>
      </c>
      <c r="J16" s="8">
        <f t="shared" si="4"/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 t="shared" si="0"/>
        <v>3.99</v>
      </c>
      <c r="F17" s="8">
        <f t="shared" si="1"/>
        <v>35.909999999999997</v>
      </c>
      <c r="G17" s="22">
        <v>12</v>
      </c>
      <c r="H17" s="8">
        <f t="shared" si="2"/>
        <v>478.79999999999995</v>
      </c>
      <c r="I17" s="8">
        <f t="shared" si="3"/>
        <v>47.879999999999995</v>
      </c>
      <c r="J17" s="8">
        <f t="shared" si="4"/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 t="shared" si="0"/>
        <v>3.99</v>
      </c>
      <c r="F18" s="19">
        <f t="shared" si="1"/>
        <v>35.909999999999997</v>
      </c>
      <c r="G18" s="23">
        <v>10</v>
      </c>
      <c r="H18" s="19">
        <f t="shared" si="2"/>
        <v>399</v>
      </c>
      <c r="I18" s="19">
        <f t="shared" si="3"/>
        <v>39.900000000000006</v>
      </c>
      <c r="J18" s="19">
        <f t="shared" si="4"/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 t="shared" si="0"/>
        <v>3.29</v>
      </c>
      <c r="F19" s="19">
        <f t="shared" si="1"/>
        <v>29.61</v>
      </c>
      <c r="G19" s="23">
        <v>6</v>
      </c>
      <c r="H19" s="19">
        <f t="shared" si="2"/>
        <v>197.39999999999998</v>
      </c>
      <c r="I19" s="19">
        <f t="shared" si="3"/>
        <v>19.739999999999998</v>
      </c>
      <c r="J19" s="19">
        <f t="shared" si="4"/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 t="shared" si="0"/>
        <v>2.59</v>
      </c>
      <c r="F20" s="7">
        <f t="shared" si="1"/>
        <v>23.31</v>
      </c>
      <c r="G20" s="24">
        <v>12</v>
      </c>
      <c r="H20" s="7">
        <f t="shared" si="2"/>
        <v>310.79999999999995</v>
      </c>
      <c r="I20" s="7">
        <f t="shared" si="3"/>
        <v>31.08</v>
      </c>
      <c r="J20" s="7">
        <f t="shared" si="4"/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 t="shared" si="0"/>
        <v>2.99</v>
      </c>
      <c r="F21" s="8">
        <f t="shared" si="1"/>
        <v>26.909999999999997</v>
      </c>
      <c r="G21" s="22">
        <v>10</v>
      </c>
      <c r="H21" s="8">
        <f t="shared" si="2"/>
        <v>299</v>
      </c>
      <c r="I21" s="8">
        <f t="shared" si="3"/>
        <v>29.900000000000002</v>
      </c>
      <c r="J21" s="8">
        <f t="shared" si="4"/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 t="shared" si="0"/>
        <v>4.99</v>
      </c>
      <c r="F22" s="19">
        <f t="shared" si="1"/>
        <v>44.91</v>
      </c>
      <c r="G22" s="23">
        <v>21</v>
      </c>
      <c r="H22" s="19">
        <f t="shared" si="2"/>
        <v>1047.8999999999999</v>
      </c>
      <c r="I22" s="19">
        <f t="shared" si="3"/>
        <v>104.78999999999999</v>
      </c>
      <c r="J22" s="19">
        <f t="shared" si="4"/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 t="shared" si="0"/>
        <v>30</v>
      </c>
      <c r="F23" s="8">
        <f t="shared" si="1"/>
        <v>270</v>
      </c>
      <c r="G23" s="22">
        <v>1</v>
      </c>
      <c r="H23" s="8">
        <f t="shared" si="2"/>
        <v>300</v>
      </c>
      <c r="I23" s="8">
        <f t="shared" si="3"/>
        <v>30</v>
      </c>
      <c r="J23" s="8">
        <f t="shared" si="4"/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 t="shared" si="0"/>
        <v>30.29</v>
      </c>
      <c r="F24" s="19">
        <f t="shared" si="1"/>
        <v>272.60999999999996</v>
      </c>
      <c r="G24" s="23">
        <v>2</v>
      </c>
      <c r="H24" s="19">
        <f t="shared" si="2"/>
        <v>605.79999999999995</v>
      </c>
      <c r="I24" s="19">
        <f t="shared" si="3"/>
        <v>60.58</v>
      </c>
      <c r="J24" s="19">
        <f t="shared" si="4"/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 t="shared" si="0"/>
        <v>29.99</v>
      </c>
      <c r="F25" s="8">
        <f t="shared" si="1"/>
        <v>269.90999999999997</v>
      </c>
      <c r="G25" s="22">
        <v>1</v>
      </c>
      <c r="H25" s="8">
        <f t="shared" si="2"/>
        <v>299.89999999999998</v>
      </c>
      <c r="I25" s="8">
        <f t="shared" si="3"/>
        <v>29.99</v>
      </c>
      <c r="J25" s="8">
        <f t="shared" si="4"/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 t="shared" si="0"/>
        <v>24.990000000000002</v>
      </c>
      <c r="F26" s="19">
        <f t="shared" si="1"/>
        <v>224.91</v>
      </c>
      <c r="G26" s="23">
        <v>1</v>
      </c>
      <c r="H26" s="19">
        <f t="shared" si="2"/>
        <v>249.9</v>
      </c>
      <c r="I26" s="19">
        <f t="shared" si="3"/>
        <v>24.990000000000002</v>
      </c>
      <c r="J26" s="19">
        <f t="shared" si="4"/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 t="shared" si="0"/>
        <v>25.99</v>
      </c>
      <c r="F27" s="8">
        <f t="shared" si="1"/>
        <v>233.90999999999997</v>
      </c>
      <c r="G27" s="22">
        <v>2</v>
      </c>
      <c r="H27" s="8">
        <f t="shared" si="2"/>
        <v>519.79999999999995</v>
      </c>
      <c r="I27" s="8">
        <f t="shared" si="3"/>
        <v>51.98</v>
      </c>
      <c r="J27" s="8">
        <f t="shared" si="4"/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 t="shared" si="0"/>
        <v>29.99</v>
      </c>
      <c r="F28" s="19">
        <f t="shared" si="1"/>
        <v>269.90999999999997</v>
      </c>
      <c r="G28" s="23">
        <v>1</v>
      </c>
      <c r="H28" s="19">
        <f t="shared" si="2"/>
        <v>299.89999999999998</v>
      </c>
      <c r="I28" s="19">
        <f t="shared" si="3"/>
        <v>29.99</v>
      </c>
      <c r="J28" s="19">
        <f t="shared" si="4"/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 t="shared" si="0"/>
        <v>34.99</v>
      </c>
      <c r="F29" s="8">
        <f t="shared" si="1"/>
        <v>314.90999999999997</v>
      </c>
      <c r="G29" s="22">
        <v>0</v>
      </c>
      <c r="H29" s="8">
        <f t="shared" si="2"/>
        <v>0</v>
      </c>
      <c r="I29" s="8">
        <f t="shared" si="3"/>
        <v>0</v>
      </c>
      <c r="J29" s="8">
        <f t="shared" si="4"/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 t="shared" si="0"/>
        <v>39.99</v>
      </c>
      <c r="F30" s="19">
        <f t="shared" si="1"/>
        <v>359.90999999999997</v>
      </c>
      <c r="G30" s="23">
        <v>3</v>
      </c>
      <c r="H30" s="19">
        <f t="shared" si="2"/>
        <v>1199.6999999999998</v>
      </c>
      <c r="I30" s="19">
        <f t="shared" si="3"/>
        <v>119.96999999999998</v>
      </c>
      <c r="J30" s="19">
        <f t="shared" si="4"/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19">
        <f t="shared" si="4"/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8">
        <f t="shared" si="4"/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 t="shared" si="0"/>
        <v>25.99</v>
      </c>
      <c r="F33" s="19">
        <f t="shared" si="1"/>
        <v>233.90999999999997</v>
      </c>
      <c r="G33" s="23">
        <v>1</v>
      </c>
      <c r="H33" s="19">
        <f t="shared" si="2"/>
        <v>259.89999999999998</v>
      </c>
      <c r="I33" s="19">
        <f t="shared" si="3"/>
        <v>25.99</v>
      </c>
      <c r="J33" s="19">
        <f t="shared" si="4"/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 t="shared" si="0"/>
        <v>19.990000000000002</v>
      </c>
      <c r="F34" s="8">
        <f t="shared" si="1"/>
        <v>179.91</v>
      </c>
      <c r="G34" s="22">
        <v>0</v>
      </c>
      <c r="H34" s="8">
        <f t="shared" si="2"/>
        <v>0</v>
      </c>
      <c r="I34" s="8">
        <f t="shared" si="3"/>
        <v>0</v>
      </c>
      <c r="J34" s="8">
        <f t="shared" si="4"/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 t="shared" si="0"/>
        <v>24.990000000000002</v>
      </c>
      <c r="F35" s="19">
        <f t="shared" si="1"/>
        <v>224.91</v>
      </c>
      <c r="G35" s="23">
        <v>1</v>
      </c>
      <c r="H35" s="19">
        <f t="shared" si="2"/>
        <v>249.9</v>
      </c>
      <c r="I35" s="19">
        <f t="shared" si="3"/>
        <v>24.990000000000002</v>
      </c>
      <c r="J35" s="19">
        <f t="shared" si="4"/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0</v>
      </c>
      <c r="H36" s="8">
        <f t="shared" si="2"/>
        <v>0</v>
      </c>
      <c r="I36" s="8">
        <f t="shared" si="3"/>
        <v>0</v>
      </c>
      <c r="J36" s="8">
        <f t="shared" si="4"/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 t="shared" si="0"/>
        <v>8.99</v>
      </c>
      <c r="F37" s="7">
        <f t="shared" si="1"/>
        <v>80.910000000000011</v>
      </c>
      <c r="G37" s="24">
        <v>3</v>
      </c>
      <c r="H37" s="7">
        <f t="shared" si="2"/>
        <v>269.70000000000005</v>
      </c>
      <c r="I37" s="7">
        <f t="shared" si="3"/>
        <v>26.970000000000006</v>
      </c>
      <c r="J37" s="7">
        <f t="shared" si="4"/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 t="shared" si="0"/>
        <v>9.14</v>
      </c>
      <c r="F38" s="8">
        <f t="shared" si="1"/>
        <v>82.26</v>
      </c>
      <c r="G38" s="22">
        <v>0</v>
      </c>
      <c r="H38" s="8">
        <f t="shared" si="2"/>
        <v>0</v>
      </c>
      <c r="I38" s="8">
        <f t="shared" si="3"/>
        <v>0</v>
      </c>
      <c r="J38" s="8">
        <f t="shared" si="4"/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 t="shared" si="0"/>
        <v>9.35</v>
      </c>
      <c r="F39" s="19">
        <f t="shared" si="1"/>
        <v>84.15</v>
      </c>
      <c r="G39" s="23">
        <v>2</v>
      </c>
      <c r="H39" s="19">
        <f t="shared" si="2"/>
        <v>187</v>
      </c>
      <c r="I39" s="19">
        <f t="shared" si="3"/>
        <v>18.7</v>
      </c>
      <c r="J39" s="19">
        <f t="shared" si="4"/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 t="shared" si="0"/>
        <v>14</v>
      </c>
      <c r="F40" s="8">
        <f t="shared" si="1"/>
        <v>126</v>
      </c>
      <c r="G40" s="22">
        <v>2</v>
      </c>
      <c r="H40" s="8">
        <f t="shared" si="2"/>
        <v>280</v>
      </c>
      <c r="I40" s="8">
        <f t="shared" si="3"/>
        <v>28</v>
      </c>
      <c r="J40" s="8">
        <f t="shared" si="4"/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 t="shared" si="0"/>
        <v>14.290000000000001</v>
      </c>
      <c r="F41" s="19">
        <f t="shared" si="1"/>
        <v>128.61000000000001</v>
      </c>
      <c r="G41" s="23">
        <v>2</v>
      </c>
      <c r="H41" s="19">
        <f t="shared" si="2"/>
        <v>285.8</v>
      </c>
      <c r="I41" s="19">
        <f t="shared" si="3"/>
        <v>28.580000000000002</v>
      </c>
      <c r="J41" s="19">
        <f t="shared" si="4"/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 t="shared" si="0"/>
        <v>14.600000000000001</v>
      </c>
      <c r="F42" s="8">
        <f t="shared" si="1"/>
        <v>131.4</v>
      </c>
      <c r="G42" s="22">
        <v>2</v>
      </c>
      <c r="H42" s="8">
        <f t="shared" si="2"/>
        <v>292</v>
      </c>
      <c r="I42" s="8">
        <f t="shared" si="3"/>
        <v>29.200000000000003</v>
      </c>
      <c r="J42" s="8">
        <f t="shared" si="4"/>
        <v>262.8</v>
      </c>
    </row>
    <row r="43" spans="1:10" ht="2.25" customHeight="1" x14ac:dyDescent="0.25">
      <c r="A43" s="69"/>
      <c r="B43" s="70"/>
      <c r="C43" s="70"/>
      <c r="D43" s="70"/>
      <c r="E43" s="70"/>
      <c r="F43" s="70"/>
      <c r="G43" s="70"/>
      <c r="H43" s="70"/>
      <c r="I43" s="70"/>
      <c r="J43" s="71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3" priority="1" operator="greaterThan">
      <formula>10</formula>
    </cfRule>
    <cfRule type="cellIs" dxfId="2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H8"/>
  <sheetViews>
    <sheetView tabSelected="1" workbookViewId="0">
      <selection activeCell="D16" sqref="D16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1:8" ht="20.25" thickBot="1" x14ac:dyDescent="0.35">
      <c r="A1" s="48"/>
      <c r="E1" s="62" t="s">
        <v>53</v>
      </c>
    </row>
    <row r="2" spans="1:8" s="54" customFormat="1" ht="29.25" customHeight="1" thickBot="1" x14ac:dyDescent="0.45">
      <c r="B2" s="75" t="s">
        <v>58</v>
      </c>
      <c r="C2" s="76"/>
      <c r="D2" s="77"/>
      <c r="F2" s="72" t="s">
        <v>39</v>
      </c>
      <c r="G2" s="73"/>
      <c r="H2" s="74"/>
    </row>
    <row r="3" spans="1:8" s="49" customFormat="1" ht="52.5" customHeight="1" x14ac:dyDescent="0.25">
      <c r="B3" s="51" t="s">
        <v>54</v>
      </c>
      <c r="C3" s="52" t="s">
        <v>56</v>
      </c>
      <c r="D3" s="52" t="s">
        <v>59</v>
      </c>
      <c r="E3" s="53"/>
      <c r="F3" s="51" t="s">
        <v>54</v>
      </c>
      <c r="G3" s="52" t="s">
        <v>56</v>
      </c>
      <c r="H3" s="52" t="s">
        <v>59</v>
      </c>
    </row>
    <row r="4" spans="1:8" s="50" customFormat="1" ht="52.5" customHeight="1" thickBot="1" x14ac:dyDescent="0.3">
      <c r="B4" s="58">
        <f>COUNTIF(Produtos!G4:G42,"&gt;0")</f>
        <v>35</v>
      </c>
      <c r="C4" s="59">
        <f>SUM(Produtos!G4:G42)</f>
        <v>192</v>
      </c>
      <c r="D4" s="60">
        <f>AVERAGE(Int_Quantidade)</f>
        <v>4.9230769230769234</v>
      </c>
      <c r="F4" s="58">
        <f>COUNTIF(Int_Nome_Produtos,F2)</f>
        <v>3</v>
      </c>
      <c r="G4" s="59">
        <f>SUMIF(Int_Nome_Produtos,F2,Int_Quantidade)</f>
        <v>28</v>
      </c>
      <c r="H4" s="60">
        <f>AVERAGEIF(Int_Nome_Produtos,F2,Int_Quantidade)</f>
        <v>9.3333333333333339</v>
      </c>
    </row>
    <row r="7" spans="1:8" ht="15.75" thickBot="1" x14ac:dyDescent="0.3"/>
    <row r="8" spans="1:8" ht="60.75" thickBot="1" x14ac:dyDescent="0.3">
      <c r="B8" s="55" t="s">
        <v>55</v>
      </c>
      <c r="C8" s="56">
        <f>Produtos!G44</f>
        <v>192</v>
      </c>
      <c r="D8" s="56"/>
      <c r="F8" s="57" t="s">
        <v>57</v>
      </c>
      <c r="G8" s="56"/>
      <c r="H8" s="56"/>
    </row>
  </sheetData>
  <mergeCells count="2">
    <mergeCell ref="F2:H2"/>
    <mergeCell ref="B2:D2"/>
  </mergeCells>
  <dataValidations count="1">
    <dataValidation type="list" errorStyle="information" showErrorMessage="1" errorTitle="Erro de Digitação" error="Este produto não está listado na mensagem original" promptTitle="Menssagem de entrada" prompt="Teste_x000a_" sqref="F2" xr:uid="{F61CB419-CDA2-4BAD-8AD4-C7E98B66AED1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1" priority="1" operator="greaterThan">
      <formula>10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D19" sqref="D19:F21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78" t="s">
        <v>22</v>
      </c>
      <c r="B1" s="78"/>
      <c r="C1" s="78"/>
      <c r="D1" s="78"/>
      <c r="E1" s="78"/>
      <c r="F1" s="78"/>
      <c r="G1" s="78"/>
      <c r="H1" s="78"/>
      <c r="I1" s="78"/>
      <c r="J1" s="78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SUBTOTAL(109,TB_Produtos[Preço Unitário])</f>
        <v>5962.2999999999993</v>
      </c>
      <c r="E43" s="44">
        <f>SUBTOTAL(109,TB_Produtos[Valor do Descoto])</f>
        <v>596.23000000000013</v>
      </c>
      <c r="F43" s="44">
        <f>SUBTOTAL(109,TB_Produtos[Valor p/uni já c/ desonto])</f>
        <v>5366.0699999999988</v>
      </c>
      <c r="G43" s="61">
        <f>SUBTOTAL(109,TB_Produtos[Qtd])</f>
        <v>192</v>
      </c>
      <c r="H43" s="44">
        <f>SUBTOTAL(109,TB_Produtos[Valor Total])</f>
        <v>16208.599999999995</v>
      </c>
      <c r="I43" s="44">
        <f>SUBTOTAL(109,TB_Produtos[Valor do Descoto total])</f>
        <v>1620.8600000000001</v>
      </c>
      <c r="J43" s="44">
        <f>SUBTOTAL(109,TB_Produtos[Valor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BDA5-88AD-4C07-8122-123217BA43DE}">
  <dimension ref="B1:H5"/>
  <sheetViews>
    <sheetView workbookViewId="0">
      <selection activeCell="E1" sqref="E1"/>
    </sheetView>
  </sheetViews>
  <sheetFormatPr defaultRowHeight="15" x14ac:dyDescent="0.25"/>
  <cols>
    <col min="1" max="1" width="9.28515625" customWidth="1"/>
    <col min="2" max="4" width="18.28515625" customWidth="1"/>
    <col min="5" max="5" width="19.7109375" bestFit="1" customWidth="1"/>
    <col min="6" max="8" width="18.28515625" customWidth="1"/>
  </cols>
  <sheetData>
    <row r="1" spans="2:8" ht="19.5" x14ac:dyDescent="0.3">
      <c r="E1" s="62" t="s">
        <v>53</v>
      </c>
    </row>
    <row r="2" spans="2:8" ht="15.75" thickBot="1" x14ac:dyDescent="0.3"/>
    <row r="3" spans="2:8" s="54" customFormat="1" ht="29.25" customHeight="1" thickBot="1" x14ac:dyDescent="0.45">
      <c r="B3" s="75" t="s">
        <v>58</v>
      </c>
      <c r="C3" s="76"/>
      <c r="D3" s="77"/>
      <c r="F3" s="72" t="s">
        <v>39</v>
      </c>
      <c r="G3" s="73"/>
      <c r="H3" s="74"/>
    </row>
    <row r="4" spans="2:8" s="49" customFormat="1" ht="52.5" customHeight="1" x14ac:dyDescent="0.25">
      <c r="B4" s="51" t="s">
        <v>54</v>
      </c>
      <c r="C4" s="52" t="s">
        <v>56</v>
      </c>
      <c r="D4" s="52" t="s">
        <v>59</v>
      </c>
      <c r="E4" s="53"/>
      <c r="F4" s="51" t="s">
        <v>54</v>
      </c>
      <c r="G4" s="52" t="s">
        <v>56</v>
      </c>
      <c r="H4" s="52" t="s">
        <v>59</v>
      </c>
    </row>
    <row r="5" spans="2:8" s="50" customFormat="1" ht="52.5" customHeight="1" thickBot="1" x14ac:dyDescent="0.3">
      <c r="B5" s="58">
        <f>COUNTA(TB_Produtos[Produtos])</f>
        <v>39</v>
      </c>
      <c r="C5" s="59">
        <f>SUM(TB_Produtos[Qtd])</f>
        <v>192</v>
      </c>
      <c r="D5" s="60">
        <f>AVERAGE(TB_Produtos[Qtd],TB_Produtos[Produtos])</f>
        <v>4.9230769230769234</v>
      </c>
      <c r="F5" s="58">
        <f>COUNTIF(TB_Produtos[Produtos],F3)</f>
        <v>3</v>
      </c>
      <c r="G5" s="59">
        <f>SUMIF(TB_Produtos[Produtos],F3,TB_Produtos[Qtd])</f>
        <v>28</v>
      </c>
      <c r="H5" s="60">
        <f>AVERAGEIF(TB_Produtos[Produtos],F3,TB_Produtos[Qtd])</f>
        <v>9.3333333333333339</v>
      </c>
    </row>
  </sheetData>
  <mergeCells count="2">
    <mergeCell ref="B3:D3"/>
    <mergeCell ref="F3:H3"/>
  </mergeCells>
  <dataValidations disablePrompts="1" count="1">
    <dataValidation type="list" errorStyle="information" showErrorMessage="1" errorTitle="Erro de Digitação" error="Este produto não está listado na mensagem original" promptTitle="Menssagem de entrada" prompt="Teste_x000a_" sqref="F3" xr:uid="{9D87A1D4-9E73-48B5-A36B-EFBBF0E43357}">
      <formula1>Int_Nome_Produtos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80" t="s">
        <v>22</v>
      </c>
      <c r="B1" s="80"/>
      <c r="C1" s="80"/>
      <c r="D1" s="80"/>
      <c r="E1" s="80"/>
      <c r="F1" s="80"/>
      <c r="G1" s="80"/>
      <c r="H1" s="80"/>
      <c r="I1" s="80"/>
      <c r="J1" s="80"/>
    </row>
    <row r="2" spans="1:11" ht="3" customHeight="1" x14ac:dyDescent="0.3">
      <c r="A2" s="4"/>
      <c r="B2" s="4"/>
      <c r="C2" s="4"/>
      <c r="D2" s="10"/>
      <c r="E2" s="79"/>
      <c r="F2" s="79"/>
      <c r="G2" s="79"/>
      <c r="H2" s="79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7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Produtos</vt:lpstr>
      <vt:lpstr>Lista de Indicadores</vt:lpstr>
      <vt:lpstr>Filtro Avançado</vt:lpstr>
      <vt:lpstr>Produtos Tabela</vt:lpstr>
      <vt:lpstr>Lista de Indicadores (Tabela)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2024-04-09T00:58:13Z</dcterms:modified>
</cp:coreProperties>
</file>