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Exel\Meteora-Exel\"/>
    </mc:Choice>
  </mc:AlternateContent>
  <xr:revisionPtr revIDLastSave="0" documentId="13_ncr:1_{093D68E6-4FBE-4146-9030-45472A2D54C6}" xr6:coauthVersionLast="47" xr6:coauthVersionMax="47" xr10:uidLastSave="{00000000-0000-0000-0000-000000000000}"/>
  <bookViews>
    <workbookView xWindow="-120" yWindow="-120" windowWidth="29040" windowHeight="158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4" l="1" a="1"/>
  <c r="E17" i="24" s="1"/>
  <c r="G11" i="24"/>
  <c r="F7" i="24"/>
  <c r="C11" i="24" a="1"/>
  <c r="C11" i="24" s="1"/>
  <c r="C12" i="24" s="1" a="1"/>
  <c r="C12" i="24" s="1"/>
  <c r="C10" i="24"/>
  <c r="C9" i="24" a="1"/>
  <c r="C9" i="24" s="1"/>
  <c r="C13" i="24" s="1"/>
  <c r="C8" i="24" a="1"/>
  <c r="C8" i="24" s="1"/>
  <c r="C7" i="24"/>
  <c r="D17" i="24" l="1" a="1"/>
  <c r="D17" i="24" s="1"/>
  <c r="D18" i="24" s="1"/>
  <c r="G12" i="24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<sst xmlns="http://schemas.openxmlformats.org/spreadsheetml/2006/main" count="495" uniqueCount="169">
  <si>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</si>
  <si>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</si>
  <si>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</si>
  <si>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</si>
  <si>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</si>
  <si>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</si>
  <si>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</si>
  <si>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</si>
  <si>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</si>
  <si>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</si>
  <si>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</si>
  <si>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</si>
  <si>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</si>
  <si>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</si>
  <si>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</si>
  <si>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</si>
  <si>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</si>
  <si>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</si>
  <si>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</si>
  <si>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</si>
  <si>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</si>
  <si>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</si>
  <si>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</si>
  <si>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</si>
  <si>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</si>
  <si>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</si>
  <si>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</si>
  <si>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</si>
  <si>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</si>
  <si>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</si>
  <si>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</si>
  <si>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</si>
  <si>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</si>
  <si>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</si>
  <si>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</si>
  <si>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</si>
  <si>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</si>
  <si>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</si>
  <si>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</si>
  <si>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</si>
  <si>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</si>
  <si>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</si>
  <si>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</si>
  <si>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</si>
  <si>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</si>
  <si>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</si>
  <si>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</si>
  <si>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</si>
  <si>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</si>
  <si>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</si>
  <si>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</si>
  <si>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</si>
  <si>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</si>
  <si>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</si>
  <si>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</si>
  <si>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</si>
  <si>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</si>
  <si>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</si>
  <si>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</si>
  <si>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</si>
  <si>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</si>
  <si>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</si>
  <si>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</si>
  <si>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</si>
  <si>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</si>
  <si>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</si>
  <si>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</si>
  <si>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</si>
  <si>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</si>
  <si>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</si>
  <si>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</si>
  <si>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</si>
  <si>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</si>
  <si>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</si>
  <si>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</si>
  <si>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</si>
  <si>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</si>
  <si>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</si>
  <si>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</si>
  <si>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</si>
  <si>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</si>
  <si>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</si>
  <si>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</si>
  <si>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</si>
  <si>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</si>
  <si>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</si>
  <si>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</si>
  <si>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</si>
  <si>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</si>
  <si>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</si>
  <si>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</si>
  <si>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</si>
  <si>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</si>
  <si>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</si>
  <si>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</si>
  <si>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</si>
  <si>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</si>
  <si>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</si>
  <si>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</si>
  <si>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</si>
  <si>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</si>
  <si>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</si>
  <si>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</si>
  <si>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</si>
  <si>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</si>
  <si>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</si>
  <si>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</si>
  <si>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</si>
  <si>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</si>
  <si>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</si>
  <si>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</si>
  <si>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</si>
  <si>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</si>
  <si>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</si>
  <si>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</si>
  <si>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</si>
  <si>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</si>
  <si>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</si>
  <si>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</si>
  <si>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</si>
  <si>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</si>
  <si>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</si>
  <si>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</si>
  <si>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</si>
  <si>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</si>
  <si>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</si>
  <si>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</si>
  <si>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</si>
  <si>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</si>
  <si>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</si>
  <si>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</si>
  <si>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</si>
  <si>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</si>
  <si>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</si>
  <si>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</si>
  <si>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</si>
  <si>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</si>
  <si>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</si>
  <si>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</si>
  <si>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</si>
  <si>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</si>
  <si>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</si>
  <si>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</si>
  <si>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</si>
  <si>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</si>
  <si>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</si>
  <si>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</si>
  <si>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</si>
  <si>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</si>
  <si>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</si>
  <si>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</si>
  <si>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</si>
  <si>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</si>
  <si>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</si>
  <si>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</si>
  <si>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</si>
  <si>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</si>
  <si>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</si>
  <si>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</si>
  <si>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</si>
  <si>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</si>
  <si>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</si>
  <si>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</si>
  <si>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</si>
  <si>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</si>
  <si>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</si>
  <si>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</si>
  <si>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</si>
  <si>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>Estoque minino: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</si>
</sst>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8" fillId="8" borderId="33" xfId="0" applyFont="1" applyFill="1" applyBorder="1" applyAlignment="1">
      <alignment horizontal="center" vertical="center"/>
    </xf>
    <xf numFmtId="0" fontId="28" fillId="8" borderId="34" xfId="0" applyFont="1" applyFill="1" applyBorder="1" applyAlignment="1">
      <alignment horizontal="center" vertical="center"/>
    </xf>
    <xf numFmtId="0" fontId="29" fillId="8" borderId="35" xfId="0" applyFont="1" applyFill="1" applyBorder="1" applyAlignment="1">
      <alignment vertical="center"/>
    </xf>
    <xf numFmtId="0" fontId="29" fillId="8" borderId="36" xfId="0" applyFont="1" applyFill="1" applyBorder="1" applyAlignment="1">
      <alignment vertical="center"/>
    </xf>
    <xf numFmtId="0" fontId="29" fillId="8" borderId="37" xfId="0" applyFont="1" applyFill="1" applyBorder="1" applyAlignment="1">
      <alignment vertical="center"/>
    </xf>
    <xf numFmtId="0" fontId="29" fillId="8" borderId="38" xfId="0" applyFont="1" applyFill="1" applyBorder="1" applyAlignment="1">
      <alignment vertical="center"/>
    </xf>
    <xf numFmtId="0" fontId="29" fillId="8" borderId="39" xfId="0" applyFont="1" applyFill="1" applyBorder="1" applyAlignment="1">
      <alignment vertical="center"/>
    </xf>
    <xf numFmtId="0" fontId="29" fillId="8" borderId="40" xfId="0" applyFont="1" applyFill="1" applyBorder="1" applyAlignment="1">
      <alignment vertic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190499</xdr:colOff>
      <xdr:row>0</xdr:row>
      <xdr:rowOff>85725</xdr:rowOff>
    </xdr:from>
    <xdr:to>
      <xdr:col>10</xdr:col>
      <xdr:colOff>264794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6</xdr:col>
      <xdr:colOff>371475</xdr:colOff>
      <xdr:row>0</xdr:row>
      <xdr:rowOff>85725</xdr:rowOff>
    </xdr:from>
    <xdr:to>
      <xdr:col>8</xdr:col>
      <xdr:colOff>131445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519113</xdr:colOff>
      <xdr:row>0</xdr:row>
      <xdr:rowOff>85725</xdr:rowOff>
    </xdr:from>
    <xdr:to>
      <xdr:col>6</xdr:col>
      <xdr:colOff>279083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885825</xdr:colOff>
      <xdr:row>0</xdr:row>
      <xdr:rowOff>85725</xdr:rowOff>
    </xdr:from>
    <xdr:to>
      <xdr:col>4</xdr:col>
      <xdr:colOff>426720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933449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76200</xdr:colOff>
      <xdr:row>0</xdr:row>
      <xdr:rowOff>85725</xdr:rowOff>
    </xdr:from>
    <xdr:to>
      <xdr:col>8</xdr:col>
      <xdr:colOff>264795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147638</xdr:colOff>
      <xdr:row>0</xdr:row>
      <xdr:rowOff>85725</xdr:rowOff>
    </xdr:from>
    <xdr:to>
      <xdr:col>6</xdr:col>
      <xdr:colOff>1126808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638175</xdr:colOff>
      <xdr:row>0</xdr:row>
      <xdr:rowOff>85725</xdr:rowOff>
    </xdr:from>
    <xdr:to>
      <xdr:col>6</xdr:col>
      <xdr:colOff>55245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457199</xdr:colOff>
      <xdr:row>0</xdr:row>
      <xdr:rowOff>85725</xdr:rowOff>
    </xdr:from>
    <xdr:to>
      <xdr:col>4</xdr:col>
      <xdr:colOff>1141094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3</xdr:col>
      <xdr:colOff>1131570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10" zoomScale="140" zoomScaleNormal="140" workbookViewId="0">
      <selection activeCell="F27" sqref="F27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0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9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15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1.5703125" bestFit="1" customWidth="1"/>
    <col min="2" max="2" width="15.5703125" bestFit="1" customWidth="1"/>
    <col min="3" max="3" width="18.140625" bestFit="1" customWidth="1"/>
    <col min="4" max="4" width="21.5703125" bestFit="1" customWidth="1"/>
  </cols>
  <sheetData>
    <row r="1" spans="1:5" s="40" customFormat="1" ht="40.15" customHeight="1">
      <c r="A1" s="43"/>
      <c r="B1" s="83" t="s">
        <v>134</v>
      </c>
      <c r="C1" s="8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/>
  </sheetViews>
  <sheetFormatPr defaultRowHeight="15"/>
  <cols>
    <col min="1" max="1" width="8.85546875" style="1" hidden="1" customWidth="1"/>
    <col min="2" max="2" width="10.7109375" style="1" bestFit="1" customWidth="1"/>
    <col min="3" max="3" width="13.85546875" style="1" bestFit="1" customWidth="1"/>
    <col min="4" max="4" width="14.28515625" style="1" bestFit="1" customWidth="1"/>
    <col min="5" max="5" width="10.42578125" bestFit="1" customWidth="1"/>
    <col min="6" max="6" width="23.42578125" bestFit="1" customWidth="1"/>
    <col min="7" max="7" width="17.140625" bestFit="1" customWidth="1"/>
    <col min="8" max="8" width="11.85546875" bestFit="1" customWidth="1"/>
    <col min="9" max="9" width="17.5703125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C6" sqref="C6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20.140625" bestFit="1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/>
    <row r="6" spans="1:9" ht="24.6" customHeight="1" thickBot="1">
      <c r="B6" s="73" t="s">
        <v>155</v>
      </c>
      <c r="C6" s="72" t="s">
        <v>51</v>
      </c>
      <c r="E6" s="73" t="s">
        <v>160</v>
      </c>
      <c r="F6" s="77">
        <v>45018</v>
      </c>
    </row>
    <row r="7" spans="1:9" ht="24.6" customHeight="1" thickTop="1" thickBot="1">
      <c r="B7" s="73" t="s">
        <v>156</v>
      </c>
      <c r="C7" s="50" t="str">
        <f>IFERROR(VLOOKUP(C6,TB_Produtos[#All],2,FALSE),"Não encontrado")</f>
        <v>Jaqueta couro</v>
      </c>
      <c r="E7" s="73" t="s">
        <v>163</v>
      </c>
      <c r="F7" s="50" t="str">
        <f>_xlfn.XLOOKUP(WEEKDAY(F6),'Cadastros Auxiliares'!B4:I4,'Cadastros Auxiliares'!B5:I5)</f>
        <v>Domingo</v>
      </c>
      <c r="G7" s="49"/>
    </row>
    <row r="8" spans="1:9" ht="24.6" customHeight="1" thickTop="1" thickBot="1">
      <c r="B8" s="74" t="s">
        <v>157</v>
      </c>
      <c r="C8" s="48" t="str" cm="1">
        <f t="array" ref="C8">_xlfn.XLOOKUP(C6,TB_Produtos[[#All],[Código]],TB_Produtos[[#All],[Tamanho]],"Não encontrado")</f>
        <v>P</v>
      </c>
      <c r="E8" s="74" t="s">
        <v>164</v>
      </c>
      <c r="F8" s="78"/>
      <c r="G8" s="49"/>
    </row>
    <row r="9" spans="1:9" ht="24.6" customHeight="1" thickTop="1" thickBot="1">
      <c r="B9" s="75" t="s">
        <v>158</v>
      </c>
      <c r="C9" s="48" t="str" cm="1">
        <f t="array" ref="C9">_xlfn.XLOOKUP(C6,TB_Produtos[[#All],[Código]],TB_Produtos[[#All],[Categoria]])</f>
        <v>Vestuário</v>
      </c>
      <c r="E9" s="76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5" t="s">
        <v>165</v>
      </c>
      <c r="C10" s="78">
        <f>VLOOKUP(C6,TB_Produtos[#All],6,FALSE)</f>
        <v>299.89999999999998</v>
      </c>
      <c r="G10" s="49"/>
    </row>
    <row r="11" spans="1:9" ht="24.6" customHeight="1" thickTop="1" thickBot="1">
      <c r="B11" s="73" t="s">
        <v>159</v>
      </c>
      <c r="C11" s="50" cm="1">
        <f t="array" ref="C11">_xlfn.XLOOKUP(C6,TB_Produtos[[#All],[Código]],TB_Produtos[[#All],[Estoque]],"Você fez merda")</f>
        <v>9</v>
      </c>
      <c r="G11">
        <f>WEEKDAY(F6)</f>
        <v>1</v>
      </c>
    </row>
    <row r="12" spans="1:9" ht="23.25" thickTop="1" thickBot="1">
      <c r="B12" s="79" t="s">
        <v>166</v>
      </c>
      <c r="C12" s="51" t="str" cm="1">
        <f t="array" ref="C12">_xlfn.IFS(C11=0,"Estou zerado",C11&gt;=VLOOKUP(C9,'Cadastros Auxiliares'!H8:I10,2),"Ainda tem muita coisa",1,"Está acabando")</f>
        <v>Está acabando</v>
      </c>
      <c r="E12" s="80"/>
      <c r="G12" t="str">
        <f>HLOOKUP(G11,'Cadastros Auxiliares'!B4:I5,2,FALSE)</f>
        <v>Domingo</v>
      </c>
    </row>
    <row r="13" spans="1:9" ht="24" thickBot="1">
      <c r="B13" s="79" t="s">
        <v>168</v>
      </c>
      <c r="C13" s="51">
        <f>_xlfn.XLOOKUP(Consultas!C9,'Cadastros Auxiliares'!H9:H11,'Cadastros Auxiliares'!I9:I11)</f>
        <v>10</v>
      </c>
      <c r="E13" s="81"/>
    </row>
    <row r="14" spans="1:9"/>
    <row r="15" spans="1:9"/>
    <row r="16" spans="1:9"/>
    <row r="17" spans="4:5" ht="22.5" thickBot="1">
      <c r="D17" s="51" t="str" cm="1">
        <f t="array" ref="D17">_xlfn.IFS(C13=0,"Estou zerado",C13&gt;=20,"Ainda tem muita coisa",1,"Está acabando")</f>
        <v>Está acabando</v>
      </c>
      <c r="E17" s="51" t="str" cm="1">
        <f t="array" ref="E17">_xlfn.IFS(D13=0,"Estou zerado",D13&lt;20,"Tá acabando",D13&gt;=20,"Ainda tem muita coisa")</f>
        <v>Estou zerado</v>
      </c>
    </row>
    <row r="18" spans="4:5" ht="22.5" thickBot="1">
      <c r="D18" s="51" t="str">
        <f>IF(D17&gt;=20,"Estoque OK",IF(D17=0,"Acabou Tudo","Ainda tem coisa"))</f>
        <v>Estoque OK</v>
      </c>
    </row>
    <row r="19" spans="4:5"/>
    <row r="20" spans="4: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I15" sqref="I15"/>
    </sheetView>
  </sheetViews>
  <sheetFormatPr defaultRowHeight="15"/>
  <cols>
    <col min="1" max="1" width="8" customWidth="1"/>
    <col min="2" max="2" width="30.85546875" customWidth="1"/>
    <col min="3" max="7" width="17.42578125" customWidth="1"/>
    <col min="8" max="8" width="13.5703125" bestFit="1" customWidth="1"/>
    <col min="9" max="9" width="20.7109375" bestFit="1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  <c r="H8" s="118" t="s">
        <v>10</v>
      </c>
      <c r="I8" s="119" t="s">
        <v>167</v>
      </c>
    </row>
    <row r="9" spans="2:10" ht="19.5" thickBot="1">
      <c r="B9" s="55">
        <v>1</v>
      </c>
      <c r="C9" s="59">
        <v>0</v>
      </c>
      <c r="D9" s="59">
        <v>0.1</v>
      </c>
      <c r="E9" s="62">
        <v>0</v>
      </c>
      <c r="G9" s="69"/>
      <c r="H9" s="120" t="s">
        <v>13</v>
      </c>
      <c r="I9" s="121">
        <v>5</v>
      </c>
    </row>
    <row r="10" spans="2:10" ht="19.5" thickBot="1">
      <c r="B10" s="55">
        <v>2</v>
      </c>
      <c r="C10" s="59">
        <v>0.05</v>
      </c>
      <c r="D10" s="59">
        <v>0.15</v>
      </c>
      <c r="E10" s="62">
        <v>0.1</v>
      </c>
      <c r="G10" s="69"/>
      <c r="H10" s="122" t="s">
        <v>12</v>
      </c>
      <c r="I10" s="123">
        <v>10</v>
      </c>
    </row>
    <row r="11" spans="2:10" ht="19.5" thickBot="1">
      <c r="B11" s="55">
        <v>3</v>
      </c>
      <c r="C11" s="59">
        <v>0.15</v>
      </c>
      <c r="D11" s="59">
        <v>0.2</v>
      </c>
      <c r="E11" s="62">
        <v>0.15</v>
      </c>
      <c r="H11" s="124" t="s">
        <v>14</v>
      </c>
      <c r="I11" s="125">
        <v>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>
      <c r="W4" s="91">
        <f>COUNTA(TB_Produtos[Código])</f>
        <v>60</v>
      </c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3"/>
      <c r="AQ4" s="91">
        <f>SUM(TB_Vendas[Qtd])</f>
        <v>250</v>
      </c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3"/>
      <c r="BK4" s="100">
        <f>SUM(TB_Vendas[Total])</f>
        <v>0</v>
      </c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2"/>
    </row>
    <row r="5" spans="3:80" ht="9.75" customHeight="1">
      <c r="W5" s="94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Q5" s="94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6"/>
      <c r="BK5" s="103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5"/>
    </row>
    <row r="6" spans="3:80" ht="9.75" customHeight="1">
      <c r="W6" s="94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6"/>
      <c r="AQ6" s="94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6"/>
      <c r="BK6" s="103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5"/>
    </row>
    <row r="7" spans="3:80" ht="9.75" customHeight="1" thickBot="1">
      <c r="W7" s="9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Q7" s="97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K7" s="106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8"/>
    </row>
    <row r="8" spans="3:80" ht="9.75" customHeight="1" thickBot="1"/>
    <row r="9" spans="3:80" ht="9.75" customHeight="1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>
      <c r="C11" s="109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1"/>
    </row>
    <row r="12" spans="3:80" ht="9.75" customHeight="1">
      <c r="C12" s="112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4"/>
    </row>
    <row r="13" spans="3:80" ht="9.75" customHeight="1">
      <c r="C13" s="112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4"/>
    </row>
    <row r="14" spans="3:80" ht="9.75" customHeight="1"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4"/>
    </row>
    <row r="15" spans="3:80" ht="9.75" customHeight="1">
      <c r="C15" s="112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4"/>
    </row>
    <row r="16" spans="3:80" ht="9.75" customHeight="1">
      <c r="C16" s="112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4"/>
    </row>
    <row r="17" spans="3:80" ht="9.75" customHeight="1">
      <c r="C17" s="112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4"/>
    </row>
    <row r="18" spans="3:80" ht="9.75" customHeight="1">
      <c r="C18" s="112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4"/>
    </row>
    <row r="19" spans="3:80" ht="9.75" customHeight="1">
      <c r="C19" s="112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4"/>
    </row>
    <row r="20" spans="3:80" ht="9.75" customHeight="1">
      <c r="C20" s="112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4"/>
    </row>
    <row r="21" spans="3:80" ht="9.75" customHeight="1">
      <c r="C21" s="112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4"/>
    </row>
    <row r="22" spans="3:80" ht="9.75" customHeight="1">
      <c r="C22" s="112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4"/>
    </row>
    <row r="23" spans="3:80" ht="9.75" customHeight="1">
      <c r="C23" s="112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4"/>
    </row>
    <row r="24" spans="3:80" ht="9.75" customHeight="1" thickBot="1">
      <c r="C24" s="115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7"/>
    </row>
    <row r="25" spans="3:80" ht="9.75" customHeight="1" thickBot="1"/>
    <row r="26" spans="3:80" ht="9.75" customHeight="1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>
      <c r="C28" s="109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1"/>
      <c r="AQ28" s="109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1"/>
    </row>
    <row r="29" spans="3:80" ht="9.75" customHeight="1"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4"/>
      <c r="AQ29" s="112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4"/>
    </row>
    <row r="30" spans="3:80" ht="9.75" customHeight="1"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4"/>
      <c r="AQ30" s="112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4"/>
    </row>
    <row r="31" spans="3:80" ht="9.75" customHeight="1"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4"/>
      <c r="AQ31" s="112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4"/>
    </row>
    <row r="32" spans="3:80" ht="9.75" customHeight="1"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4"/>
      <c r="AQ32" s="112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4"/>
    </row>
    <row r="33" spans="3:80" ht="9.75" customHeight="1">
      <c r="C33" s="112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4"/>
      <c r="AQ33" s="112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4"/>
    </row>
    <row r="34" spans="3:80" ht="9.75" customHeight="1">
      <c r="C34" s="112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4"/>
      <c r="AQ34" s="112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4"/>
    </row>
    <row r="35" spans="3:80" ht="9.75" customHeight="1">
      <c r="C35" s="112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4"/>
      <c r="AQ35" s="112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4"/>
    </row>
    <row r="36" spans="3:80" ht="9.75" customHeight="1"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4"/>
      <c r="AQ36" s="112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4"/>
    </row>
    <row r="37" spans="3:80" ht="9.75" customHeight="1">
      <c r="C37" s="112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4"/>
      <c r="AQ37" s="112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4"/>
    </row>
    <row r="38" spans="3:80" ht="9.75" customHeight="1">
      <c r="C38" s="112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4"/>
      <c r="AQ38" s="112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4"/>
    </row>
    <row r="39" spans="3:80" ht="9.75" customHeight="1"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4"/>
      <c r="AQ39" s="112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4"/>
    </row>
    <row r="40" spans="3:80" ht="9.75" customHeight="1">
      <c r="C40" s="112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4"/>
      <c r="AQ40" s="112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4"/>
    </row>
    <row r="41" spans="3:80" ht="9.75" customHeight="1"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4"/>
      <c r="AQ41" s="112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4"/>
    </row>
    <row r="42" spans="3:80" ht="9.75" customHeight="1"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4"/>
      <c r="AQ42" s="112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4"/>
    </row>
    <row r="43" spans="3:80" ht="9.75" customHeight="1">
      <c r="C43" s="112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4"/>
      <c r="AQ43" s="112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4"/>
    </row>
    <row r="44" spans="3:80" ht="9.75" customHeight="1">
      <c r="C44" s="112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4"/>
      <c r="AQ44" s="112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4"/>
    </row>
    <row r="45" spans="3:80" ht="9.75" customHeight="1">
      <c r="C45" s="112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4"/>
      <c r="AQ45" s="112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  <c r="BX45" s="113"/>
      <c r="BY45" s="113"/>
      <c r="BZ45" s="113"/>
      <c r="CA45" s="113"/>
      <c r="CB45" s="114"/>
    </row>
    <row r="46" spans="3:80" ht="9.75" customHeight="1" thickBot="1"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7"/>
      <c r="AQ46" s="115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katynnie exonnie</cp:lastModifiedBy>
  <cp:lastPrinted>2023-06-07T14:57:58Z</cp:lastPrinted>
  <dcterms:created xsi:type="dcterms:W3CDTF">2023-06-02T17:54:12Z</dcterms:created>
  <dcterms:modified xsi:type="dcterms:W3CDTF">2024-04-05T13:42:38Z</dcterms:modified>
</cp:coreProperties>
</file>