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el\Meteora-Exel\"/>
    </mc:Choice>
  </mc:AlternateContent>
  <xr:revisionPtr revIDLastSave="0" documentId="13_ncr:1_{1B6F688D-A6CB-42B5-AC7F-0471616FE2A8}" xr6:coauthVersionLast="47" xr6:coauthVersionMax="47" xr10:uidLastSave="{00000000-0000-0000-0000-000000000000}"/>
  <bookViews>
    <workbookView xWindow="-120" yWindow="-120" windowWidth="29040" windowHeight="15840" activeTab="1" xr2:uid="{0D21CFB7-6993-43B3-8824-1AEE6CE8FEFC}"/>
  </bookViews>
  <sheets>
    <sheet name="Produtos" sheetId="1" r:id="rId1"/>
    <sheet name="Lista de Indicadores" sheetId="8" r:id="rId2"/>
    <sheet name="Filtro Avançado" sheetId="7" state="hidden" r:id="rId3"/>
    <sheet name="Produtos Tabela" sheetId="6" state="hidden" r:id="rId4"/>
    <sheet name="Meu Gráfico" sheetId="5" state="hidden" r:id="rId5"/>
    <sheet name="Tabela de Produtos" sheetId="3" state="hidden" r:id="rId6"/>
    <sheet name="P-Gráfico" sheetId="4" state="hidden" r:id="rId7"/>
  </sheets>
  <definedNames>
    <definedName name="_xlnm._FilterDatabase" localSheetId="0" hidden="1">Produtos!$A$3:$J$42</definedName>
    <definedName name="_xlnm.Extract" localSheetId="2">'Filtro Avançado'!$B$6:$K$6</definedName>
    <definedName name="_xlnm.Criteria" localSheetId="2">'Filtro Avançado'!$E$2:$E$3</definedName>
    <definedName name="Int_Nome_Produtos">Produtos!$A$4:$A$42</definedName>
    <definedName name="Int_Quantidade">Produtos!$G$4:$G$42</definedName>
    <definedName name="Nome_Produtos">Produtos!$A$4:$A$42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D4" i="8"/>
  <c r="C4" i="8"/>
  <c r="B4" i="8"/>
  <c r="G43" i="6"/>
  <c r="D43" i="6"/>
  <c r="E41" i="1"/>
  <c r="F41" i="1" s="1"/>
  <c r="H14" i="6"/>
  <c r="E14" i="6"/>
  <c r="F14" i="6" s="1"/>
  <c r="H9" i="6"/>
  <c r="I9" i="6" s="1"/>
  <c r="E9" i="6"/>
  <c r="F9" i="6" s="1"/>
  <c r="H26" i="6"/>
  <c r="I26" i="6" s="1"/>
  <c r="J26" i="6" s="1"/>
  <c r="E26" i="6"/>
  <c r="F26" i="6" s="1"/>
  <c r="H36" i="6"/>
  <c r="I36" i="6" s="1"/>
  <c r="J36" i="6" s="1"/>
  <c r="E36" i="6"/>
  <c r="F36" i="6" s="1"/>
  <c r="H35" i="6"/>
  <c r="E35" i="6"/>
  <c r="F35" i="6" s="1"/>
  <c r="H32" i="6"/>
  <c r="E32" i="6"/>
  <c r="F32" i="6" s="1"/>
  <c r="H31" i="6"/>
  <c r="E31" i="6"/>
  <c r="F31" i="6" s="1"/>
  <c r="H34" i="6"/>
  <c r="E34" i="6"/>
  <c r="F34" i="6" s="1"/>
  <c r="H30" i="6"/>
  <c r="I30" i="6" s="1"/>
  <c r="J30" i="6" s="1"/>
  <c r="E30" i="6"/>
  <c r="F30" i="6" s="1"/>
  <c r="H28" i="6"/>
  <c r="I28" i="6" s="1"/>
  <c r="E28" i="6"/>
  <c r="F28" i="6" s="1"/>
  <c r="H13" i="6"/>
  <c r="I13" i="6" s="1"/>
  <c r="E13" i="6"/>
  <c r="F13" i="6" s="1"/>
  <c r="H12" i="6"/>
  <c r="E12" i="6"/>
  <c r="F12" i="6" s="1"/>
  <c r="H11" i="6"/>
  <c r="E11" i="6"/>
  <c r="F11" i="6" s="1"/>
  <c r="H17" i="6"/>
  <c r="I17" i="6" s="1"/>
  <c r="E17" i="6"/>
  <c r="F17" i="6" s="1"/>
  <c r="H16" i="6"/>
  <c r="I16" i="6" s="1"/>
  <c r="J16" i="6" s="1"/>
  <c r="E16" i="6"/>
  <c r="F16" i="6" s="1"/>
  <c r="H15" i="6"/>
  <c r="I15" i="6" s="1"/>
  <c r="J15" i="6" s="1"/>
  <c r="E15" i="6"/>
  <c r="F15" i="6" s="1"/>
  <c r="H23" i="6"/>
  <c r="E23" i="6"/>
  <c r="F23" i="6" s="1"/>
  <c r="H21" i="6"/>
  <c r="E21" i="6"/>
  <c r="F21" i="6" s="1"/>
  <c r="H20" i="6"/>
  <c r="E20" i="6"/>
  <c r="F20" i="6" s="1"/>
  <c r="H27" i="6"/>
  <c r="E27" i="6"/>
  <c r="F27" i="6" s="1"/>
  <c r="H25" i="6"/>
  <c r="I25" i="6" s="1"/>
  <c r="E25" i="6"/>
  <c r="F25" i="6" s="1"/>
  <c r="H24" i="6"/>
  <c r="I24" i="6" s="1"/>
  <c r="E24" i="6"/>
  <c r="F24" i="6" s="1"/>
  <c r="H22" i="6"/>
  <c r="E22" i="6"/>
  <c r="F22" i="6" s="1"/>
  <c r="H19" i="6"/>
  <c r="I19" i="6" s="1"/>
  <c r="J19" i="6" s="1"/>
  <c r="E19" i="6"/>
  <c r="F19" i="6" s="1"/>
  <c r="H18" i="6"/>
  <c r="E18" i="6"/>
  <c r="F18" i="6" s="1"/>
  <c r="H38" i="6"/>
  <c r="E38" i="6"/>
  <c r="F38" i="6" s="1"/>
  <c r="H40" i="6"/>
  <c r="I40" i="6" s="1"/>
  <c r="J40" i="6" s="1"/>
  <c r="E40" i="6"/>
  <c r="F40" i="6" s="1"/>
  <c r="H39" i="6"/>
  <c r="I39" i="6" s="1"/>
  <c r="J39" i="6" s="1"/>
  <c r="E39" i="6"/>
  <c r="F39" i="6" s="1"/>
  <c r="H37" i="6"/>
  <c r="E37" i="6"/>
  <c r="F37" i="6" s="1"/>
  <c r="H33" i="6"/>
  <c r="E33" i="6"/>
  <c r="F33" i="6" s="1"/>
  <c r="H29" i="6"/>
  <c r="E29" i="6"/>
  <c r="F29" i="6" s="1"/>
  <c r="H41" i="6"/>
  <c r="E41" i="6"/>
  <c r="F41" i="6" s="1"/>
  <c r="H42" i="6"/>
  <c r="I42" i="6" s="1"/>
  <c r="E42" i="6"/>
  <c r="F42" i="6" s="1"/>
  <c r="H10" i="6"/>
  <c r="E10" i="6"/>
  <c r="F10" i="6" s="1"/>
  <c r="H8" i="6"/>
  <c r="E8" i="6"/>
  <c r="F8" i="6" s="1"/>
  <c r="H7" i="6"/>
  <c r="I7" i="6" s="1"/>
  <c r="J7" i="6" s="1"/>
  <c r="E7" i="6"/>
  <c r="F7" i="6" s="1"/>
  <c r="H6" i="6"/>
  <c r="E6" i="6"/>
  <c r="F6" i="6" s="1"/>
  <c r="H5" i="6"/>
  <c r="I5" i="6" s="1"/>
  <c r="E5" i="6"/>
  <c r="F5" i="6" s="1"/>
  <c r="H4" i="6"/>
  <c r="I4" i="6" s="1"/>
  <c r="J4" i="6" s="1"/>
  <c r="E4" i="6"/>
  <c r="D44" i="1"/>
  <c r="H37" i="1"/>
  <c r="I37" i="1" s="1"/>
  <c r="J37" i="1" s="1"/>
  <c r="H38" i="1"/>
  <c r="I38" i="1" s="1"/>
  <c r="J38" i="1" s="1"/>
  <c r="H39" i="1"/>
  <c r="I39" i="1" s="1"/>
  <c r="J39" i="1" s="1"/>
  <c r="H4" i="1"/>
  <c r="I4" i="1" s="1"/>
  <c r="J4" i="1" s="1"/>
  <c r="H5" i="1"/>
  <c r="I5" i="1" s="1"/>
  <c r="J5" i="1" s="1"/>
  <c r="H6" i="1"/>
  <c r="I6" i="1" s="1"/>
  <c r="J6" i="1" s="1"/>
  <c r="H13" i="1"/>
  <c r="I13" i="1" s="1"/>
  <c r="J13" i="1" s="1"/>
  <c r="H14" i="1"/>
  <c r="I14" i="1" s="1"/>
  <c r="J14" i="1" s="1"/>
  <c r="H15" i="1"/>
  <c r="I15" i="1" s="1"/>
  <c r="H34" i="1"/>
  <c r="I34" i="1" s="1"/>
  <c r="H35" i="1"/>
  <c r="I35" i="1" s="1"/>
  <c r="J35" i="1" s="1"/>
  <c r="H36" i="1"/>
  <c r="I36" i="1" s="1"/>
  <c r="J36" i="1" s="1"/>
  <c r="H31" i="1"/>
  <c r="I31" i="1" s="1"/>
  <c r="J31" i="1" s="1"/>
  <c r="H32" i="1"/>
  <c r="I32" i="1" s="1"/>
  <c r="J32" i="1" s="1"/>
  <c r="H33" i="1"/>
  <c r="I33" i="1" s="1"/>
  <c r="J33" i="1" s="1"/>
  <c r="H8" i="1"/>
  <c r="I8" i="1" s="1"/>
  <c r="J8" i="1" s="1"/>
  <c r="H7" i="1"/>
  <c r="I7" i="1" s="1"/>
  <c r="J7" i="1" s="1"/>
  <c r="H9" i="1"/>
  <c r="I9" i="1" s="1"/>
  <c r="J9" i="1" s="1"/>
  <c r="H22" i="1"/>
  <c r="I22" i="1" s="1"/>
  <c r="J22" i="1" s="1"/>
  <c r="E37" i="1"/>
  <c r="F37" i="1" s="1"/>
  <c r="E38" i="1"/>
  <c r="F38" i="1" s="1"/>
  <c r="E39" i="1"/>
  <c r="F39" i="1" s="1"/>
  <c r="E4" i="1"/>
  <c r="E5" i="1"/>
  <c r="F5" i="1" s="1"/>
  <c r="E6" i="1"/>
  <c r="F6" i="1" s="1"/>
  <c r="E13" i="1"/>
  <c r="F13" i="1" s="1"/>
  <c r="E14" i="1"/>
  <c r="F14" i="1" s="1"/>
  <c r="E15" i="1"/>
  <c r="F15" i="1" s="1"/>
  <c r="E34" i="1"/>
  <c r="F34" i="1" s="1"/>
  <c r="E35" i="1"/>
  <c r="F35" i="1" s="1"/>
  <c r="E36" i="1"/>
  <c r="F36" i="1" s="1"/>
  <c r="E31" i="1"/>
  <c r="F31" i="1" s="1"/>
  <c r="E32" i="1"/>
  <c r="F32" i="1" s="1"/>
  <c r="E33" i="1"/>
  <c r="F33" i="1" s="1"/>
  <c r="E8" i="1"/>
  <c r="F8" i="1" s="1"/>
  <c r="E7" i="1"/>
  <c r="F7" i="1" s="1"/>
  <c r="E9" i="1"/>
  <c r="F9" i="1" s="1"/>
  <c r="E22" i="1"/>
  <c r="F22" i="1" s="1"/>
  <c r="G44" i="1"/>
  <c r="C5" i="8" s="1"/>
  <c r="F24" i="3"/>
  <c r="E24" i="3"/>
  <c r="H24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I5" i="3"/>
  <c r="I6" i="3"/>
  <c r="I16" i="3"/>
  <c r="E21" i="1"/>
  <c r="F21" i="1" s="1"/>
  <c r="E19" i="1"/>
  <c r="F19" i="1" s="1"/>
  <c r="E17" i="1"/>
  <c r="F17" i="1" s="1"/>
  <c r="E18" i="1"/>
  <c r="F18" i="1" s="1"/>
  <c r="E16" i="1"/>
  <c r="F16" i="1" s="1"/>
  <c r="E30" i="1"/>
  <c r="F30" i="1" s="1"/>
  <c r="E29" i="1"/>
  <c r="F29" i="1" s="1"/>
  <c r="E26" i="1"/>
  <c r="F26" i="1" s="1"/>
  <c r="E27" i="1"/>
  <c r="F27" i="1" s="1"/>
  <c r="E28" i="1"/>
  <c r="F28" i="1" s="1"/>
  <c r="E23" i="1"/>
  <c r="F23" i="1" s="1"/>
  <c r="E24" i="1"/>
  <c r="F24" i="1" s="1"/>
  <c r="E25" i="1"/>
  <c r="F25" i="1" s="1"/>
  <c r="E10" i="1"/>
  <c r="F10" i="1" s="1"/>
  <c r="E11" i="1"/>
  <c r="F11" i="1" s="1"/>
  <c r="E12" i="1"/>
  <c r="F12" i="1" s="1"/>
  <c r="E40" i="1"/>
  <c r="F40" i="1" s="1"/>
  <c r="E42" i="1"/>
  <c r="F42" i="1" s="1"/>
  <c r="E20" i="1"/>
  <c r="F20" i="1" s="1"/>
  <c r="H20" i="1"/>
  <c r="I20" i="1" s="1"/>
  <c r="H21" i="1"/>
  <c r="I21" i="1" s="1"/>
  <c r="J21" i="1" s="1"/>
  <c r="H19" i="1"/>
  <c r="I19" i="1" s="1"/>
  <c r="J19" i="1" s="1"/>
  <c r="H17" i="1"/>
  <c r="I17" i="1" s="1"/>
  <c r="J17" i="1" s="1"/>
  <c r="H18" i="1"/>
  <c r="I18" i="1" s="1"/>
  <c r="J18" i="1" s="1"/>
  <c r="H16" i="1"/>
  <c r="I16" i="1" s="1"/>
  <c r="J16" i="1" s="1"/>
  <c r="H30" i="1"/>
  <c r="I30" i="1" s="1"/>
  <c r="J30" i="1" s="1"/>
  <c r="H29" i="1"/>
  <c r="I29" i="1" s="1"/>
  <c r="J29" i="1" s="1"/>
  <c r="H26" i="1"/>
  <c r="I26" i="1" s="1"/>
  <c r="J26" i="1" s="1"/>
  <c r="H27" i="1"/>
  <c r="I27" i="1" s="1"/>
  <c r="H28" i="1"/>
  <c r="I28" i="1" s="1"/>
  <c r="H23" i="1"/>
  <c r="I23" i="1" s="1"/>
  <c r="H24" i="1"/>
  <c r="I24" i="1" s="1"/>
  <c r="H25" i="1"/>
  <c r="I25" i="1" s="1"/>
  <c r="J25" i="1" s="1"/>
  <c r="H10" i="1"/>
  <c r="I10" i="1" s="1"/>
  <c r="J10" i="1" s="1"/>
  <c r="H11" i="1"/>
  <c r="I11" i="1" s="1"/>
  <c r="J11" i="1" s="1"/>
  <c r="H12" i="1"/>
  <c r="I12" i="1" s="1"/>
  <c r="J12" i="1" s="1"/>
  <c r="H40" i="1"/>
  <c r="I40" i="1" s="1"/>
  <c r="J40" i="1" s="1"/>
  <c r="H41" i="1"/>
  <c r="I41" i="1" s="1"/>
  <c r="H42" i="1"/>
  <c r="I42" i="1" s="1"/>
  <c r="J42" i="1" s="1"/>
  <c r="D24" i="3"/>
  <c r="G24" i="3"/>
  <c r="H5" i="3"/>
  <c r="H6" i="3"/>
  <c r="H7" i="3"/>
  <c r="I7" i="3" s="1"/>
  <c r="H8" i="3"/>
  <c r="I8" i="3" s="1"/>
  <c r="H9" i="3"/>
  <c r="I9" i="3" s="1"/>
  <c r="H10" i="3"/>
  <c r="I10" i="3" s="1"/>
  <c r="H11" i="3"/>
  <c r="I11" i="3" s="1"/>
  <c r="H12" i="3"/>
  <c r="I12" i="3" s="1"/>
  <c r="J12" i="3" s="1"/>
  <c r="H13" i="3"/>
  <c r="I13" i="3" s="1"/>
  <c r="H14" i="3"/>
  <c r="I14" i="3" s="1"/>
  <c r="J14" i="3" s="1"/>
  <c r="H15" i="3"/>
  <c r="H16" i="3"/>
  <c r="H17" i="3"/>
  <c r="H18" i="3"/>
  <c r="H19" i="3"/>
  <c r="I19" i="3" s="1"/>
  <c r="H20" i="3"/>
  <c r="I20" i="3" s="1"/>
  <c r="H21" i="3"/>
  <c r="I21" i="3" s="1"/>
  <c r="H22" i="3"/>
  <c r="I22" i="3" s="1"/>
  <c r="H23" i="3"/>
  <c r="I23" i="3" s="1"/>
  <c r="H4" i="3"/>
  <c r="I4" i="3" s="1"/>
  <c r="E43" i="6" l="1"/>
  <c r="H43" i="6"/>
  <c r="E44" i="1"/>
  <c r="F44" i="1" s="1"/>
  <c r="H44" i="1"/>
  <c r="I44" i="1" s="1"/>
  <c r="J44" i="1" s="1"/>
  <c r="F4" i="1"/>
  <c r="J34" i="1"/>
  <c r="J15" i="1"/>
  <c r="I29" i="6"/>
  <c r="J29" i="6" s="1"/>
  <c r="I20" i="6"/>
  <c r="J20" i="6" s="1"/>
  <c r="I38" i="6"/>
  <c r="J38" i="6" s="1"/>
  <c r="I31" i="6"/>
  <c r="J31" i="6" s="1"/>
  <c r="J9" i="6"/>
  <c r="J5" i="6"/>
  <c r="J17" i="6"/>
  <c r="J28" i="6"/>
  <c r="J24" i="6"/>
  <c r="I22" i="6"/>
  <c r="J22" i="6" s="1"/>
  <c r="I33" i="6"/>
  <c r="J33" i="6" s="1"/>
  <c r="I21" i="6"/>
  <c r="J21" i="6" s="1"/>
  <c r="J13" i="6"/>
  <c r="I32" i="6"/>
  <c r="J32" i="6" s="1"/>
  <c r="F4" i="6"/>
  <c r="F43" i="6" s="1"/>
  <c r="I6" i="6"/>
  <c r="I18" i="6"/>
  <c r="J18" i="6" s="1"/>
  <c r="I11" i="6"/>
  <c r="J11" i="6" s="1"/>
  <c r="I14" i="6"/>
  <c r="J14" i="6" s="1"/>
  <c r="I41" i="6"/>
  <c r="J41" i="6" s="1"/>
  <c r="I27" i="6"/>
  <c r="J27" i="6" s="1"/>
  <c r="I34" i="6"/>
  <c r="J34" i="6" s="1"/>
  <c r="J25" i="6"/>
  <c r="I8" i="6"/>
  <c r="J8" i="6" s="1"/>
  <c r="I10" i="6"/>
  <c r="J10" i="6" s="1"/>
  <c r="J42" i="6"/>
  <c r="I37" i="6"/>
  <c r="J37" i="6" s="1"/>
  <c r="I23" i="6"/>
  <c r="J23" i="6" s="1"/>
  <c r="I35" i="6"/>
  <c r="J35" i="6" s="1"/>
  <c r="I12" i="6"/>
  <c r="J12" i="6" s="1"/>
  <c r="J27" i="1"/>
  <c r="J20" i="1"/>
  <c r="J41" i="1"/>
  <c r="J24" i="1"/>
  <c r="J23" i="1"/>
  <c r="J28" i="1"/>
  <c r="J6" i="3"/>
  <c r="J5" i="3"/>
  <c r="J16" i="3"/>
  <c r="I18" i="3"/>
  <c r="J18" i="3" s="1"/>
  <c r="J4" i="3"/>
  <c r="I17" i="3"/>
  <c r="J17" i="3" s="1"/>
  <c r="J13" i="3"/>
  <c r="I15" i="3"/>
  <c r="J15" i="3" s="1"/>
  <c r="J23" i="3"/>
  <c r="J11" i="3"/>
  <c r="J22" i="3"/>
  <c r="J10" i="3"/>
  <c r="J21" i="3"/>
  <c r="J9" i="3"/>
  <c r="J20" i="3"/>
  <c r="J8" i="3"/>
  <c r="J19" i="3"/>
  <c r="J7" i="3"/>
  <c r="I24" i="3"/>
  <c r="J6" i="6" l="1"/>
  <c r="I43" i="6"/>
  <c r="J43" i="6"/>
  <c r="J24" i="3"/>
</calcChain>
</file>

<file path=xl/sharedStrings.xml><?xml version="1.0" encoding="utf-8"?>
<sst xmlns="http://schemas.openxmlformats.org/spreadsheetml/2006/main" count="371" uniqueCount="59">
  <si>
    <t>Produtos</t>
  </si>
  <si>
    <t>Camiseta</t>
  </si>
  <si>
    <t>Vestido</t>
  </si>
  <si>
    <t>Calça jeans</t>
  </si>
  <si>
    <t>Óculos</t>
  </si>
  <si>
    <t>Calça Jeans</t>
  </si>
  <si>
    <t>Tamanho</t>
  </si>
  <si>
    <t>P</t>
  </si>
  <si>
    <t>M</t>
  </si>
  <si>
    <t>G</t>
  </si>
  <si>
    <t>Jaqueta</t>
  </si>
  <si>
    <t>Bermuda</t>
  </si>
  <si>
    <t>Tênis</t>
  </si>
  <si>
    <t>Bolsa</t>
  </si>
  <si>
    <t>Boné</t>
  </si>
  <si>
    <t>Cinto</t>
  </si>
  <si>
    <t>Único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</si>
  <si>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</si>
  <si>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</si>
  <si>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</si>
  <si>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</si>
  <si>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</si>
  <si>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</si>
  <si>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</si>
  <si>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</si>
  <si>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>Valor Total</t>
  </si>
  <si>
    <t>Totais</t>
  </si>
  <si>
    <t>Desconto 5%</t>
  </si>
  <si>
    <t>Valor do Descoto</t>
  </si>
  <si>
    <t>Soma de Qtd</t>
  </si>
  <si>
    <t>Valor do Descoto total</t>
  </si>
  <si>
    <t>Valor p/uni já c/ desonto</t>
  </si>
  <si>
    <t>Valor Total c/ desconto</t>
  </si>
  <si>
    <t>Valor Total c/ desconto 10%</t>
  </si>
  <si>
    <t>Desconto 10% no total</t>
  </si>
  <si>
    <t>Desconto 10% na uni</t>
  </si>
  <si>
    <t>Desconto p/uni</t>
  </si>
  <si>
    <t xml:space="preserve">Camiseta Lisa </t>
  </si>
  <si>
    <t>Camiseta Lisa</t>
  </si>
  <si>
    <t>Camiseta Estampada</t>
  </si>
  <si>
    <t>Óculos redondo</t>
  </si>
  <si>
    <t>Óculos quadrado</t>
  </si>
  <si>
    <t>Jaqueta jeans</t>
  </si>
  <si>
    <t>Jaqueta couro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</si>
  <si>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</si>
  <si>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</si>
  <si>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</si>
  <si>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</si>
  <si>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</si>
  <si>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</si>
  <si>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</si>
  <si>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Desconto 10%</t>
  </si>
  <si>
    <t>&lt;12</t>
  </si>
  <si>
    <t>Meus Números</t>
  </si>
  <si>
    <t>Contagem de Produtos</t>
  </si>
  <si>
    <t>Contar só aquelas que tem uma determindada condição</t>
  </si>
  <si>
    <t>Soma de Qtd em Estoque</t>
  </si>
  <si>
    <t>Tênis*</t>
  </si>
  <si>
    <t>( * ) -&gt; Pega todos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</si>
</sst>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0" borderId="0" xfId="0" applyNumberFormat="1"/>
    <xf numFmtId="164" fontId="3" fillId="3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6" borderId="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9" fontId="0" fillId="3" borderId="1" xfId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0" xfId="0" pivotButton="1"/>
    <xf numFmtId="0" fontId="3" fillId="4" borderId="4" xfId="0" applyFont="1" applyFill="1" applyBorder="1" applyAlignment="1">
      <alignment horizontal="center"/>
    </xf>
    <xf numFmtId="164" fontId="0" fillId="0" borderId="1" xfId="0" applyNumberFormat="1" applyBorder="1"/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3" borderId="3" xfId="0" applyNumberFormat="1" applyFill="1" applyBorder="1"/>
    <xf numFmtId="164" fontId="0" fillId="2" borderId="3" xfId="0" applyNumberFormat="1" applyFill="1" applyBorder="1"/>
    <xf numFmtId="164" fontId="0" fillId="0" borderId="3" xfId="0" applyNumberFormat="1" applyBorder="1"/>
    <xf numFmtId="164" fontId="0" fillId="3" borderId="2" xfId="0" applyNumberFormat="1" applyFill="1" applyBorder="1"/>
    <xf numFmtId="164" fontId="0" fillId="2" borderId="2" xfId="0" applyNumberFormat="1" applyFill="1" applyBorder="1"/>
    <xf numFmtId="164" fontId="0" fillId="0" borderId="2" xfId="0" applyNumberFormat="1" applyBorder="1"/>
    <xf numFmtId="164" fontId="2" fillId="2" borderId="6" xfId="0" applyNumberFormat="1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0" fillId="0" borderId="8" xfId="0" applyNumberFormat="1" applyBorder="1"/>
    <xf numFmtId="164" fontId="0" fillId="0" borderId="9" xfId="0" applyNumberFormat="1" applyBorder="1" applyAlignment="1">
      <alignment horizontal="center"/>
    </xf>
    <xf numFmtId="164" fontId="0" fillId="0" borderId="9" xfId="0" applyNumberFormat="1" applyBorder="1"/>
    <xf numFmtId="0" fontId="0" fillId="0" borderId="9" xfId="0" applyBorder="1" applyAlignment="1">
      <alignment horizontal="center"/>
    </xf>
    <xf numFmtId="164" fontId="0" fillId="0" borderId="10" xfId="0" applyNumberFormat="1" applyBorder="1"/>
    <xf numFmtId="0" fontId="0" fillId="6" borderId="8" xfId="0" applyFill="1" applyBorder="1"/>
    <xf numFmtId="0" fontId="0" fillId="6" borderId="11" xfId="0" applyFill="1" applyBorder="1"/>
    <xf numFmtId="0" fontId="0" fillId="6" borderId="9" xfId="0" applyFill="1" applyBorder="1"/>
    <xf numFmtId="164" fontId="0" fillId="6" borderId="10" xfId="0" applyNumberFormat="1" applyFill="1" applyBorder="1"/>
    <xf numFmtId="0" fontId="4" fillId="5" borderId="2" xfId="0" applyFont="1" applyFill="1" applyBorder="1"/>
    <xf numFmtId="0" fontId="4" fillId="5" borderId="12" xfId="0" applyFont="1" applyFill="1" applyBorder="1"/>
    <xf numFmtId="0" fontId="4" fillId="5" borderId="3" xfId="0" applyFont="1" applyFill="1" applyBorder="1"/>
    <xf numFmtId="0" fontId="3" fillId="6" borderId="2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1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5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6" fillId="7" borderId="19" xfId="0" applyFont="1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5" fillId="7" borderId="16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  <alignment horizontal="right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[$R$-416]\ * #,##0.00_-;\-[$R$-416]\ * #,##0.00_-;_-[$R$-416]\ * &quot;-&quot;??_-;_-@_-"/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/>
        <top style="thin">
          <color indexed="64"/>
        </top>
        <bottom/>
      </border>
    </dxf>
    <dxf>
      <fill>
        <patternFill patternType="solid">
          <fgColor indexed="64"/>
          <bgColor rgb="FF99CCFF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numFmt numFmtId="164" formatCode="_-[$R$-416]\ * #,##0.00_-;\-[$R$-416]\ * #,##0.00_-;_-[$R$-416]\ * &quot;-&quot;??_-;_-@_-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ill>
        <patternFill patternType="solid">
          <fgColor indexed="64"/>
          <bgColor rgb="FF99CCFF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-[$R$-416]\ * #,##0.00_-;\-[$R$-416]\ * #,##0.00_-;_-[$R$-416]\ * &quot;-&quot;??_-;_-@_-"/>
      <fill>
        <patternFill patternType="solid">
          <fgColor indexed="64"/>
          <bgColor rgb="FFCCCCFF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CCFF"/>
      <color rgb="FFCC99FF"/>
      <color rgb="FFFF66FF"/>
      <color rgb="FFCCCCFF"/>
      <color rgb="FFDA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[Meteora_Ecommerce.xlsx]P-Gráfico!Tabela dinâmica9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i="1"/>
              <a:t>Soma de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9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CC99FF"/>
          </a:solidFill>
          <a:ln>
            <a:noFill/>
          </a:ln>
          <a:effectLst/>
        </c:spPr>
      </c:pivotFmt>
      <c:pivotFmt>
        <c:idx val="3"/>
        <c:spPr>
          <a:solidFill>
            <a:srgbClr val="CC99FF"/>
          </a:solidFill>
          <a:ln>
            <a:noFill/>
          </a:ln>
          <a:effectLst/>
        </c:spPr>
      </c:pivotFmt>
      <c:pivotFmt>
        <c:idx val="4"/>
        <c:spPr>
          <a:solidFill>
            <a:srgbClr val="CC99FF"/>
          </a:solidFill>
          <a:ln>
            <a:noFill/>
          </a:ln>
          <a:effectLst/>
        </c:spPr>
      </c:pivotFmt>
      <c:pivotFmt>
        <c:idx val="5"/>
        <c:spPr>
          <a:solidFill>
            <a:srgbClr val="CC99FF"/>
          </a:solidFill>
          <a:ln>
            <a:noFill/>
          </a:ln>
          <a:effectLst/>
        </c:spPr>
      </c:pivotFmt>
      <c:pivotFmt>
        <c:idx val="6"/>
        <c:spPr>
          <a:solidFill>
            <a:srgbClr val="CC99FF"/>
          </a:solidFill>
          <a:ln>
            <a:noFill/>
          </a:ln>
          <a:effectLst/>
        </c:spPr>
      </c:pivotFmt>
      <c:pivotFmt>
        <c:idx val="7"/>
        <c:spPr>
          <a:solidFill>
            <a:srgbClr val="CC99FF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'P-Gráfico'!$B$3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C99FF"/>
            </a:solidFill>
            <a:ln>
              <a:noFill/>
            </a:ln>
            <a:effectLst/>
          </c:spPr>
          <c:invertIfNegative val="0"/>
          <c:cat>
            <c:strRef>
              <c:f>'P-Gráfico'!$A$4:$A$13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 Jeans</c:v>
                </c:pt>
                <c:pt idx="4">
                  <c:v>Camiseta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'P-Gráfico'!$B$4:$B$13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2-4627-A9CC-F11854D16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5960111"/>
        <c:axId val="235958671"/>
      </c:barChart>
      <c:catAx>
        <c:axId val="23596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58671"/>
        <c:crosses val="autoZero"/>
        <c:auto val="1"/>
        <c:lblAlgn val="ctr"/>
        <c:lblOffset val="100"/>
        <c:noMultiLvlLbl val="0"/>
      </c:catAx>
      <c:valAx>
        <c:axId val="23595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596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8CCD2-7999-4C84-BCE6-D5F9013F49EE}">
  <sheetPr/>
  <sheetViews>
    <sheetView zoomScale="11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5063" cy="60111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FE5AE3-107E-B710-45C5-60BCCF36A0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385.761723958334" createdVersion="8" refreshedVersion="8" minRefreshableVersion="3" recordCount="20" xr:uid="{55784010-78C3-4E57-A01F-328B7FB027A0}">
  <cacheSource type="worksheet">
    <worksheetSource ref="A3:I23" sheet="Produtos"/>
  </cacheSource>
  <cacheFields count="7">
    <cacheField name="Produtos" numFmtId="0">
      <sharedItems count="10">
        <s v="Camiseta"/>
        <s v="Óculos"/>
        <s v="Jaqueta"/>
        <s v="Calça Jeans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16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164">
      <sharedItems containsSemiMixedTypes="0" containsString="0" containsNumber="1" minValue="0" maxValue="1199.6999999999998"/>
    </cacheField>
    <cacheField name="Valor do Descoto" numFmtId="16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Calçado"/>
    <n v="199.9"/>
    <n v="2"/>
    <n v="399.8"/>
    <n v="19.990000000000002"/>
  </r>
  <r>
    <x v="6"/>
    <n v="37"/>
    <s v="Calçado"/>
    <n v="249.9"/>
    <n v="1"/>
    <n v="249.9"/>
    <n v="12.495000000000001"/>
  </r>
  <r>
    <x v="6"/>
    <n v="38"/>
    <s v="Calçad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666A30-128C-44DA-BC62-4E86105EB672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15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7"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5F0976-5695-4669-8673-974DD9D4E6EC}" name="Tabela6" displayName="Tabela6" ref="A3:J43" totalsRowCount="1" headerRowDxfId="44" totalsRowDxfId="41" headerRowBorderDxfId="43" tableBorderDxfId="42" totalsRowBorderDxfId="40">
  <autoFilter ref="A3:J42" xr:uid="{A85F0976-5695-4669-8673-974DD9D4E6EC}"/>
  <sortState xmlns:xlrd2="http://schemas.microsoft.com/office/spreadsheetml/2017/richdata2" ref="A4:J42">
    <sortCondition ref="D3:D42"/>
  </sortState>
  <tableColumns count="10">
    <tableColumn id="1" xr3:uid="{5ADC0821-BE78-4155-839C-96C06CE380CE}" name="Produtos" totalsRowLabel="Total" dataDxfId="39" totalsRowDxfId="38"/>
    <tableColumn id="2" xr3:uid="{43384F10-6B22-4897-976F-3F386E831F5F}" name="Tamanho" totalsRowDxfId="37"/>
    <tableColumn id="3" xr3:uid="{ABAC2F85-979D-4665-A1E9-B6C6D01BD2E3}" name="Categoria" dataDxfId="36" totalsRowDxfId="35"/>
    <tableColumn id="4" xr3:uid="{5A199DB8-DEAF-428B-B0A9-0A4B4BBB79F2}" name="Preço Unitário" totalsRowFunction="sum" dataDxfId="34" totalsRowDxfId="33"/>
    <tableColumn id="5" xr3:uid="{A2AEBE90-6B04-4052-9CCA-CE496F29DD9E}" name="Valor do Descoto" totalsRowFunction="sum" dataDxfId="32" totalsRowDxfId="31">
      <calculatedColumnFormula>D4*$L$4</calculatedColumnFormula>
    </tableColumn>
    <tableColumn id="6" xr3:uid="{CE44F581-20A2-4B35-A9DA-C1C0F55716A8}" name="Valor p/uni já c/ desonto" totalsRowFunction="sum" dataDxfId="30" totalsRowDxfId="29">
      <calculatedColumnFormula>D4-E4</calculatedColumnFormula>
    </tableColumn>
    <tableColumn id="7" xr3:uid="{8CCC345F-9C9F-43C4-9939-85B9D76AC490}" name="Qtd" totalsRowFunction="sum" dataDxfId="28" totalsRowDxfId="27"/>
    <tableColumn id="8" xr3:uid="{4B7EDBAD-C85D-4938-AA89-9DDD8717E7DE}" name="Valor Total" totalsRowFunction="sum" dataDxfId="26" totalsRowDxfId="25">
      <calculatedColumnFormula>D4*G4</calculatedColumnFormula>
    </tableColumn>
    <tableColumn id="9" xr3:uid="{1E31C523-1281-4770-A1E9-39189EAD03E5}" name="Valor do Descoto total" totalsRowFunction="sum" dataDxfId="24" totalsRowDxfId="23">
      <calculatedColumnFormula>H4*$L$4</calculatedColumnFormula>
    </tableColumn>
    <tableColumn id="10" xr3:uid="{74EE6C6B-F07C-4900-B79B-62736BAF2066}" name="Valor Total c/ desconto" totalsRowFunction="sum" dataDxfId="22" totalsRowDxfId="21">
      <calculatedColumnFormula>H4-I4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F3F847-80DB-46E6-969C-9D94B78A46AD}" name="Tabela2" displayName="Tabela2" ref="A3:J24" totalsRowCount="1" headerRowDxfId="20">
  <autoFilter ref="A3:J23" xr:uid="{B5F3F847-80DB-46E6-969C-9D94B78A46AD}"/>
  <tableColumns count="10">
    <tableColumn id="1" xr3:uid="{F846016E-C621-48F6-A4F2-8B9036CF79B0}" name="Produtos" totalsRowLabel="Total"/>
    <tableColumn id="2" xr3:uid="{EB758243-76C9-4991-B308-F3B0296E082A}" name="Tamanho" dataDxfId="19" totalsRowDxfId="18"/>
    <tableColumn id="3" xr3:uid="{EB51C660-9F00-4E83-BB4A-3464A549E0C4}" name="Categoria"/>
    <tableColumn id="4" xr3:uid="{FD7A0261-9E06-4E25-BBF6-0CBB3FFA9000}" name="Preço Unitário" totalsRowFunction="sum" dataDxfId="17" totalsRowDxfId="16"/>
    <tableColumn id="9" xr3:uid="{CA507F7E-5861-47A6-A479-3C875189010F}" name="Desconto 10% na uni" totalsRowFunction="sum" dataDxfId="15" totalsRowDxfId="14">
      <calculatedColumnFormula>Tabela2[[#This Row],[Preço Unitário]]*10%</calculatedColumnFormula>
    </tableColumn>
    <tableColumn id="10" xr3:uid="{82710D5F-3BBC-4B2F-AB85-CE750F9B1016}" name="Desconto p/uni" totalsRowFunction="sum" dataDxfId="13" totalsRowDxfId="12">
      <calculatedColumnFormula>Tabela2[[#This Row],[Preço Unitário]]-Tabela2[[#This Row],[Desconto 10% na uni]]</calculatedColumnFormula>
    </tableColumn>
    <tableColumn id="5" xr3:uid="{510BA055-A194-42C0-B903-0306E4DBA8BA}" name="Qtd" totalsRowFunction="sum" dataDxfId="11" totalsRowDxfId="10"/>
    <tableColumn id="6" xr3:uid="{FAFD4869-FAEC-4FEF-87A6-578DB2BD428A}" name="Valor Total" totalsRowFunction="sum" dataDxfId="9" totalsRowDxfId="8">
      <calculatedColumnFormula>Tabela2[[#This Row],[Preço Unitário]]*G4</calculatedColumnFormula>
    </tableColumn>
    <tableColumn id="7" xr3:uid="{3F1E0D6B-CE7E-4288-BE04-C6D08B353B1D}" name="Desconto 10% no total" totalsRowFunction="sum" dataDxfId="7" totalsRowDxfId="6">
      <calculatedColumnFormula>Tabela2[[#This Row],[Valor Total]]*10%</calculatedColumnFormula>
    </tableColumn>
    <tableColumn id="8" xr3:uid="{DB505354-1B03-4412-9380-90B56D7EB895}" name="Valor Total c/ desconto 10%" totalsRowFunction="sum" dataDxfId="5" totalsRowDxfId="4">
      <calculatedColumnFormula>Tabela2[[#This Row],[Valor Total]]-Tabela2[[#This Row],[Desconto 10% no total]]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86DE-7E9D-456D-801F-98E301866A56}">
  <dimension ref="A1:L44"/>
  <sheetViews>
    <sheetView zoomScale="115" zoomScaleNormal="115" workbookViewId="0">
      <pane ySplit="3" topLeftCell="A22" activePane="bottomLeft" state="frozen"/>
      <selection pane="bottomLeft" activeCell="A34" sqref="A34:J36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9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4.85546875" bestFit="1" customWidth="1"/>
  </cols>
  <sheetData>
    <row r="1" spans="1:12" ht="18.75" x14ac:dyDescent="0.3">
      <c r="A1" s="48" t="s">
        <v>22</v>
      </c>
      <c r="B1" s="49"/>
      <c r="C1" s="49"/>
      <c r="D1" s="49"/>
      <c r="E1" s="49"/>
      <c r="F1" s="49"/>
      <c r="G1" s="49"/>
      <c r="H1" s="49"/>
      <c r="I1" s="49"/>
      <c r="J1" s="50"/>
    </row>
    <row r="2" spans="1:12" ht="1.5" customHeight="1" x14ac:dyDescent="0.3">
      <c r="A2" s="51"/>
      <c r="B2" s="52"/>
      <c r="C2" s="52"/>
      <c r="D2" s="52"/>
      <c r="E2" s="52"/>
      <c r="F2" s="52"/>
      <c r="G2" s="52"/>
      <c r="H2" s="52"/>
      <c r="I2" s="52"/>
      <c r="J2" s="53"/>
    </row>
    <row r="3" spans="1:12" s="2" customFormat="1" ht="15.75" x14ac:dyDescent="0.25">
      <c r="A3" s="6" t="s">
        <v>0</v>
      </c>
      <c r="B3" s="6" t="s">
        <v>6</v>
      </c>
      <c r="C3" s="6" t="s">
        <v>17</v>
      </c>
      <c r="D3" s="6" t="s">
        <v>18</v>
      </c>
      <c r="E3" s="6" t="s">
        <v>28</v>
      </c>
      <c r="F3" s="6" t="s">
        <v>31</v>
      </c>
      <c r="G3" s="3" t="s">
        <v>23</v>
      </c>
      <c r="H3" s="6" t="s">
        <v>25</v>
      </c>
      <c r="I3" s="6" t="s">
        <v>30</v>
      </c>
      <c r="J3" s="6" t="s">
        <v>32</v>
      </c>
      <c r="L3" s="3" t="s">
        <v>51</v>
      </c>
    </row>
    <row r="4" spans="1:12" x14ac:dyDescent="0.25">
      <c r="A4" s="8" t="s">
        <v>11</v>
      </c>
      <c r="B4" s="20" t="s">
        <v>7</v>
      </c>
      <c r="C4" s="8" t="s">
        <v>19</v>
      </c>
      <c r="D4" s="8">
        <v>65.900000000000006</v>
      </c>
      <c r="E4" s="8">
        <f>D4*$L$4</f>
        <v>6.5900000000000007</v>
      </c>
      <c r="F4" s="8">
        <f>D4-E4</f>
        <v>59.31</v>
      </c>
      <c r="G4" s="22">
        <v>12</v>
      </c>
      <c r="H4" s="8">
        <f>D4*G4</f>
        <v>790.80000000000007</v>
      </c>
      <c r="I4" s="8">
        <f>H4*$L$4</f>
        <v>79.080000000000013</v>
      </c>
      <c r="J4" s="8">
        <f>H4-I4</f>
        <v>711.72</v>
      </c>
      <c r="L4" s="15">
        <v>0.1</v>
      </c>
    </row>
    <row r="5" spans="1:12" x14ac:dyDescent="0.25">
      <c r="A5" s="19" t="s">
        <v>11</v>
      </c>
      <c r="B5" s="21" t="s">
        <v>8</v>
      </c>
      <c r="C5" s="19" t="s">
        <v>19</v>
      </c>
      <c r="D5" s="19">
        <v>69.900000000000006</v>
      </c>
      <c r="E5" s="19">
        <f>D5*$L$4</f>
        <v>6.9900000000000011</v>
      </c>
      <c r="F5" s="19">
        <f>D5-E5</f>
        <v>62.910000000000004</v>
      </c>
      <c r="G5" s="23">
        <v>15</v>
      </c>
      <c r="H5" s="19">
        <f>D5*G5</f>
        <v>1048.5</v>
      </c>
      <c r="I5" s="19">
        <f>H5*$L$4</f>
        <v>104.85000000000001</v>
      </c>
      <c r="J5" s="19">
        <f>H5-I5</f>
        <v>943.65</v>
      </c>
    </row>
    <row r="6" spans="1:12" x14ac:dyDescent="0.25">
      <c r="A6" s="8" t="s">
        <v>11</v>
      </c>
      <c r="B6" s="20" t="s">
        <v>9</v>
      </c>
      <c r="C6" s="8" t="s">
        <v>19</v>
      </c>
      <c r="D6" s="8">
        <v>70.900000000000006</v>
      </c>
      <c r="E6" s="8">
        <f>D6*$L$4</f>
        <v>7.0900000000000007</v>
      </c>
      <c r="F6" s="8">
        <f>D6-E6</f>
        <v>63.81</v>
      </c>
      <c r="G6" s="22">
        <v>13</v>
      </c>
      <c r="H6" s="8">
        <f>D6*G6</f>
        <v>921.7</v>
      </c>
      <c r="I6" s="8">
        <f>H6*$L$4</f>
        <v>92.170000000000016</v>
      </c>
      <c r="J6" s="8">
        <f>H6-I6</f>
        <v>829.53</v>
      </c>
    </row>
    <row r="7" spans="1:12" x14ac:dyDescent="0.25">
      <c r="A7" s="19" t="s">
        <v>50</v>
      </c>
      <c r="B7" s="21" t="s">
        <v>16</v>
      </c>
      <c r="C7" s="19" t="s">
        <v>20</v>
      </c>
      <c r="D7" s="19">
        <v>145</v>
      </c>
      <c r="E7" s="19">
        <f>D7*$L$4</f>
        <v>14.5</v>
      </c>
      <c r="F7" s="19">
        <f>D7-E7</f>
        <v>130.5</v>
      </c>
      <c r="G7" s="23">
        <v>2</v>
      </c>
      <c r="H7" s="19">
        <f>D7*G7</f>
        <v>290</v>
      </c>
      <c r="I7" s="19">
        <f>H7*$L$4</f>
        <v>29</v>
      </c>
      <c r="J7" s="19">
        <f>H7-I7</f>
        <v>261</v>
      </c>
    </row>
    <row r="8" spans="1:12" x14ac:dyDescent="0.25">
      <c r="A8" s="8" t="s">
        <v>49</v>
      </c>
      <c r="B8" s="20" t="s">
        <v>16</v>
      </c>
      <c r="C8" s="8" t="s">
        <v>20</v>
      </c>
      <c r="D8" s="8">
        <v>259.89999999999998</v>
      </c>
      <c r="E8" s="8">
        <f>D8*$L$4</f>
        <v>25.99</v>
      </c>
      <c r="F8" s="8">
        <f>D8-E8</f>
        <v>233.90999999999997</v>
      </c>
      <c r="G8" s="22">
        <v>1</v>
      </c>
      <c r="H8" s="8">
        <f>D8*G8</f>
        <v>259.89999999999998</v>
      </c>
      <c r="I8" s="8">
        <f>H8*$L$4</f>
        <v>25.99</v>
      </c>
      <c r="J8" s="8">
        <f>H8-I8</f>
        <v>233.90999999999997</v>
      </c>
    </row>
    <row r="9" spans="1:12" x14ac:dyDescent="0.25">
      <c r="A9" s="8" t="s">
        <v>14</v>
      </c>
      <c r="B9" s="20" t="s">
        <v>16</v>
      </c>
      <c r="C9" s="8" t="s">
        <v>20</v>
      </c>
      <c r="D9" s="8">
        <v>39.9</v>
      </c>
      <c r="E9" s="8">
        <f>D9*$L$4</f>
        <v>3.99</v>
      </c>
      <c r="F9" s="8">
        <f>D9-E9</f>
        <v>35.909999999999997</v>
      </c>
      <c r="G9" s="22">
        <v>11</v>
      </c>
      <c r="H9" s="8">
        <f>D9*G9</f>
        <v>438.9</v>
      </c>
      <c r="I9" s="8">
        <f>H9*$L$4</f>
        <v>43.89</v>
      </c>
      <c r="J9" s="8">
        <f>H9-I9</f>
        <v>395.01</v>
      </c>
    </row>
    <row r="10" spans="1:12" x14ac:dyDescent="0.25">
      <c r="A10" s="19" t="s">
        <v>3</v>
      </c>
      <c r="B10" s="21" t="s">
        <v>7</v>
      </c>
      <c r="C10" s="19" t="s">
        <v>19</v>
      </c>
      <c r="D10" s="19">
        <v>85.9</v>
      </c>
      <c r="E10" s="19">
        <f>D10*$L$4</f>
        <v>8.5900000000000016</v>
      </c>
      <c r="F10" s="19">
        <f>D10-E10</f>
        <v>77.31</v>
      </c>
      <c r="G10" s="23">
        <v>8</v>
      </c>
      <c r="H10" s="19">
        <f>D10*G10</f>
        <v>687.2</v>
      </c>
      <c r="I10" s="19">
        <f>H10*$L$4</f>
        <v>68.720000000000013</v>
      </c>
      <c r="J10" s="19">
        <f>H10-I10</f>
        <v>618.48</v>
      </c>
    </row>
    <row r="11" spans="1:12" x14ac:dyDescent="0.25">
      <c r="A11" s="8" t="s">
        <v>3</v>
      </c>
      <c r="B11" s="20" t="s">
        <v>8</v>
      </c>
      <c r="C11" s="8" t="s">
        <v>19</v>
      </c>
      <c r="D11" s="8">
        <v>89.9</v>
      </c>
      <c r="E11" s="8">
        <f>D11*$L$4</f>
        <v>8.99</v>
      </c>
      <c r="F11" s="8">
        <f>D11-E11</f>
        <v>80.910000000000011</v>
      </c>
      <c r="G11" s="22">
        <v>5</v>
      </c>
      <c r="H11" s="8">
        <f>D11*G11</f>
        <v>449.5</v>
      </c>
      <c r="I11" s="8">
        <f>H11*$L$4</f>
        <v>44.95</v>
      </c>
      <c r="J11" s="8">
        <f>H11-I11</f>
        <v>404.55</v>
      </c>
    </row>
    <row r="12" spans="1:12" x14ac:dyDescent="0.25">
      <c r="A12" s="19" t="s">
        <v>3</v>
      </c>
      <c r="B12" s="21" t="s">
        <v>9</v>
      </c>
      <c r="C12" s="19" t="s">
        <v>19</v>
      </c>
      <c r="D12" s="19">
        <v>92.9</v>
      </c>
      <c r="E12" s="19">
        <f>D12*$L$4</f>
        <v>9.2900000000000009</v>
      </c>
      <c r="F12" s="19">
        <f>D12-E12</f>
        <v>83.61</v>
      </c>
      <c r="G12" s="23">
        <v>6</v>
      </c>
      <c r="H12" s="19">
        <f>D12*G12</f>
        <v>557.40000000000009</v>
      </c>
      <c r="I12" s="19">
        <f>H12*$L$4</f>
        <v>55.740000000000009</v>
      </c>
      <c r="J12" s="19">
        <f>H12-I12</f>
        <v>501.66000000000008</v>
      </c>
    </row>
    <row r="13" spans="1:12" x14ac:dyDescent="0.25">
      <c r="A13" s="19" t="s">
        <v>46</v>
      </c>
      <c r="B13" s="21" t="s">
        <v>7</v>
      </c>
      <c r="C13" s="19" t="s">
        <v>19</v>
      </c>
      <c r="D13" s="19">
        <v>44.9</v>
      </c>
      <c r="E13" s="19">
        <f>D13*$L$4</f>
        <v>4.49</v>
      </c>
      <c r="F13" s="19">
        <f>D13-E13</f>
        <v>40.409999999999997</v>
      </c>
      <c r="G13" s="23">
        <v>5</v>
      </c>
      <c r="H13" s="19">
        <f>D13*G13</f>
        <v>224.5</v>
      </c>
      <c r="I13" s="19">
        <f>H13*$L$4</f>
        <v>22.450000000000003</v>
      </c>
      <c r="J13" s="19">
        <f>H13-I13</f>
        <v>202.05</v>
      </c>
    </row>
    <row r="14" spans="1:12" x14ac:dyDescent="0.25">
      <c r="A14" s="8" t="s">
        <v>46</v>
      </c>
      <c r="B14" s="20" t="s">
        <v>8</v>
      </c>
      <c r="C14" s="8" t="s">
        <v>19</v>
      </c>
      <c r="D14" s="8">
        <v>46.9</v>
      </c>
      <c r="E14" s="8">
        <f>D14*$L$4</f>
        <v>4.6900000000000004</v>
      </c>
      <c r="F14" s="8">
        <f>D14-E14</f>
        <v>42.21</v>
      </c>
      <c r="G14" s="22">
        <v>3</v>
      </c>
      <c r="H14" s="8">
        <f>D14*G14</f>
        <v>140.69999999999999</v>
      </c>
      <c r="I14" s="8">
        <f>H14*$L$4</f>
        <v>14.07</v>
      </c>
      <c r="J14" s="8">
        <f>H14-I14</f>
        <v>126.63</v>
      </c>
    </row>
    <row r="15" spans="1:12" x14ac:dyDescent="0.25">
      <c r="A15" s="19" t="s">
        <v>46</v>
      </c>
      <c r="B15" s="21" t="s">
        <v>9</v>
      </c>
      <c r="C15" s="19" t="s">
        <v>19</v>
      </c>
      <c r="D15" s="19">
        <v>48.9</v>
      </c>
      <c r="E15" s="19">
        <f>D15*$L$4</f>
        <v>4.8900000000000006</v>
      </c>
      <c r="F15" s="19">
        <f>D15-E15</f>
        <v>44.01</v>
      </c>
      <c r="G15" s="23">
        <v>2</v>
      </c>
      <c r="H15" s="19">
        <f>D15*G15</f>
        <v>97.8</v>
      </c>
      <c r="I15" s="19">
        <f>H15*$L$4</f>
        <v>9.7800000000000011</v>
      </c>
      <c r="J15" s="19">
        <f>H15-I15</f>
        <v>88.02</v>
      </c>
    </row>
    <row r="16" spans="1:12" x14ac:dyDescent="0.25">
      <c r="A16" s="8" t="s">
        <v>39</v>
      </c>
      <c r="B16" s="20" t="s">
        <v>9</v>
      </c>
      <c r="C16" s="8" t="s">
        <v>19</v>
      </c>
      <c r="D16" s="8">
        <v>42.5</v>
      </c>
      <c r="E16" s="8">
        <f>D16*$L$4</f>
        <v>4.25</v>
      </c>
      <c r="F16" s="8">
        <f>D16-E16</f>
        <v>38.25</v>
      </c>
      <c r="G16" s="22">
        <v>6</v>
      </c>
      <c r="H16" s="8">
        <f>D16*G16</f>
        <v>255</v>
      </c>
      <c r="I16" s="8">
        <f>H16*$L$4</f>
        <v>25.5</v>
      </c>
      <c r="J16" s="8">
        <f>H16-I16</f>
        <v>229.5</v>
      </c>
    </row>
    <row r="17" spans="1:10" x14ac:dyDescent="0.25">
      <c r="A17" s="8" t="s">
        <v>39</v>
      </c>
      <c r="B17" s="20" t="s">
        <v>7</v>
      </c>
      <c r="C17" s="8" t="s">
        <v>19</v>
      </c>
      <c r="D17" s="8">
        <v>39.9</v>
      </c>
      <c r="E17" s="8">
        <f>D17*$L$4</f>
        <v>3.99</v>
      </c>
      <c r="F17" s="8">
        <f>D17-E17</f>
        <v>35.909999999999997</v>
      </c>
      <c r="G17" s="22">
        <v>12</v>
      </c>
      <c r="H17" s="8">
        <f>D17*G17</f>
        <v>478.79999999999995</v>
      </c>
      <c r="I17" s="8">
        <f>H17*$L$4</f>
        <v>47.879999999999995</v>
      </c>
      <c r="J17" s="8">
        <f>H17-I17</f>
        <v>430.91999999999996</v>
      </c>
    </row>
    <row r="18" spans="1:10" x14ac:dyDescent="0.25">
      <c r="A18" s="19" t="s">
        <v>39</v>
      </c>
      <c r="B18" s="21" t="s">
        <v>8</v>
      </c>
      <c r="C18" s="19" t="s">
        <v>19</v>
      </c>
      <c r="D18" s="19">
        <v>39.9</v>
      </c>
      <c r="E18" s="19">
        <f>D18*$L$4</f>
        <v>3.99</v>
      </c>
      <c r="F18" s="19">
        <f>D18-E18</f>
        <v>35.909999999999997</v>
      </c>
      <c r="G18" s="23">
        <v>10</v>
      </c>
      <c r="H18" s="19">
        <f>D18*G18</f>
        <v>399</v>
      </c>
      <c r="I18" s="19">
        <f>H18*$L$4</f>
        <v>39.900000000000006</v>
      </c>
      <c r="J18" s="19">
        <f>H18-I18</f>
        <v>359.1</v>
      </c>
    </row>
    <row r="19" spans="1:10" x14ac:dyDescent="0.25">
      <c r="A19" s="19" t="s">
        <v>38</v>
      </c>
      <c r="B19" s="21" t="s">
        <v>9</v>
      </c>
      <c r="C19" s="19" t="s">
        <v>19</v>
      </c>
      <c r="D19" s="19">
        <v>32.9</v>
      </c>
      <c r="E19" s="19">
        <f>D19*$L$4</f>
        <v>3.29</v>
      </c>
      <c r="F19" s="19">
        <f>D19-E19</f>
        <v>29.61</v>
      </c>
      <c r="G19" s="23">
        <v>6</v>
      </c>
      <c r="H19" s="19">
        <f>D19*G19</f>
        <v>197.39999999999998</v>
      </c>
      <c r="I19" s="19">
        <f>H19*$L$4</f>
        <v>19.739999999999998</v>
      </c>
      <c r="J19" s="19">
        <f>H19-I19</f>
        <v>177.65999999999997</v>
      </c>
    </row>
    <row r="20" spans="1:10" x14ac:dyDescent="0.25">
      <c r="A20" s="7" t="s">
        <v>37</v>
      </c>
      <c r="B20" s="16" t="s">
        <v>7</v>
      </c>
      <c r="C20" s="7" t="s">
        <v>19</v>
      </c>
      <c r="D20" s="7">
        <v>25.9</v>
      </c>
      <c r="E20" s="7">
        <f>D20*$L$4</f>
        <v>2.59</v>
      </c>
      <c r="F20" s="7">
        <f>D20-E20</f>
        <v>23.31</v>
      </c>
      <c r="G20" s="24">
        <v>12</v>
      </c>
      <c r="H20" s="7">
        <f>D20*G20</f>
        <v>310.79999999999995</v>
      </c>
      <c r="I20" s="7">
        <f>H20*$L$4</f>
        <v>31.08</v>
      </c>
      <c r="J20" s="7">
        <f>H20-I20</f>
        <v>279.71999999999997</v>
      </c>
    </row>
    <row r="21" spans="1:10" x14ac:dyDescent="0.25">
      <c r="A21" s="8" t="s">
        <v>37</v>
      </c>
      <c r="B21" s="20" t="s">
        <v>8</v>
      </c>
      <c r="C21" s="8" t="s">
        <v>19</v>
      </c>
      <c r="D21" s="8">
        <v>29.9</v>
      </c>
      <c r="E21" s="8">
        <f>D21*$L$4</f>
        <v>2.99</v>
      </c>
      <c r="F21" s="8">
        <f>D21-E21</f>
        <v>26.909999999999997</v>
      </c>
      <c r="G21" s="22">
        <v>10</v>
      </c>
      <c r="H21" s="8">
        <f>D21*G21</f>
        <v>299</v>
      </c>
      <c r="I21" s="8">
        <f>H21*$L$4</f>
        <v>29.900000000000002</v>
      </c>
      <c r="J21" s="8">
        <f>H21-I21</f>
        <v>269.10000000000002</v>
      </c>
    </row>
    <row r="22" spans="1:10" x14ac:dyDescent="0.25">
      <c r="A22" s="19" t="s">
        <v>15</v>
      </c>
      <c r="B22" s="21" t="s">
        <v>16</v>
      </c>
      <c r="C22" s="19" t="s">
        <v>20</v>
      </c>
      <c r="D22" s="19">
        <v>49.9</v>
      </c>
      <c r="E22" s="19">
        <f>D22*$L$4</f>
        <v>4.99</v>
      </c>
      <c r="F22" s="19">
        <f>D22-E22</f>
        <v>44.91</v>
      </c>
      <c r="G22" s="23">
        <v>21</v>
      </c>
      <c r="H22" s="19">
        <f>D22*G22</f>
        <v>1047.8999999999999</v>
      </c>
      <c r="I22" s="19">
        <f>H22*$L$4</f>
        <v>104.78999999999999</v>
      </c>
      <c r="J22" s="19">
        <f>H22-I22</f>
        <v>943.1099999999999</v>
      </c>
    </row>
    <row r="23" spans="1:10" x14ac:dyDescent="0.25">
      <c r="A23" s="8" t="s">
        <v>43</v>
      </c>
      <c r="B23" s="20" t="s">
        <v>7</v>
      </c>
      <c r="C23" s="8" t="s">
        <v>19</v>
      </c>
      <c r="D23" s="8">
        <v>300</v>
      </c>
      <c r="E23" s="8">
        <f>D23*$L$4</f>
        <v>30</v>
      </c>
      <c r="F23" s="8">
        <f>D23-E23</f>
        <v>270</v>
      </c>
      <c r="G23" s="22">
        <v>1</v>
      </c>
      <c r="H23" s="8">
        <f>D23*G23</f>
        <v>300</v>
      </c>
      <c r="I23" s="8">
        <f>H23*$L$4</f>
        <v>30</v>
      </c>
      <c r="J23" s="8">
        <f>H23-I23</f>
        <v>270</v>
      </c>
    </row>
    <row r="24" spans="1:10" ht="15" customHeight="1" x14ac:dyDescent="0.25">
      <c r="A24" s="19" t="s">
        <v>43</v>
      </c>
      <c r="B24" s="21" t="s">
        <v>8</v>
      </c>
      <c r="C24" s="19" t="s">
        <v>19</v>
      </c>
      <c r="D24" s="19">
        <v>302.89999999999998</v>
      </c>
      <c r="E24" s="19">
        <f>D24*$L$4</f>
        <v>30.29</v>
      </c>
      <c r="F24" s="19">
        <f>D24-E24</f>
        <v>272.60999999999996</v>
      </c>
      <c r="G24" s="23">
        <v>2</v>
      </c>
      <c r="H24" s="19">
        <f>D24*G24</f>
        <v>605.79999999999995</v>
      </c>
      <c r="I24" s="19">
        <f>H24*$L$4</f>
        <v>60.58</v>
      </c>
      <c r="J24" s="19">
        <f>H24-I24</f>
        <v>545.21999999999991</v>
      </c>
    </row>
    <row r="25" spans="1:10" x14ac:dyDescent="0.25">
      <c r="A25" s="8" t="s">
        <v>43</v>
      </c>
      <c r="B25" s="20" t="s">
        <v>9</v>
      </c>
      <c r="C25" s="8" t="s">
        <v>19</v>
      </c>
      <c r="D25" s="8">
        <v>299.89999999999998</v>
      </c>
      <c r="E25" s="8">
        <f>D25*$L$4</f>
        <v>29.99</v>
      </c>
      <c r="F25" s="8">
        <f>D25-E25</f>
        <v>269.90999999999997</v>
      </c>
      <c r="G25" s="22">
        <v>1</v>
      </c>
      <c r="H25" s="8">
        <f>D25*G25</f>
        <v>299.89999999999998</v>
      </c>
      <c r="I25" s="8">
        <f>H25*$L$4</f>
        <v>29.99</v>
      </c>
      <c r="J25" s="8">
        <f>H25-I25</f>
        <v>269.90999999999997</v>
      </c>
    </row>
    <row r="26" spans="1:10" x14ac:dyDescent="0.25">
      <c r="A26" s="19" t="s">
        <v>42</v>
      </c>
      <c r="B26" s="21" t="s">
        <v>7</v>
      </c>
      <c r="C26" s="19" t="s">
        <v>19</v>
      </c>
      <c r="D26" s="19">
        <v>249.9</v>
      </c>
      <c r="E26" s="19">
        <f>D26*$L$4</f>
        <v>24.990000000000002</v>
      </c>
      <c r="F26" s="19">
        <f>D26-E26</f>
        <v>224.91</v>
      </c>
      <c r="G26" s="23">
        <v>1</v>
      </c>
      <c r="H26" s="19">
        <f>D26*G26</f>
        <v>249.9</v>
      </c>
      <c r="I26" s="19">
        <f>H26*$L$4</f>
        <v>24.990000000000002</v>
      </c>
      <c r="J26" s="19">
        <f>H26-I26</f>
        <v>224.91</v>
      </c>
    </row>
    <row r="27" spans="1:10" x14ac:dyDescent="0.25">
      <c r="A27" s="8" t="s">
        <v>42</v>
      </c>
      <c r="B27" s="20" t="s">
        <v>8</v>
      </c>
      <c r="C27" s="8" t="s">
        <v>19</v>
      </c>
      <c r="D27" s="8">
        <v>259.89999999999998</v>
      </c>
      <c r="E27" s="8">
        <f>D27*$L$4</f>
        <v>25.99</v>
      </c>
      <c r="F27" s="8">
        <f>D27-E27</f>
        <v>233.90999999999997</v>
      </c>
      <c r="G27" s="22">
        <v>2</v>
      </c>
      <c r="H27" s="8">
        <f>D27*G27</f>
        <v>519.79999999999995</v>
      </c>
      <c r="I27" s="8">
        <f>H27*$L$4</f>
        <v>51.98</v>
      </c>
      <c r="J27" s="8">
        <f>H27-I27</f>
        <v>467.81999999999994</v>
      </c>
    </row>
    <row r="28" spans="1:10" x14ac:dyDescent="0.25">
      <c r="A28" s="19" t="s">
        <v>42</v>
      </c>
      <c r="B28" s="21" t="s">
        <v>9</v>
      </c>
      <c r="C28" s="19" t="s">
        <v>19</v>
      </c>
      <c r="D28" s="19">
        <v>299.89999999999998</v>
      </c>
      <c r="E28" s="19">
        <f>D28*$L$4</f>
        <v>29.99</v>
      </c>
      <c r="F28" s="19">
        <f>D28-E28</f>
        <v>269.90999999999997</v>
      </c>
      <c r="G28" s="23">
        <v>1</v>
      </c>
      <c r="H28" s="19">
        <f>D28*G28</f>
        <v>299.89999999999998</v>
      </c>
      <c r="I28" s="19">
        <f>H28*$L$4</f>
        <v>29.99</v>
      </c>
      <c r="J28" s="19">
        <f>H28-I28</f>
        <v>269.90999999999997</v>
      </c>
    </row>
    <row r="29" spans="1:10" x14ac:dyDescent="0.25">
      <c r="A29" s="8" t="s">
        <v>41</v>
      </c>
      <c r="B29" s="20" t="s">
        <v>16</v>
      </c>
      <c r="C29" s="8" t="s">
        <v>20</v>
      </c>
      <c r="D29" s="8">
        <v>349.9</v>
      </c>
      <c r="E29" s="8">
        <f>D29*$L$4</f>
        <v>34.99</v>
      </c>
      <c r="F29" s="8">
        <f>D29-E29</f>
        <v>314.90999999999997</v>
      </c>
      <c r="G29" s="22">
        <v>0</v>
      </c>
      <c r="H29" s="8">
        <f>D29*G29</f>
        <v>0</v>
      </c>
      <c r="I29" s="8">
        <f>H29*$L$4</f>
        <v>0</v>
      </c>
      <c r="J29" s="8">
        <f>H29-I29</f>
        <v>0</v>
      </c>
    </row>
    <row r="30" spans="1:10" x14ac:dyDescent="0.25">
      <c r="A30" s="19" t="s">
        <v>40</v>
      </c>
      <c r="B30" s="21" t="s">
        <v>16</v>
      </c>
      <c r="C30" s="19" t="s">
        <v>20</v>
      </c>
      <c r="D30" s="19">
        <v>399.9</v>
      </c>
      <c r="E30" s="19">
        <f>D30*$L$4</f>
        <v>39.99</v>
      </c>
      <c r="F30" s="19">
        <f>D30-E30</f>
        <v>359.90999999999997</v>
      </c>
      <c r="G30" s="23">
        <v>3</v>
      </c>
      <c r="H30" s="19">
        <f>D30*G30</f>
        <v>1199.6999999999998</v>
      </c>
      <c r="I30" s="19">
        <f>H30*$L$4</f>
        <v>119.96999999999998</v>
      </c>
      <c r="J30" s="19">
        <f>H30-I30</f>
        <v>1079.7299999999998</v>
      </c>
    </row>
    <row r="31" spans="1:10" x14ac:dyDescent="0.25">
      <c r="A31" s="19" t="s">
        <v>48</v>
      </c>
      <c r="B31" s="23">
        <v>36</v>
      </c>
      <c r="C31" s="19" t="s">
        <v>21</v>
      </c>
      <c r="D31" s="19">
        <v>249.9</v>
      </c>
      <c r="E31" s="19">
        <f>D31*$L$4</f>
        <v>24.990000000000002</v>
      </c>
      <c r="F31" s="19">
        <f>D31-E31</f>
        <v>224.91</v>
      </c>
      <c r="G31" s="23">
        <v>5</v>
      </c>
      <c r="H31" s="19">
        <f>D31*G31</f>
        <v>1249.5</v>
      </c>
      <c r="I31" s="19">
        <f>H31*$L$4</f>
        <v>124.95</v>
      </c>
      <c r="J31" s="19">
        <f>H31-I31</f>
        <v>1124.55</v>
      </c>
    </row>
    <row r="32" spans="1:10" x14ac:dyDescent="0.25">
      <c r="A32" s="8" t="s">
        <v>48</v>
      </c>
      <c r="B32" s="22">
        <v>37</v>
      </c>
      <c r="C32" s="8" t="s">
        <v>21</v>
      </c>
      <c r="D32" s="8">
        <v>255</v>
      </c>
      <c r="E32" s="8">
        <f>D32*$L$4</f>
        <v>25.5</v>
      </c>
      <c r="F32" s="8">
        <f>D32-E32</f>
        <v>229.5</v>
      </c>
      <c r="G32" s="22">
        <v>3</v>
      </c>
      <c r="H32" s="8">
        <f>D32*G32</f>
        <v>765</v>
      </c>
      <c r="I32" s="8">
        <f>H32*$L$4</f>
        <v>76.5</v>
      </c>
      <c r="J32" s="8">
        <f>H32-I32</f>
        <v>688.5</v>
      </c>
    </row>
    <row r="33" spans="1:10" x14ac:dyDescent="0.25">
      <c r="A33" s="19" t="s">
        <v>48</v>
      </c>
      <c r="B33" s="23">
        <v>38</v>
      </c>
      <c r="C33" s="19" t="s">
        <v>21</v>
      </c>
      <c r="D33" s="19">
        <v>259.89999999999998</v>
      </c>
      <c r="E33" s="19">
        <f>D33*$L$4</f>
        <v>25.99</v>
      </c>
      <c r="F33" s="19">
        <f>D33-E33</f>
        <v>233.90999999999997</v>
      </c>
      <c r="G33" s="23">
        <v>1</v>
      </c>
      <c r="H33" s="19">
        <f>D33*G33</f>
        <v>259.89999999999998</v>
      </c>
      <c r="I33" s="19">
        <f>H33*$L$4</f>
        <v>25.99</v>
      </c>
      <c r="J33" s="19">
        <f>H33-I33</f>
        <v>233.90999999999997</v>
      </c>
    </row>
    <row r="34" spans="1:10" x14ac:dyDescent="0.25">
      <c r="A34" s="8" t="s">
        <v>47</v>
      </c>
      <c r="B34" s="22">
        <v>36</v>
      </c>
      <c r="C34" s="8" t="s">
        <v>21</v>
      </c>
      <c r="D34" s="8">
        <v>199.9</v>
      </c>
      <c r="E34" s="8">
        <f>D34*$L$4</f>
        <v>19.990000000000002</v>
      </c>
      <c r="F34" s="8">
        <f>D34-E34</f>
        <v>179.91</v>
      </c>
      <c r="G34" s="22">
        <v>0</v>
      </c>
      <c r="H34" s="8">
        <f>D34*G34</f>
        <v>0</v>
      </c>
      <c r="I34" s="8">
        <f>H34*$L$4</f>
        <v>0</v>
      </c>
      <c r="J34" s="8">
        <f>H34-I34</f>
        <v>0</v>
      </c>
    </row>
    <row r="35" spans="1:10" x14ac:dyDescent="0.25">
      <c r="A35" s="19" t="s">
        <v>47</v>
      </c>
      <c r="B35" s="23">
        <v>37</v>
      </c>
      <c r="C35" s="19" t="s">
        <v>21</v>
      </c>
      <c r="D35" s="19">
        <v>249.9</v>
      </c>
      <c r="E35" s="19">
        <f>D35*$L$4</f>
        <v>24.990000000000002</v>
      </c>
      <c r="F35" s="19">
        <f>D35-E35</f>
        <v>224.91</v>
      </c>
      <c r="G35" s="23">
        <v>1</v>
      </c>
      <c r="H35" s="19">
        <f>D35*G35</f>
        <v>249.9</v>
      </c>
      <c r="I35" s="19">
        <f>H35*$L$4</f>
        <v>24.990000000000002</v>
      </c>
      <c r="J35" s="19">
        <f>H35-I35</f>
        <v>224.91</v>
      </c>
    </row>
    <row r="36" spans="1:10" x14ac:dyDescent="0.25">
      <c r="A36" s="8" t="s">
        <v>47</v>
      </c>
      <c r="B36" s="22">
        <v>38</v>
      </c>
      <c r="C36" s="8" t="s">
        <v>21</v>
      </c>
      <c r="D36" s="8">
        <v>259.89999999999998</v>
      </c>
      <c r="E36" s="8">
        <f>D36*$L$4</f>
        <v>25.99</v>
      </c>
      <c r="F36" s="8">
        <f>D36-E36</f>
        <v>233.90999999999997</v>
      </c>
      <c r="G36" s="22">
        <v>0</v>
      </c>
      <c r="H36" s="8">
        <f>D36*G36</f>
        <v>0</v>
      </c>
      <c r="I36" s="8">
        <f>H36*$L$4</f>
        <v>0</v>
      </c>
      <c r="J36" s="8">
        <f>H36-I36</f>
        <v>0</v>
      </c>
    </row>
    <row r="37" spans="1:10" x14ac:dyDescent="0.25">
      <c r="A37" s="7" t="s">
        <v>45</v>
      </c>
      <c r="B37" s="16" t="s">
        <v>7</v>
      </c>
      <c r="C37" s="7" t="s">
        <v>19</v>
      </c>
      <c r="D37" s="7">
        <v>89.9</v>
      </c>
      <c r="E37" s="7">
        <f>D37*$L$4</f>
        <v>8.99</v>
      </c>
      <c r="F37" s="7">
        <f>D37-E37</f>
        <v>80.910000000000011</v>
      </c>
      <c r="G37" s="24">
        <v>3</v>
      </c>
      <c r="H37" s="7">
        <f>D37*G37</f>
        <v>269.70000000000005</v>
      </c>
      <c r="I37" s="7">
        <f>H37*$L$4</f>
        <v>26.970000000000006</v>
      </c>
      <c r="J37" s="7">
        <f>H37-I37</f>
        <v>242.73000000000005</v>
      </c>
    </row>
    <row r="38" spans="1:10" x14ac:dyDescent="0.25">
      <c r="A38" s="8" t="s">
        <v>45</v>
      </c>
      <c r="B38" s="20" t="s">
        <v>8</v>
      </c>
      <c r="C38" s="8" t="s">
        <v>19</v>
      </c>
      <c r="D38" s="8">
        <v>91.4</v>
      </c>
      <c r="E38" s="8">
        <f>D38*$L$4</f>
        <v>9.14</v>
      </c>
      <c r="F38" s="8">
        <f>D38-E38</f>
        <v>82.26</v>
      </c>
      <c r="G38" s="22">
        <v>0</v>
      </c>
      <c r="H38" s="8">
        <f>D38*G38</f>
        <v>0</v>
      </c>
      <c r="I38" s="8">
        <f>H38*$L$4</f>
        <v>0</v>
      </c>
      <c r="J38" s="8">
        <f>H38-I38</f>
        <v>0</v>
      </c>
    </row>
    <row r="39" spans="1:10" x14ac:dyDescent="0.25">
      <c r="A39" s="19" t="s">
        <v>45</v>
      </c>
      <c r="B39" s="21" t="s">
        <v>9</v>
      </c>
      <c r="C39" s="19" t="s">
        <v>19</v>
      </c>
      <c r="D39" s="19">
        <v>93.5</v>
      </c>
      <c r="E39" s="19">
        <f>D39*$L$4</f>
        <v>9.35</v>
      </c>
      <c r="F39" s="19">
        <f>D39-E39</f>
        <v>84.15</v>
      </c>
      <c r="G39" s="23">
        <v>2</v>
      </c>
      <c r="H39" s="19">
        <f>D39*G39</f>
        <v>187</v>
      </c>
      <c r="I39" s="19">
        <f>H39*$L$4</f>
        <v>18.7</v>
      </c>
      <c r="J39" s="19">
        <f>H39-I39</f>
        <v>168.3</v>
      </c>
    </row>
    <row r="40" spans="1:10" x14ac:dyDescent="0.25">
      <c r="A40" s="8" t="s">
        <v>44</v>
      </c>
      <c r="B40" s="20" t="s">
        <v>7</v>
      </c>
      <c r="C40" s="8" t="s">
        <v>19</v>
      </c>
      <c r="D40" s="8">
        <v>140</v>
      </c>
      <c r="E40" s="8">
        <f>D40*$L$4</f>
        <v>14</v>
      </c>
      <c r="F40" s="8">
        <f>D40-E40</f>
        <v>126</v>
      </c>
      <c r="G40" s="22">
        <v>2</v>
      </c>
      <c r="H40" s="8">
        <f>D40*G40</f>
        <v>280</v>
      </c>
      <c r="I40" s="8">
        <f>H40*$L$4</f>
        <v>28</v>
      </c>
      <c r="J40" s="8">
        <f>H40-I40</f>
        <v>252</v>
      </c>
    </row>
    <row r="41" spans="1:10" x14ac:dyDescent="0.25">
      <c r="A41" s="19" t="s">
        <v>44</v>
      </c>
      <c r="B41" s="21" t="s">
        <v>8</v>
      </c>
      <c r="C41" s="19" t="s">
        <v>19</v>
      </c>
      <c r="D41" s="19">
        <v>142.9</v>
      </c>
      <c r="E41" s="19">
        <f>D41*$L$4</f>
        <v>14.290000000000001</v>
      </c>
      <c r="F41" s="19">
        <f>D41-E41</f>
        <v>128.61000000000001</v>
      </c>
      <c r="G41" s="23">
        <v>2</v>
      </c>
      <c r="H41" s="19">
        <f>D41*G41</f>
        <v>285.8</v>
      </c>
      <c r="I41" s="19">
        <f>H41*$L$4</f>
        <v>28.580000000000002</v>
      </c>
      <c r="J41" s="19">
        <f>H41-I41</f>
        <v>257.22000000000003</v>
      </c>
    </row>
    <row r="42" spans="1:10" x14ac:dyDescent="0.25">
      <c r="A42" s="8" t="s">
        <v>44</v>
      </c>
      <c r="B42" s="20" t="s">
        <v>9</v>
      </c>
      <c r="C42" s="8" t="s">
        <v>19</v>
      </c>
      <c r="D42" s="8">
        <v>146</v>
      </c>
      <c r="E42" s="8">
        <f>D42*$L$4</f>
        <v>14.600000000000001</v>
      </c>
      <c r="F42" s="8">
        <f>D42-E42</f>
        <v>131.4</v>
      </c>
      <c r="G42" s="22">
        <v>2</v>
      </c>
      <c r="H42" s="8">
        <f>D42*G42</f>
        <v>292</v>
      </c>
      <c r="I42" s="8">
        <f>H42*$L$4</f>
        <v>29.200000000000003</v>
      </c>
      <c r="J42" s="8">
        <f>H42-I42</f>
        <v>262.8</v>
      </c>
    </row>
    <row r="43" spans="1:10" ht="2.25" customHeight="1" x14ac:dyDescent="0.25">
      <c r="A43" s="54"/>
      <c r="B43" s="55"/>
      <c r="C43" s="55"/>
      <c r="D43" s="55"/>
      <c r="E43" s="55"/>
      <c r="F43" s="55"/>
      <c r="G43" s="55"/>
      <c r="H43" s="55"/>
      <c r="I43" s="55"/>
      <c r="J43" s="56"/>
    </row>
    <row r="44" spans="1:10" ht="18.75" x14ac:dyDescent="0.3">
      <c r="A44" s="45" t="s">
        <v>26</v>
      </c>
      <c r="B44" s="46"/>
      <c r="C44" s="47"/>
      <c r="D44" s="12">
        <f>SUM(D4:D42)</f>
        <v>5962.2999999999984</v>
      </c>
      <c r="E44" s="12">
        <f>SUM(E4:E42)</f>
        <v>596.23</v>
      </c>
      <c r="F44" s="12">
        <f>D44-E44</f>
        <v>5366.0699999999979</v>
      </c>
      <c r="G44" s="25">
        <f>SUM(G4:G42)</f>
        <v>192</v>
      </c>
      <c r="H44" s="12">
        <f>SUM(H4:H42)</f>
        <v>16208.599999999995</v>
      </c>
      <c r="I44" s="12">
        <f>H44*$L$4</f>
        <v>1620.8599999999997</v>
      </c>
      <c r="J44" s="12">
        <f>H44-I44</f>
        <v>14587.739999999994</v>
      </c>
    </row>
  </sheetData>
  <autoFilter ref="A3:J42" xr:uid="{CB3286DE-7E9D-456D-801F-98E301866A56}">
    <sortState xmlns:xlrd2="http://schemas.microsoft.com/office/spreadsheetml/2017/richdata2" ref="A4:J42">
      <sortCondition ref="A3:A42"/>
    </sortState>
  </autoFilter>
  <sortState xmlns:xlrd2="http://schemas.microsoft.com/office/spreadsheetml/2017/richdata2" ref="A4:J42">
    <sortCondition ref="C4:C42" customList="Vestuário,Acessórios,Calçado"/>
    <sortCondition ref="B4:B42" customList="P,M,G,Único"/>
  </sortState>
  <mergeCells count="3">
    <mergeCell ref="A1:J1"/>
    <mergeCell ref="A2:J2"/>
    <mergeCell ref="A43:J43"/>
  </mergeCells>
  <conditionalFormatting sqref="G4:G42">
    <cfRule type="cellIs" dxfId="3" priority="1" operator="greaterThan">
      <formula>10</formula>
    </cfRule>
    <cfRule type="cellIs" dxfId="2" priority="2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4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C0E92-991A-462E-8787-E4D9C612A80E}">
  <dimension ref="A1:F5"/>
  <sheetViews>
    <sheetView tabSelected="1" workbookViewId="0">
      <selection activeCell="D5" sqref="D5"/>
    </sheetView>
  </sheetViews>
  <sheetFormatPr defaultRowHeight="15" x14ac:dyDescent="0.25"/>
  <cols>
    <col min="1" max="1" width="9.28515625" customWidth="1"/>
    <col min="2" max="2" width="19.42578125" customWidth="1"/>
    <col min="3" max="6" width="17.28515625" bestFit="1" customWidth="1"/>
  </cols>
  <sheetData>
    <row r="1" spans="1:6" ht="19.5" thickBot="1" x14ac:dyDescent="0.35">
      <c r="A1" s="60" t="s">
        <v>53</v>
      </c>
    </row>
    <row r="2" spans="1:6" ht="29.25" customHeight="1" thickBot="1" x14ac:dyDescent="0.5">
      <c r="D2" s="69" t="s">
        <v>57</v>
      </c>
      <c r="E2" s="70"/>
    </row>
    <row r="3" spans="1:6" s="61" customFormat="1" ht="52.5" customHeight="1" x14ac:dyDescent="0.25">
      <c r="B3" s="66" t="s">
        <v>54</v>
      </c>
      <c r="C3" s="63" t="s">
        <v>56</v>
      </c>
      <c r="D3" s="71" t="s">
        <v>54</v>
      </c>
      <c r="E3" s="72" t="s">
        <v>56</v>
      </c>
      <c r="F3" s="63"/>
    </row>
    <row r="4" spans="1:6" s="62" customFormat="1" ht="52.5" customHeight="1" x14ac:dyDescent="0.25">
      <c r="B4" s="67">
        <f>COUNTIF(Produtos!G4:G42,"&gt;0")</f>
        <v>35</v>
      </c>
      <c r="C4" s="64">
        <f>SUM(Produtos!G4:G42)</f>
        <v>192</v>
      </c>
      <c r="D4" s="64">
        <f>COUNTIF(Int_Nome_Produtos,D2)</f>
        <v>6</v>
      </c>
      <c r="E4" s="64">
        <f>SUMIF(Int_Nome_Produtos,D2,Int_Quantidade)</f>
        <v>10</v>
      </c>
      <c r="F4" s="64"/>
    </row>
    <row r="5" spans="1:6" ht="60.75" thickBot="1" x14ac:dyDescent="0.3">
      <c r="B5" s="68" t="s">
        <v>55</v>
      </c>
      <c r="C5" s="65">
        <f>Produtos!G44</f>
        <v>192</v>
      </c>
      <c r="D5" s="65" t="s">
        <v>58</v>
      </c>
      <c r="E5" s="65"/>
      <c r="F5" s="65"/>
    </row>
  </sheetData>
  <mergeCells count="1">
    <mergeCell ref="D2:E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B6464-060A-4320-B211-2B8B1FC6B4FA}">
  <dimension ref="B2:K14"/>
  <sheetViews>
    <sheetView workbookViewId="0">
      <selection activeCell="D33" sqref="D33"/>
    </sheetView>
  </sheetViews>
  <sheetFormatPr defaultRowHeight="15" x14ac:dyDescent="0.25"/>
  <cols>
    <col min="2" max="2" width="20.85546875" bestFit="1" customWidth="1"/>
    <col min="3" max="3" width="11.5703125" bestFit="1" customWidth="1"/>
    <col min="4" max="4" width="11.7109375" bestFit="1" customWidth="1"/>
    <col min="5" max="5" width="16.7109375" bestFit="1" customWidth="1"/>
    <col min="6" max="6" width="19.42578125" bestFit="1" customWidth="1"/>
    <col min="7" max="7" width="27.5703125" bestFit="1" customWidth="1"/>
    <col min="8" max="8" width="4.7109375" bestFit="1" customWidth="1"/>
    <col min="9" max="9" width="13.28515625" bestFit="1" customWidth="1"/>
    <col min="10" max="10" width="24.85546875" bestFit="1" customWidth="1"/>
    <col min="11" max="11" width="25.85546875" bestFit="1" customWidth="1"/>
  </cols>
  <sheetData>
    <row r="2" spans="2:11" ht="15.75" x14ac:dyDescent="0.25">
      <c r="B2" s="6" t="s">
        <v>6</v>
      </c>
      <c r="C2" s="3" t="s">
        <v>23</v>
      </c>
      <c r="E2" s="6" t="s">
        <v>17</v>
      </c>
    </row>
    <row r="3" spans="2:11" x14ac:dyDescent="0.25">
      <c r="B3" s="20" t="s">
        <v>9</v>
      </c>
      <c r="C3" s="22" t="s">
        <v>52</v>
      </c>
      <c r="E3" s="20" t="s">
        <v>20</v>
      </c>
    </row>
    <row r="6" spans="2:11" ht="15.75" x14ac:dyDescent="0.25">
      <c r="B6" s="6" t="s">
        <v>0</v>
      </c>
      <c r="C6" s="6" t="s">
        <v>6</v>
      </c>
      <c r="D6" s="6" t="s">
        <v>17</v>
      </c>
      <c r="E6" s="6" t="s">
        <v>18</v>
      </c>
      <c r="F6" s="6" t="s">
        <v>28</v>
      </c>
      <c r="G6" s="6" t="s">
        <v>31</v>
      </c>
      <c r="H6" s="3" t="s">
        <v>23</v>
      </c>
      <c r="I6" s="6" t="s">
        <v>25</v>
      </c>
      <c r="J6" s="6" t="s">
        <v>30</v>
      </c>
      <c r="K6" s="6" t="s">
        <v>32</v>
      </c>
    </row>
    <row r="7" spans="2:11" x14ac:dyDescent="0.25">
      <c r="B7" s="19" t="s">
        <v>15</v>
      </c>
      <c r="C7" s="21" t="s">
        <v>16</v>
      </c>
      <c r="D7" s="19" t="s">
        <v>20</v>
      </c>
      <c r="E7" s="19">
        <v>49.9</v>
      </c>
      <c r="F7" s="19">
        <v>4.99</v>
      </c>
      <c r="G7" s="19">
        <v>44.91</v>
      </c>
      <c r="H7" s="23">
        <v>21</v>
      </c>
      <c r="I7" s="19">
        <v>1047.8999999999999</v>
      </c>
      <c r="J7" s="19">
        <v>104.78999999999999</v>
      </c>
      <c r="K7" s="19">
        <v>943.1099999999999</v>
      </c>
    </row>
    <row r="8" spans="2:11" x14ac:dyDescent="0.25">
      <c r="B8" s="8" t="s">
        <v>14</v>
      </c>
      <c r="C8" s="20" t="s">
        <v>16</v>
      </c>
      <c r="D8" s="8" t="s">
        <v>20</v>
      </c>
      <c r="E8" s="8">
        <v>39.9</v>
      </c>
      <c r="F8" s="8">
        <v>3.99</v>
      </c>
      <c r="G8" s="8">
        <v>35.909999999999997</v>
      </c>
      <c r="H8" s="22">
        <v>11</v>
      </c>
      <c r="I8" s="8">
        <v>438.9</v>
      </c>
      <c r="J8" s="8">
        <v>43.89</v>
      </c>
      <c r="K8" s="8">
        <v>395.01</v>
      </c>
    </row>
    <row r="9" spans="2:11" x14ac:dyDescent="0.25">
      <c r="B9" s="8" t="s">
        <v>41</v>
      </c>
      <c r="C9" s="20" t="s">
        <v>16</v>
      </c>
      <c r="D9" s="8" t="s">
        <v>20</v>
      </c>
      <c r="E9" s="8">
        <v>349.9</v>
      </c>
      <c r="F9" s="8">
        <v>34.99</v>
      </c>
      <c r="G9" s="8">
        <v>314.90999999999997</v>
      </c>
      <c r="H9" s="22">
        <v>0</v>
      </c>
      <c r="I9" s="8">
        <v>0</v>
      </c>
      <c r="J9" s="8">
        <v>0</v>
      </c>
      <c r="K9" s="8">
        <v>0</v>
      </c>
    </row>
    <row r="10" spans="2:11" x14ac:dyDescent="0.25">
      <c r="B10" s="19" t="s">
        <v>40</v>
      </c>
      <c r="C10" s="21" t="s">
        <v>16</v>
      </c>
      <c r="D10" s="19" t="s">
        <v>20</v>
      </c>
      <c r="E10" s="19">
        <v>399.9</v>
      </c>
      <c r="F10" s="19">
        <v>39.99</v>
      </c>
      <c r="G10" s="19">
        <v>359.90999999999997</v>
      </c>
      <c r="H10" s="23">
        <v>3</v>
      </c>
      <c r="I10" s="19">
        <v>1199.6999999999998</v>
      </c>
      <c r="J10" s="19">
        <v>119.96999999999998</v>
      </c>
      <c r="K10" s="19">
        <v>1079.7299999999998</v>
      </c>
    </row>
    <row r="11" spans="2:11" x14ac:dyDescent="0.25">
      <c r="B11" s="19" t="s">
        <v>50</v>
      </c>
      <c r="C11" s="21" t="s">
        <v>16</v>
      </c>
      <c r="D11" s="19" t="s">
        <v>20</v>
      </c>
      <c r="E11" s="19">
        <v>145</v>
      </c>
      <c r="F11" s="19">
        <v>14.5</v>
      </c>
      <c r="G11" s="19">
        <v>130.5</v>
      </c>
      <c r="H11" s="23">
        <v>2</v>
      </c>
      <c r="I11" s="19">
        <v>290</v>
      </c>
      <c r="J11" s="19">
        <v>29</v>
      </c>
      <c r="K11" s="19">
        <v>261</v>
      </c>
    </row>
    <row r="12" spans="2:11" x14ac:dyDescent="0.25">
      <c r="B12" s="8" t="s">
        <v>49</v>
      </c>
      <c r="C12" s="20" t="s">
        <v>16</v>
      </c>
      <c r="D12" s="8" t="s">
        <v>20</v>
      </c>
      <c r="E12" s="8">
        <v>259.89999999999998</v>
      </c>
      <c r="F12" s="8">
        <v>25.99</v>
      </c>
      <c r="G12" s="8">
        <v>233.90999999999997</v>
      </c>
      <c r="H12" s="22">
        <v>1</v>
      </c>
      <c r="I12" s="8">
        <v>259.89999999999998</v>
      </c>
      <c r="J12" s="8">
        <v>25.99</v>
      </c>
      <c r="K12" s="8">
        <v>233.90999999999997</v>
      </c>
    </row>
    <row r="13" spans="2:11" x14ac:dyDescent="0.25">
      <c r="B13" s="19"/>
      <c r="C13" s="21"/>
      <c r="D13" s="19"/>
      <c r="E13" s="19"/>
      <c r="F13" s="19"/>
      <c r="G13" s="19"/>
      <c r="H13" s="23"/>
      <c r="I13" s="19"/>
      <c r="J13" s="19"/>
      <c r="K13" s="19"/>
    </row>
    <row r="14" spans="2:11" x14ac:dyDescent="0.25">
      <c r="B14" s="19"/>
      <c r="C14" s="21"/>
      <c r="D14" s="19"/>
      <c r="E14" s="19"/>
      <c r="F14" s="19"/>
      <c r="G14" s="19"/>
      <c r="H14" s="23"/>
      <c r="I14" s="19"/>
      <c r="J14" s="19"/>
      <c r="K14" s="19"/>
    </row>
  </sheetData>
  <conditionalFormatting sqref="C3">
    <cfRule type="cellIs" dxfId="1" priority="1" operator="greaterThan">
      <formula>10</formula>
    </cfRule>
    <cfRule type="cellIs" dxfId="0" priority="2" operator="lessThan">
      <formula>1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D3CF-30C5-4720-AC50-B58EC0224FEB}">
  <dimension ref="A1:L43"/>
  <sheetViews>
    <sheetView zoomScale="115" zoomScaleNormal="115" workbookViewId="0">
      <selection activeCell="D33" sqref="D33"/>
    </sheetView>
  </sheetViews>
  <sheetFormatPr defaultRowHeight="15" x14ac:dyDescent="0.25"/>
  <cols>
    <col min="1" max="1" width="20.85546875" bestFit="1" customWidth="1"/>
    <col min="2" max="2" width="16.140625" bestFit="1" customWidth="1"/>
    <col min="3" max="3" width="16.28515625" bestFit="1" customWidth="1"/>
    <col min="4" max="4" width="21.28515625" bestFit="1" customWidth="1"/>
    <col min="5" max="5" width="24" bestFit="1" customWidth="1"/>
    <col min="6" max="6" width="32.140625" bestFit="1" customWidth="1"/>
    <col min="7" max="7" width="11.28515625" bestFit="1" customWidth="1"/>
    <col min="8" max="8" width="17.85546875" bestFit="1" customWidth="1"/>
    <col min="9" max="9" width="29.42578125" bestFit="1" customWidth="1"/>
    <col min="10" max="10" width="30.42578125" bestFit="1" customWidth="1"/>
    <col min="12" max="12" width="13.7109375" bestFit="1" customWidth="1"/>
    <col min="13" max="13" width="9.85546875" customWidth="1"/>
  </cols>
  <sheetData>
    <row r="1" spans="1:12" ht="18.75" x14ac:dyDescent="0.3">
      <c r="A1" s="57" t="s">
        <v>22</v>
      </c>
      <c r="B1" s="57"/>
      <c r="C1" s="57"/>
      <c r="D1" s="57"/>
      <c r="E1" s="57"/>
      <c r="F1" s="57"/>
      <c r="G1" s="57"/>
      <c r="H1" s="57"/>
      <c r="I1" s="57"/>
      <c r="J1" s="57"/>
    </row>
    <row r="2" spans="1:12" ht="3.75" customHeight="1" x14ac:dyDescent="0.3">
      <c r="A2" s="5"/>
      <c r="B2" s="5"/>
      <c r="C2" s="5"/>
      <c r="D2" s="18"/>
      <c r="E2" s="18"/>
      <c r="F2" s="18"/>
      <c r="G2" s="5"/>
      <c r="H2" s="18"/>
      <c r="I2" s="18"/>
      <c r="J2" s="18"/>
    </row>
    <row r="3" spans="1:12" s="2" customFormat="1" ht="15.75" x14ac:dyDescent="0.25">
      <c r="A3" s="32" t="s">
        <v>0</v>
      </c>
      <c r="B3" s="33" t="s">
        <v>6</v>
      </c>
      <c r="C3" s="33" t="s">
        <v>17</v>
      </c>
      <c r="D3" s="33" t="s">
        <v>18</v>
      </c>
      <c r="E3" s="33" t="s">
        <v>28</v>
      </c>
      <c r="F3" s="33" t="s">
        <v>31</v>
      </c>
      <c r="G3" s="34" t="s">
        <v>23</v>
      </c>
      <c r="H3" s="33" t="s">
        <v>25</v>
      </c>
      <c r="I3" s="33" t="s">
        <v>30</v>
      </c>
      <c r="J3" s="35" t="s">
        <v>32</v>
      </c>
      <c r="L3" s="3" t="s">
        <v>27</v>
      </c>
    </row>
    <row r="4" spans="1:12" x14ac:dyDescent="0.25">
      <c r="A4" s="26" t="s">
        <v>37</v>
      </c>
      <c r="B4" s="16" t="s">
        <v>7</v>
      </c>
      <c r="C4" s="7" t="s">
        <v>19</v>
      </c>
      <c r="D4" s="7">
        <v>25.9</v>
      </c>
      <c r="E4" s="7">
        <f t="shared" ref="E4:E42" si="0">D4*$L$4</f>
        <v>2.59</v>
      </c>
      <c r="F4" s="7">
        <f t="shared" ref="F4:F42" si="1">D4-E4</f>
        <v>23.31</v>
      </c>
      <c r="G4" s="24">
        <v>12</v>
      </c>
      <c r="H4" s="7">
        <f t="shared" ref="H4:H42" si="2">D4*G4</f>
        <v>310.79999999999995</v>
      </c>
      <c r="I4" s="7">
        <f t="shared" ref="I4:I42" si="3">H4*$L$4</f>
        <v>31.08</v>
      </c>
      <c r="J4" s="29">
        <f t="shared" ref="J4:J42" si="4">H4-I4</f>
        <v>279.71999999999997</v>
      </c>
      <c r="L4" s="15">
        <v>0.1</v>
      </c>
    </row>
    <row r="5" spans="1:12" x14ac:dyDescent="0.25">
      <c r="A5" s="27" t="s">
        <v>37</v>
      </c>
      <c r="B5" s="20" t="s">
        <v>8</v>
      </c>
      <c r="C5" s="8" t="s">
        <v>19</v>
      </c>
      <c r="D5" s="8">
        <v>29.9</v>
      </c>
      <c r="E5" s="8">
        <f t="shared" si="0"/>
        <v>2.99</v>
      </c>
      <c r="F5" s="8">
        <f t="shared" si="1"/>
        <v>26.909999999999997</v>
      </c>
      <c r="G5" s="22">
        <v>10</v>
      </c>
      <c r="H5" s="8">
        <f t="shared" si="2"/>
        <v>299</v>
      </c>
      <c r="I5" s="8">
        <f t="shared" si="3"/>
        <v>29.900000000000002</v>
      </c>
      <c r="J5" s="30">
        <f t="shared" si="4"/>
        <v>269.10000000000002</v>
      </c>
    </row>
    <row r="6" spans="1:12" x14ac:dyDescent="0.25">
      <c r="A6" s="28" t="s">
        <v>38</v>
      </c>
      <c r="B6" s="21" t="s">
        <v>9</v>
      </c>
      <c r="C6" s="19" t="s">
        <v>19</v>
      </c>
      <c r="D6" s="19">
        <v>32.9</v>
      </c>
      <c r="E6" s="19">
        <f t="shared" si="0"/>
        <v>3.29</v>
      </c>
      <c r="F6" s="19">
        <f t="shared" si="1"/>
        <v>29.61</v>
      </c>
      <c r="G6" s="23">
        <v>6</v>
      </c>
      <c r="H6" s="19">
        <f t="shared" si="2"/>
        <v>197.39999999999998</v>
      </c>
      <c r="I6" s="19">
        <f t="shared" si="3"/>
        <v>19.739999999999998</v>
      </c>
      <c r="J6" s="31">
        <f t="shared" si="4"/>
        <v>177.65999999999997</v>
      </c>
    </row>
    <row r="7" spans="1:12" x14ac:dyDescent="0.25">
      <c r="A7" s="27" t="s">
        <v>39</v>
      </c>
      <c r="B7" s="20" t="s">
        <v>7</v>
      </c>
      <c r="C7" s="8" t="s">
        <v>19</v>
      </c>
      <c r="D7" s="8">
        <v>39.9</v>
      </c>
      <c r="E7" s="8">
        <f t="shared" si="0"/>
        <v>3.99</v>
      </c>
      <c r="F7" s="8">
        <f t="shared" si="1"/>
        <v>35.909999999999997</v>
      </c>
      <c r="G7" s="22">
        <v>12</v>
      </c>
      <c r="H7" s="8">
        <f t="shared" si="2"/>
        <v>478.79999999999995</v>
      </c>
      <c r="I7" s="8">
        <f t="shared" si="3"/>
        <v>47.879999999999995</v>
      </c>
      <c r="J7" s="30">
        <f t="shared" si="4"/>
        <v>430.91999999999996</v>
      </c>
    </row>
    <row r="8" spans="1:12" x14ac:dyDescent="0.25">
      <c r="A8" s="28" t="s">
        <v>39</v>
      </c>
      <c r="B8" s="21" t="s">
        <v>8</v>
      </c>
      <c r="C8" s="19" t="s">
        <v>19</v>
      </c>
      <c r="D8" s="19">
        <v>39.9</v>
      </c>
      <c r="E8" s="19">
        <f t="shared" si="0"/>
        <v>3.99</v>
      </c>
      <c r="F8" s="19">
        <f t="shared" si="1"/>
        <v>35.909999999999997</v>
      </c>
      <c r="G8" s="23">
        <v>10</v>
      </c>
      <c r="H8" s="19">
        <f t="shared" si="2"/>
        <v>399</v>
      </c>
      <c r="I8" s="19">
        <f t="shared" si="3"/>
        <v>39.900000000000006</v>
      </c>
      <c r="J8" s="31">
        <f t="shared" si="4"/>
        <v>359.1</v>
      </c>
    </row>
    <row r="9" spans="1:12" x14ac:dyDescent="0.25">
      <c r="A9" s="27" t="s">
        <v>14</v>
      </c>
      <c r="B9" s="20" t="s">
        <v>16</v>
      </c>
      <c r="C9" s="8" t="s">
        <v>20</v>
      </c>
      <c r="D9" s="8">
        <v>39.9</v>
      </c>
      <c r="E9" s="8">
        <f t="shared" si="0"/>
        <v>3.99</v>
      </c>
      <c r="F9" s="8">
        <f t="shared" si="1"/>
        <v>35.909999999999997</v>
      </c>
      <c r="G9" s="22">
        <v>11</v>
      </c>
      <c r="H9" s="8">
        <f t="shared" si="2"/>
        <v>438.9</v>
      </c>
      <c r="I9" s="8">
        <f t="shared" si="3"/>
        <v>43.89</v>
      </c>
      <c r="J9" s="30">
        <f t="shared" si="4"/>
        <v>395.01</v>
      </c>
    </row>
    <row r="10" spans="1:12" x14ac:dyDescent="0.25">
      <c r="A10" s="27" t="s">
        <v>39</v>
      </c>
      <c r="B10" s="20" t="s">
        <v>9</v>
      </c>
      <c r="C10" s="8" t="s">
        <v>19</v>
      </c>
      <c r="D10" s="8">
        <v>42.5</v>
      </c>
      <c r="E10" s="8">
        <f t="shared" si="0"/>
        <v>4.25</v>
      </c>
      <c r="F10" s="8">
        <f t="shared" si="1"/>
        <v>38.25</v>
      </c>
      <c r="G10" s="22">
        <v>6</v>
      </c>
      <c r="H10" s="8">
        <f t="shared" si="2"/>
        <v>255</v>
      </c>
      <c r="I10" s="8">
        <f t="shared" si="3"/>
        <v>25.5</v>
      </c>
      <c r="J10" s="30">
        <f t="shared" si="4"/>
        <v>229.5</v>
      </c>
    </row>
    <row r="11" spans="1:12" x14ac:dyDescent="0.25">
      <c r="A11" s="28" t="s">
        <v>46</v>
      </c>
      <c r="B11" s="21" t="s">
        <v>7</v>
      </c>
      <c r="C11" s="19" t="s">
        <v>19</v>
      </c>
      <c r="D11" s="19">
        <v>44.9</v>
      </c>
      <c r="E11" s="19">
        <f t="shared" si="0"/>
        <v>4.49</v>
      </c>
      <c r="F11" s="19">
        <f t="shared" si="1"/>
        <v>40.409999999999997</v>
      </c>
      <c r="G11" s="23">
        <v>5</v>
      </c>
      <c r="H11" s="19">
        <f t="shared" si="2"/>
        <v>224.5</v>
      </c>
      <c r="I11" s="19">
        <f t="shared" si="3"/>
        <v>22.450000000000003</v>
      </c>
      <c r="J11" s="31">
        <f t="shared" si="4"/>
        <v>202.05</v>
      </c>
    </row>
    <row r="12" spans="1:12" x14ac:dyDescent="0.25">
      <c r="A12" s="27" t="s">
        <v>46</v>
      </c>
      <c r="B12" s="20" t="s">
        <v>8</v>
      </c>
      <c r="C12" s="8" t="s">
        <v>19</v>
      </c>
      <c r="D12" s="8">
        <v>46.9</v>
      </c>
      <c r="E12" s="8">
        <f t="shared" si="0"/>
        <v>4.6900000000000004</v>
      </c>
      <c r="F12" s="8">
        <f t="shared" si="1"/>
        <v>42.21</v>
      </c>
      <c r="G12" s="22">
        <v>3</v>
      </c>
      <c r="H12" s="8">
        <f t="shared" si="2"/>
        <v>140.69999999999999</v>
      </c>
      <c r="I12" s="8">
        <f t="shared" si="3"/>
        <v>14.07</v>
      </c>
      <c r="J12" s="30">
        <f t="shared" si="4"/>
        <v>126.63</v>
      </c>
    </row>
    <row r="13" spans="1:12" x14ac:dyDescent="0.25">
      <c r="A13" s="28" t="s">
        <v>46</v>
      </c>
      <c r="B13" s="21" t="s">
        <v>9</v>
      </c>
      <c r="C13" s="19" t="s">
        <v>19</v>
      </c>
      <c r="D13" s="19">
        <v>48.9</v>
      </c>
      <c r="E13" s="19">
        <f t="shared" si="0"/>
        <v>4.8900000000000006</v>
      </c>
      <c r="F13" s="19">
        <f t="shared" si="1"/>
        <v>44.01</v>
      </c>
      <c r="G13" s="23">
        <v>2</v>
      </c>
      <c r="H13" s="19">
        <f t="shared" si="2"/>
        <v>97.8</v>
      </c>
      <c r="I13" s="19">
        <f t="shared" si="3"/>
        <v>9.7800000000000011</v>
      </c>
      <c r="J13" s="31">
        <f t="shared" si="4"/>
        <v>88.02</v>
      </c>
    </row>
    <row r="14" spans="1:12" x14ac:dyDescent="0.25">
      <c r="A14" s="28" t="s">
        <v>15</v>
      </c>
      <c r="B14" s="21" t="s">
        <v>16</v>
      </c>
      <c r="C14" s="19" t="s">
        <v>20</v>
      </c>
      <c r="D14" s="19">
        <v>49.9</v>
      </c>
      <c r="E14" s="19">
        <f t="shared" si="0"/>
        <v>4.99</v>
      </c>
      <c r="F14" s="19">
        <f t="shared" si="1"/>
        <v>44.91</v>
      </c>
      <c r="G14" s="23">
        <v>21</v>
      </c>
      <c r="H14" s="19">
        <f t="shared" si="2"/>
        <v>1047.8999999999999</v>
      </c>
      <c r="I14" s="19">
        <f t="shared" si="3"/>
        <v>104.78999999999999</v>
      </c>
      <c r="J14" s="31">
        <f t="shared" si="4"/>
        <v>943.1099999999999</v>
      </c>
    </row>
    <row r="15" spans="1:12" x14ac:dyDescent="0.25">
      <c r="A15" s="27" t="s">
        <v>11</v>
      </c>
      <c r="B15" s="20" t="s">
        <v>7</v>
      </c>
      <c r="C15" s="8" t="s">
        <v>19</v>
      </c>
      <c r="D15" s="8">
        <v>65.900000000000006</v>
      </c>
      <c r="E15" s="8">
        <f t="shared" si="0"/>
        <v>6.5900000000000007</v>
      </c>
      <c r="F15" s="8">
        <f t="shared" si="1"/>
        <v>59.31</v>
      </c>
      <c r="G15" s="22">
        <v>12</v>
      </c>
      <c r="H15" s="8">
        <f t="shared" si="2"/>
        <v>790.80000000000007</v>
      </c>
      <c r="I15" s="8">
        <f t="shared" si="3"/>
        <v>79.080000000000013</v>
      </c>
      <c r="J15" s="30">
        <f t="shared" si="4"/>
        <v>711.72</v>
      </c>
    </row>
    <row r="16" spans="1:12" x14ac:dyDescent="0.25">
      <c r="A16" s="28" t="s">
        <v>11</v>
      </c>
      <c r="B16" s="21" t="s">
        <v>8</v>
      </c>
      <c r="C16" s="19" t="s">
        <v>19</v>
      </c>
      <c r="D16" s="19">
        <v>69.900000000000006</v>
      </c>
      <c r="E16" s="19">
        <f t="shared" si="0"/>
        <v>6.9900000000000011</v>
      </c>
      <c r="F16" s="19">
        <f t="shared" si="1"/>
        <v>62.910000000000004</v>
      </c>
      <c r="G16" s="23">
        <v>15</v>
      </c>
      <c r="H16" s="19">
        <f t="shared" si="2"/>
        <v>1048.5</v>
      </c>
      <c r="I16" s="19">
        <f t="shared" si="3"/>
        <v>104.85000000000001</v>
      </c>
      <c r="J16" s="31">
        <f t="shared" si="4"/>
        <v>943.65</v>
      </c>
    </row>
    <row r="17" spans="1:10" x14ac:dyDescent="0.25">
      <c r="A17" s="27" t="s">
        <v>11</v>
      </c>
      <c r="B17" s="20" t="s">
        <v>9</v>
      </c>
      <c r="C17" s="8" t="s">
        <v>19</v>
      </c>
      <c r="D17" s="8">
        <v>70.900000000000006</v>
      </c>
      <c r="E17" s="8">
        <f t="shared" si="0"/>
        <v>7.0900000000000007</v>
      </c>
      <c r="F17" s="8">
        <f t="shared" si="1"/>
        <v>63.81</v>
      </c>
      <c r="G17" s="22">
        <v>13</v>
      </c>
      <c r="H17" s="8">
        <f t="shared" si="2"/>
        <v>921.7</v>
      </c>
      <c r="I17" s="8">
        <f t="shared" si="3"/>
        <v>92.170000000000016</v>
      </c>
      <c r="J17" s="30">
        <f t="shared" si="4"/>
        <v>829.53</v>
      </c>
    </row>
    <row r="18" spans="1:10" x14ac:dyDescent="0.25">
      <c r="A18" s="28" t="s">
        <v>3</v>
      </c>
      <c r="B18" s="21" t="s">
        <v>7</v>
      </c>
      <c r="C18" s="19" t="s">
        <v>19</v>
      </c>
      <c r="D18" s="19">
        <v>85.9</v>
      </c>
      <c r="E18" s="19">
        <f t="shared" si="0"/>
        <v>8.5900000000000016</v>
      </c>
      <c r="F18" s="19">
        <f t="shared" si="1"/>
        <v>77.31</v>
      </c>
      <c r="G18" s="23">
        <v>8</v>
      </c>
      <c r="H18" s="19">
        <f t="shared" si="2"/>
        <v>687.2</v>
      </c>
      <c r="I18" s="19">
        <f t="shared" si="3"/>
        <v>68.720000000000013</v>
      </c>
      <c r="J18" s="31">
        <f t="shared" si="4"/>
        <v>618.48</v>
      </c>
    </row>
    <row r="19" spans="1:10" x14ac:dyDescent="0.25">
      <c r="A19" s="27" t="s">
        <v>3</v>
      </c>
      <c r="B19" s="20" t="s">
        <v>8</v>
      </c>
      <c r="C19" s="8" t="s">
        <v>19</v>
      </c>
      <c r="D19" s="8">
        <v>89.9</v>
      </c>
      <c r="E19" s="8">
        <f t="shared" si="0"/>
        <v>8.99</v>
      </c>
      <c r="F19" s="8">
        <f t="shared" si="1"/>
        <v>80.910000000000011</v>
      </c>
      <c r="G19" s="22">
        <v>5</v>
      </c>
      <c r="H19" s="8">
        <f t="shared" si="2"/>
        <v>449.5</v>
      </c>
      <c r="I19" s="8">
        <f t="shared" si="3"/>
        <v>44.95</v>
      </c>
      <c r="J19" s="30">
        <f t="shared" si="4"/>
        <v>404.55</v>
      </c>
    </row>
    <row r="20" spans="1:10" x14ac:dyDescent="0.25">
      <c r="A20" s="26" t="s">
        <v>45</v>
      </c>
      <c r="B20" s="16" t="s">
        <v>7</v>
      </c>
      <c r="C20" s="7" t="s">
        <v>19</v>
      </c>
      <c r="D20" s="7">
        <v>89.9</v>
      </c>
      <c r="E20" s="7">
        <f t="shared" si="0"/>
        <v>8.99</v>
      </c>
      <c r="F20" s="7">
        <f t="shared" si="1"/>
        <v>80.910000000000011</v>
      </c>
      <c r="G20" s="24">
        <v>3</v>
      </c>
      <c r="H20" s="7">
        <f t="shared" si="2"/>
        <v>269.70000000000005</v>
      </c>
      <c r="I20" s="7">
        <f t="shared" si="3"/>
        <v>26.970000000000006</v>
      </c>
      <c r="J20" s="29">
        <f t="shared" si="4"/>
        <v>242.73000000000005</v>
      </c>
    </row>
    <row r="21" spans="1:10" x14ac:dyDescent="0.25">
      <c r="A21" s="27" t="s">
        <v>45</v>
      </c>
      <c r="B21" s="20" t="s">
        <v>8</v>
      </c>
      <c r="C21" s="8" t="s">
        <v>19</v>
      </c>
      <c r="D21" s="8">
        <v>91.4</v>
      </c>
      <c r="E21" s="8">
        <f t="shared" si="0"/>
        <v>9.14</v>
      </c>
      <c r="F21" s="8">
        <f t="shared" si="1"/>
        <v>82.26</v>
      </c>
      <c r="G21" s="22">
        <v>0</v>
      </c>
      <c r="H21" s="8">
        <f t="shared" si="2"/>
        <v>0</v>
      </c>
      <c r="I21" s="8">
        <f t="shared" si="3"/>
        <v>0</v>
      </c>
      <c r="J21" s="30">
        <f t="shared" si="4"/>
        <v>0</v>
      </c>
    </row>
    <row r="22" spans="1:10" x14ac:dyDescent="0.25">
      <c r="A22" s="28" t="s">
        <v>3</v>
      </c>
      <c r="B22" s="21" t="s">
        <v>9</v>
      </c>
      <c r="C22" s="19" t="s">
        <v>19</v>
      </c>
      <c r="D22" s="19">
        <v>92.9</v>
      </c>
      <c r="E22" s="19">
        <f t="shared" si="0"/>
        <v>9.2900000000000009</v>
      </c>
      <c r="F22" s="19">
        <f t="shared" si="1"/>
        <v>83.61</v>
      </c>
      <c r="G22" s="23">
        <v>6</v>
      </c>
      <c r="H22" s="19">
        <f t="shared" si="2"/>
        <v>557.40000000000009</v>
      </c>
      <c r="I22" s="19">
        <f t="shared" si="3"/>
        <v>55.740000000000009</v>
      </c>
      <c r="J22" s="31">
        <f t="shared" si="4"/>
        <v>501.66000000000008</v>
      </c>
    </row>
    <row r="23" spans="1:10" x14ac:dyDescent="0.25">
      <c r="A23" s="28" t="s">
        <v>45</v>
      </c>
      <c r="B23" s="21" t="s">
        <v>9</v>
      </c>
      <c r="C23" s="19" t="s">
        <v>19</v>
      </c>
      <c r="D23" s="19">
        <v>93.5</v>
      </c>
      <c r="E23" s="19">
        <f t="shared" si="0"/>
        <v>9.35</v>
      </c>
      <c r="F23" s="19">
        <f t="shared" si="1"/>
        <v>84.15</v>
      </c>
      <c r="G23" s="23">
        <v>2</v>
      </c>
      <c r="H23" s="19">
        <f t="shared" si="2"/>
        <v>187</v>
      </c>
      <c r="I23" s="19">
        <f t="shared" si="3"/>
        <v>18.7</v>
      </c>
      <c r="J23" s="31">
        <f t="shared" si="4"/>
        <v>168.3</v>
      </c>
    </row>
    <row r="24" spans="1:10" ht="15" customHeight="1" x14ac:dyDescent="0.25">
      <c r="A24" s="27" t="s">
        <v>44</v>
      </c>
      <c r="B24" s="20" t="s">
        <v>7</v>
      </c>
      <c r="C24" s="8" t="s">
        <v>19</v>
      </c>
      <c r="D24" s="8">
        <v>140</v>
      </c>
      <c r="E24" s="8">
        <f t="shared" si="0"/>
        <v>14</v>
      </c>
      <c r="F24" s="8">
        <f t="shared" si="1"/>
        <v>126</v>
      </c>
      <c r="G24" s="22">
        <v>2</v>
      </c>
      <c r="H24" s="8">
        <f t="shared" si="2"/>
        <v>280</v>
      </c>
      <c r="I24" s="8">
        <f t="shared" si="3"/>
        <v>28</v>
      </c>
      <c r="J24" s="30">
        <f t="shared" si="4"/>
        <v>252</v>
      </c>
    </row>
    <row r="25" spans="1:10" x14ac:dyDescent="0.25">
      <c r="A25" s="28" t="s">
        <v>44</v>
      </c>
      <c r="B25" s="21" t="s">
        <v>8</v>
      </c>
      <c r="C25" s="19" t="s">
        <v>19</v>
      </c>
      <c r="D25" s="19">
        <v>142.9</v>
      </c>
      <c r="E25" s="19">
        <f t="shared" si="0"/>
        <v>14.290000000000001</v>
      </c>
      <c r="F25" s="19">
        <f t="shared" si="1"/>
        <v>128.61000000000001</v>
      </c>
      <c r="G25" s="23">
        <v>2</v>
      </c>
      <c r="H25" s="19">
        <f t="shared" si="2"/>
        <v>285.8</v>
      </c>
      <c r="I25" s="19">
        <f t="shared" si="3"/>
        <v>28.580000000000002</v>
      </c>
      <c r="J25" s="31">
        <f t="shared" si="4"/>
        <v>257.22000000000003</v>
      </c>
    </row>
    <row r="26" spans="1:10" x14ac:dyDescent="0.25">
      <c r="A26" s="28" t="s">
        <v>50</v>
      </c>
      <c r="B26" s="21" t="s">
        <v>16</v>
      </c>
      <c r="C26" s="19" t="s">
        <v>20</v>
      </c>
      <c r="D26" s="19">
        <v>145</v>
      </c>
      <c r="E26" s="19">
        <f t="shared" si="0"/>
        <v>14.5</v>
      </c>
      <c r="F26" s="19">
        <f t="shared" si="1"/>
        <v>130.5</v>
      </c>
      <c r="G26" s="23">
        <v>2</v>
      </c>
      <c r="H26" s="19">
        <f t="shared" si="2"/>
        <v>290</v>
      </c>
      <c r="I26" s="19">
        <f t="shared" si="3"/>
        <v>29</v>
      </c>
      <c r="J26" s="31">
        <f t="shared" si="4"/>
        <v>261</v>
      </c>
    </row>
    <row r="27" spans="1:10" x14ac:dyDescent="0.25">
      <c r="A27" s="27" t="s">
        <v>44</v>
      </c>
      <c r="B27" s="20" t="s">
        <v>9</v>
      </c>
      <c r="C27" s="8" t="s">
        <v>19</v>
      </c>
      <c r="D27" s="8">
        <v>146</v>
      </c>
      <c r="E27" s="8">
        <f t="shared" si="0"/>
        <v>14.600000000000001</v>
      </c>
      <c r="F27" s="8">
        <f t="shared" si="1"/>
        <v>131.4</v>
      </c>
      <c r="G27" s="22">
        <v>2</v>
      </c>
      <c r="H27" s="8">
        <f t="shared" si="2"/>
        <v>292</v>
      </c>
      <c r="I27" s="8">
        <f t="shared" si="3"/>
        <v>29.200000000000003</v>
      </c>
      <c r="J27" s="30">
        <f t="shared" si="4"/>
        <v>262.8</v>
      </c>
    </row>
    <row r="28" spans="1:10" x14ac:dyDescent="0.25">
      <c r="A28" s="27" t="s">
        <v>47</v>
      </c>
      <c r="B28" s="22">
        <v>36</v>
      </c>
      <c r="C28" s="8" t="s">
        <v>21</v>
      </c>
      <c r="D28" s="8">
        <v>199.9</v>
      </c>
      <c r="E28" s="8">
        <f t="shared" si="0"/>
        <v>19.990000000000002</v>
      </c>
      <c r="F28" s="8">
        <f t="shared" si="1"/>
        <v>179.91</v>
      </c>
      <c r="G28" s="22">
        <v>0</v>
      </c>
      <c r="H28" s="8">
        <f t="shared" si="2"/>
        <v>0</v>
      </c>
      <c r="I28" s="8">
        <f t="shared" si="3"/>
        <v>0</v>
      </c>
      <c r="J28" s="30">
        <f t="shared" si="4"/>
        <v>0</v>
      </c>
    </row>
    <row r="29" spans="1:10" x14ac:dyDescent="0.25">
      <c r="A29" s="28" t="s">
        <v>42</v>
      </c>
      <c r="B29" s="21" t="s">
        <v>7</v>
      </c>
      <c r="C29" s="19" t="s">
        <v>19</v>
      </c>
      <c r="D29" s="19">
        <v>249.9</v>
      </c>
      <c r="E29" s="19">
        <f t="shared" si="0"/>
        <v>24.990000000000002</v>
      </c>
      <c r="F29" s="19">
        <f t="shared" si="1"/>
        <v>224.91</v>
      </c>
      <c r="G29" s="23">
        <v>1</v>
      </c>
      <c r="H29" s="19">
        <f t="shared" si="2"/>
        <v>249.9</v>
      </c>
      <c r="I29" s="19">
        <f t="shared" si="3"/>
        <v>24.990000000000002</v>
      </c>
      <c r="J29" s="31">
        <f t="shared" si="4"/>
        <v>224.91</v>
      </c>
    </row>
    <row r="30" spans="1:10" x14ac:dyDescent="0.25">
      <c r="A30" s="28" t="s">
        <v>47</v>
      </c>
      <c r="B30" s="23">
        <v>37</v>
      </c>
      <c r="C30" s="19" t="s">
        <v>21</v>
      </c>
      <c r="D30" s="19">
        <v>249.9</v>
      </c>
      <c r="E30" s="19">
        <f t="shared" si="0"/>
        <v>24.990000000000002</v>
      </c>
      <c r="F30" s="19">
        <f t="shared" si="1"/>
        <v>224.91</v>
      </c>
      <c r="G30" s="23">
        <v>1</v>
      </c>
      <c r="H30" s="19">
        <f t="shared" si="2"/>
        <v>249.9</v>
      </c>
      <c r="I30" s="19">
        <f t="shared" si="3"/>
        <v>24.990000000000002</v>
      </c>
      <c r="J30" s="31">
        <f t="shared" si="4"/>
        <v>224.91</v>
      </c>
    </row>
    <row r="31" spans="1:10" x14ac:dyDescent="0.25">
      <c r="A31" s="28" t="s">
        <v>48</v>
      </c>
      <c r="B31" s="23">
        <v>36</v>
      </c>
      <c r="C31" s="19" t="s">
        <v>21</v>
      </c>
      <c r="D31" s="19">
        <v>249.9</v>
      </c>
      <c r="E31" s="19">
        <f t="shared" si="0"/>
        <v>24.990000000000002</v>
      </c>
      <c r="F31" s="19">
        <f t="shared" si="1"/>
        <v>224.91</v>
      </c>
      <c r="G31" s="23">
        <v>5</v>
      </c>
      <c r="H31" s="19">
        <f t="shared" si="2"/>
        <v>1249.5</v>
      </c>
      <c r="I31" s="19">
        <f t="shared" si="3"/>
        <v>124.95</v>
      </c>
      <c r="J31" s="31">
        <f t="shared" si="4"/>
        <v>1124.55</v>
      </c>
    </row>
    <row r="32" spans="1:10" x14ac:dyDescent="0.25">
      <c r="A32" s="27" t="s">
        <v>48</v>
      </c>
      <c r="B32" s="22">
        <v>37</v>
      </c>
      <c r="C32" s="8" t="s">
        <v>21</v>
      </c>
      <c r="D32" s="8">
        <v>255</v>
      </c>
      <c r="E32" s="8">
        <f t="shared" si="0"/>
        <v>25.5</v>
      </c>
      <c r="F32" s="8">
        <f t="shared" si="1"/>
        <v>229.5</v>
      </c>
      <c r="G32" s="22">
        <v>3</v>
      </c>
      <c r="H32" s="8">
        <f t="shared" si="2"/>
        <v>765</v>
      </c>
      <c r="I32" s="8">
        <f t="shared" si="3"/>
        <v>76.5</v>
      </c>
      <c r="J32" s="30">
        <f t="shared" si="4"/>
        <v>688.5</v>
      </c>
    </row>
    <row r="33" spans="1:10" x14ac:dyDescent="0.25">
      <c r="A33" s="27" t="s">
        <v>42</v>
      </c>
      <c r="B33" s="20" t="s">
        <v>8</v>
      </c>
      <c r="C33" s="8" t="s">
        <v>19</v>
      </c>
      <c r="D33" s="8">
        <v>259.89999999999998</v>
      </c>
      <c r="E33" s="8">
        <f t="shared" si="0"/>
        <v>25.99</v>
      </c>
      <c r="F33" s="8">
        <f t="shared" si="1"/>
        <v>233.90999999999997</v>
      </c>
      <c r="G33" s="22">
        <v>2</v>
      </c>
      <c r="H33" s="8">
        <f t="shared" si="2"/>
        <v>519.79999999999995</v>
      </c>
      <c r="I33" s="8">
        <f t="shared" si="3"/>
        <v>51.98</v>
      </c>
      <c r="J33" s="30">
        <f t="shared" si="4"/>
        <v>467.81999999999994</v>
      </c>
    </row>
    <row r="34" spans="1:10" x14ac:dyDescent="0.25">
      <c r="A34" s="27" t="s">
        <v>47</v>
      </c>
      <c r="B34" s="22">
        <v>38</v>
      </c>
      <c r="C34" s="8" t="s">
        <v>21</v>
      </c>
      <c r="D34" s="8">
        <v>259.89999999999998</v>
      </c>
      <c r="E34" s="8">
        <f t="shared" si="0"/>
        <v>25.99</v>
      </c>
      <c r="F34" s="8">
        <f t="shared" si="1"/>
        <v>233.90999999999997</v>
      </c>
      <c r="G34" s="22">
        <v>0</v>
      </c>
      <c r="H34" s="8">
        <f t="shared" si="2"/>
        <v>0</v>
      </c>
      <c r="I34" s="8">
        <f t="shared" si="3"/>
        <v>0</v>
      </c>
      <c r="J34" s="30">
        <f t="shared" si="4"/>
        <v>0</v>
      </c>
    </row>
    <row r="35" spans="1:10" x14ac:dyDescent="0.25">
      <c r="A35" s="28" t="s">
        <v>48</v>
      </c>
      <c r="B35" s="23">
        <v>38</v>
      </c>
      <c r="C35" s="19" t="s">
        <v>21</v>
      </c>
      <c r="D35" s="19">
        <v>259.89999999999998</v>
      </c>
      <c r="E35" s="19">
        <f t="shared" si="0"/>
        <v>25.99</v>
      </c>
      <c r="F35" s="19">
        <f t="shared" si="1"/>
        <v>233.90999999999997</v>
      </c>
      <c r="G35" s="23">
        <v>1</v>
      </c>
      <c r="H35" s="19">
        <f t="shared" si="2"/>
        <v>259.89999999999998</v>
      </c>
      <c r="I35" s="19">
        <f t="shared" si="3"/>
        <v>25.99</v>
      </c>
      <c r="J35" s="31">
        <f t="shared" si="4"/>
        <v>233.90999999999997</v>
      </c>
    </row>
    <row r="36" spans="1:10" x14ac:dyDescent="0.25">
      <c r="A36" s="27" t="s">
        <v>49</v>
      </c>
      <c r="B36" s="20" t="s">
        <v>16</v>
      </c>
      <c r="C36" s="8" t="s">
        <v>20</v>
      </c>
      <c r="D36" s="8">
        <v>259.89999999999998</v>
      </c>
      <c r="E36" s="8">
        <f t="shared" si="0"/>
        <v>25.99</v>
      </c>
      <c r="F36" s="8">
        <f t="shared" si="1"/>
        <v>233.90999999999997</v>
      </c>
      <c r="G36" s="22">
        <v>1</v>
      </c>
      <c r="H36" s="8">
        <f t="shared" si="2"/>
        <v>259.89999999999998</v>
      </c>
      <c r="I36" s="8">
        <f t="shared" si="3"/>
        <v>25.99</v>
      </c>
      <c r="J36" s="30">
        <f t="shared" si="4"/>
        <v>233.90999999999997</v>
      </c>
    </row>
    <row r="37" spans="1:10" x14ac:dyDescent="0.25">
      <c r="A37" s="28" t="s">
        <v>42</v>
      </c>
      <c r="B37" s="21" t="s">
        <v>9</v>
      </c>
      <c r="C37" s="19" t="s">
        <v>19</v>
      </c>
      <c r="D37" s="19">
        <v>299.89999999999998</v>
      </c>
      <c r="E37" s="19">
        <f t="shared" si="0"/>
        <v>29.99</v>
      </c>
      <c r="F37" s="19">
        <f t="shared" si="1"/>
        <v>269.90999999999997</v>
      </c>
      <c r="G37" s="23">
        <v>1</v>
      </c>
      <c r="H37" s="19">
        <f t="shared" si="2"/>
        <v>299.89999999999998</v>
      </c>
      <c r="I37" s="19">
        <f t="shared" si="3"/>
        <v>29.99</v>
      </c>
      <c r="J37" s="31">
        <f t="shared" si="4"/>
        <v>269.90999999999997</v>
      </c>
    </row>
    <row r="38" spans="1:10" x14ac:dyDescent="0.25">
      <c r="A38" s="27" t="s">
        <v>43</v>
      </c>
      <c r="B38" s="20" t="s">
        <v>9</v>
      </c>
      <c r="C38" s="8" t="s">
        <v>19</v>
      </c>
      <c r="D38" s="8">
        <v>299.89999999999998</v>
      </c>
      <c r="E38" s="8">
        <f t="shared" si="0"/>
        <v>29.99</v>
      </c>
      <c r="F38" s="8">
        <f t="shared" si="1"/>
        <v>269.90999999999997</v>
      </c>
      <c r="G38" s="22">
        <v>1</v>
      </c>
      <c r="H38" s="8">
        <f t="shared" si="2"/>
        <v>299.89999999999998</v>
      </c>
      <c r="I38" s="8">
        <f t="shared" si="3"/>
        <v>29.99</v>
      </c>
      <c r="J38" s="30">
        <f t="shared" si="4"/>
        <v>269.90999999999997</v>
      </c>
    </row>
    <row r="39" spans="1:10" x14ac:dyDescent="0.25">
      <c r="A39" s="27" t="s">
        <v>43</v>
      </c>
      <c r="B39" s="20" t="s">
        <v>7</v>
      </c>
      <c r="C39" s="8" t="s">
        <v>19</v>
      </c>
      <c r="D39" s="8">
        <v>300</v>
      </c>
      <c r="E39" s="8">
        <f t="shared" si="0"/>
        <v>30</v>
      </c>
      <c r="F39" s="8">
        <f t="shared" si="1"/>
        <v>270</v>
      </c>
      <c r="G39" s="22">
        <v>1</v>
      </c>
      <c r="H39" s="8">
        <f t="shared" si="2"/>
        <v>300</v>
      </c>
      <c r="I39" s="8">
        <f t="shared" si="3"/>
        <v>30</v>
      </c>
      <c r="J39" s="30">
        <f t="shared" si="4"/>
        <v>270</v>
      </c>
    </row>
    <row r="40" spans="1:10" x14ac:dyDescent="0.25">
      <c r="A40" s="28" t="s">
        <v>43</v>
      </c>
      <c r="B40" s="21" t="s">
        <v>8</v>
      </c>
      <c r="C40" s="19" t="s">
        <v>19</v>
      </c>
      <c r="D40" s="19">
        <v>302.89999999999998</v>
      </c>
      <c r="E40" s="19">
        <f t="shared" si="0"/>
        <v>30.29</v>
      </c>
      <c r="F40" s="19">
        <f t="shared" si="1"/>
        <v>272.60999999999996</v>
      </c>
      <c r="G40" s="23">
        <v>2</v>
      </c>
      <c r="H40" s="19">
        <f t="shared" si="2"/>
        <v>605.79999999999995</v>
      </c>
      <c r="I40" s="19">
        <f t="shared" si="3"/>
        <v>60.58</v>
      </c>
      <c r="J40" s="31">
        <f t="shared" si="4"/>
        <v>545.21999999999991</v>
      </c>
    </row>
    <row r="41" spans="1:10" x14ac:dyDescent="0.25">
      <c r="A41" s="27" t="s">
        <v>41</v>
      </c>
      <c r="B41" s="20" t="s">
        <v>16</v>
      </c>
      <c r="C41" s="8" t="s">
        <v>20</v>
      </c>
      <c r="D41" s="8">
        <v>349.9</v>
      </c>
      <c r="E41" s="8">
        <f t="shared" si="0"/>
        <v>34.99</v>
      </c>
      <c r="F41" s="8">
        <f t="shared" si="1"/>
        <v>314.90999999999997</v>
      </c>
      <c r="G41" s="22">
        <v>0</v>
      </c>
      <c r="H41" s="8">
        <f t="shared" si="2"/>
        <v>0</v>
      </c>
      <c r="I41" s="8">
        <f t="shared" si="3"/>
        <v>0</v>
      </c>
      <c r="J41" s="30">
        <f t="shared" si="4"/>
        <v>0</v>
      </c>
    </row>
    <row r="42" spans="1:10" x14ac:dyDescent="0.25">
      <c r="A42" s="36" t="s">
        <v>40</v>
      </c>
      <c r="B42" s="37" t="s">
        <v>16</v>
      </c>
      <c r="C42" s="38" t="s">
        <v>20</v>
      </c>
      <c r="D42" s="38">
        <v>399.9</v>
      </c>
      <c r="E42" s="38">
        <f t="shared" si="0"/>
        <v>39.99</v>
      </c>
      <c r="F42" s="38">
        <f t="shared" si="1"/>
        <v>359.90999999999997</v>
      </c>
      <c r="G42" s="39">
        <v>3</v>
      </c>
      <c r="H42" s="38">
        <f t="shared" si="2"/>
        <v>1199.6999999999998</v>
      </c>
      <c r="I42" s="38">
        <f t="shared" si="3"/>
        <v>119.96999999999998</v>
      </c>
      <c r="J42" s="40">
        <f t="shared" si="4"/>
        <v>1079.7299999999998</v>
      </c>
    </row>
    <row r="43" spans="1:10" x14ac:dyDescent="0.25">
      <c r="A43" s="41" t="s">
        <v>24</v>
      </c>
      <c r="B43" s="42"/>
      <c r="C43" s="43"/>
      <c r="D43" s="44">
        <f>SUBTOTAL(109,Tabela6[Preço Unitário])</f>
        <v>5962.2999999999993</v>
      </c>
      <c r="E43" s="44">
        <f>SUBTOTAL(109,Tabela6[Valor do Descoto])</f>
        <v>596.23000000000013</v>
      </c>
      <c r="F43" s="44">
        <f>SUBTOTAL(109,Tabela6[Valor p/uni já c/ desonto])</f>
        <v>5366.0699999999988</v>
      </c>
      <c r="G43" s="44">
        <f>SUBTOTAL(109,Tabela6[Qtd])</f>
        <v>192</v>
      </c>
      <c r="H43" s="44">
        <f>SUBTOTAL(109,Tabela6[Valor Total])</f>
        <v>16208.599999999995</v>
      </c>
      <c r="I43" s="44">
        <f>SUBTOTAL(109,Tabela6[Valor do Descoto total])</f>
        <v>1620.8600000000001</v>
      </c>
      <c r="J43" s="44">
        <f>SUBTOTAL(109,Tabela6[Valor Total c/ desconto])</f>
        <v>14587.739999999998</v>
      </c>
    </row>
  </sheetData>
  <mergeCells count="1"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3E97-4BA3-43AE-A327-DB12941483B2}">
  <dimension ref="A1:K25"/>
  <sheetViews>
    <sheetView zoomScale="115" zoomScaleNormal="115" workbookViewId="0">
      <selection activeCell="D33" sqref="D33"/>
    </sheetView>
  </sheetViews>
  <sheetFormatPr defaultRowHeight="15" x14ac:dyDescent="0.25"/>
  <cols>
    <col min="1" max="1" width="14.5703125" bestFit="1" customWidth="1"/>
    <col min="2" max="2" width="14.7109375" bestFit="1" customWidth="1"/>
    <col min="3" max="3" width="14.85546875" bestFit="1" customWidth="1"/>
    <col min="4" max="4" width="21.28515625" style="9" bestFit="1" customWidth="1"/>
    <col min="5" max="5" width="26.42578125" bestFit="1" customWidth="1"/>
    <col min="6" max="6" width="20.85546875" bestFit="1" customWidth="1"/>
    <col min="7" max="8" width="16.28515625" bestFit="1" customWidth="1"/>
    <col min="9" max="9" width="28.140625" bestFit="1" customWidth="1"/>
    <col min="10" max="10" width="33.5703125" bestFit="1" customWidth="1"/>
  </cols>
  <sheetData>
    <row r="1" spans="1:11" ht="18.75" x14ac:dyDescent="0.3">
      <c r="A1" s="59" t="s">
        <v>22</v>
      </c>
      <c r="B1" s="59"/>
      <c r="C1" s="59"/>
      <c r="D1" s="59"/>
      <c r="E1" s="59"/>
      <c r="F1" s="59"/>
      <c r="G1" s="59"/>
      <c r="H1" s="59"/>
      <c r="I1" s="59"/>
      <c r="J1" s="59"/>
    </row>
    <row r="2" spans="1:11" ht="3" customHeight="1" x14ac:dyDescent="0.3">
      <c r="A2" s="4"/>
      <c r="B2" s="4"/>
      <c r="C2" s="4"/>
      <c r="D2" s="10"/>
      <c r="E2" s="58"/>
      <c r="F2" s="58"/>
      <c r="G2" s="58"/>
      <c r="H2" s="58"/>
    </row>
    <row r="3" spans="1:11" s="2" customFormat="1" ht="15.75" x14ac:dyDescent="0.25">
      <c r="A3" s="2" t="s">
        <v>0</v>
      </c>
      <c r="B3" s="2" t="s">
        <v>6</v>
      </c>
      <c r="C3" s="2" t="s">
        <v>17</v>
      </c>
      <c r="D3" s="11" t="s">
        <v>18</v>
      </c>
      <c r="E3" s="2" t="s">
        <v>35</v>
      </c>
      <c r="F3" s="2" t="s">
        <v>36</v>
      </c>
      <c r="G3" s="2" t="s">
        <v>23</v>
      </c>
      <c r="H3" s="2" t="s">
        <v>25</v>
      </c>
      <c r="I3" s="2" t="s">
        <v>34</v>
      </c>
      <c r="J3" s="2" t="s">
        <v>33</v>
      </c>
    </row>
    <row r="4" spans="1:11" x14ac:dyDescent="0.25">
      <c r="A4" t="s">
        <v>1</v>
      </c>
      <c r="B4" s="1" t="s">
        <v>7</v>
      </c>
      <c r="C4" t="s">
        <v>19</v>
      </c>
      <c r="D4" s="9">
        <v>25.9</v>
      </c>
      <c r="E4" s="9">
        <f>Tabela2[[#This Row],[Preço Unitário]]*10%</f>
        <v>2.59</v>
      </c>
      <c r="F4" s="9">
        <f>Tabela2[[#This Row],[Preço Unitário]]-Tabela2[[#This Row],[Desconto 10% na uni]]</f>
        <v>23.31</v>
      </c>
      <c r="G4" s="1">
        <v>12</v>
      </c>
      <c r="H4" s="13">
        <f>Tabela2[[#This Row],[Preço Unitário]]*G4</f>
        <v>310.79999999999995</v>
      </c>
      <c r="I4" s="9">
        <f>Tabela2[[#This Row],[Valor Total]]*10%</f>
        <v>31.08</v>
      </c>
      <c r="J4" s="9">
        <f>Tabela2[[#This Row],[Valor Total]]-Tabela2[[#This Row],[Desconto 10% no total]]</f>
        <v>279.71999999999997</v>
      </c>
    </row>
    <row r="5" spans="1:11" x14ac:dyDescent="0.25">
      <c r="A5" t="s">
        <v>1</v>
      </c>
      <c r="B5" s="1" t="s">
        <v>8</v>
      </c>
      <c r="C5" t="s">
        <v>19</v>
      </c>
      <c r="D5" s="9">
        <v>29.9</v>
      </c>
      <c r="E5" s="9">
        <f>Tabela2[[#This Row],[Preço Unitário]]*10%</f>
        <v>2.99</v>
      </c>
      <c r="F5" s="9">
        <f>Tabela2[[#This Row],[Preço Unitário]]-Tabela2[[#This Row],[Desconto 10% na uni]]</f>
        <v>26.909999999999997</v>
      </c>
      <c r="G5" s="1">
        <v>10</v>
      </c>
      <c r="H5" s="13">
        <f>Tabela2[[#This Row],[Preço Unitário]]*G5</f>
        <v>299</v>
      </c>
      <c r="I5" s="9">
        <f>Tabela2[[#This Row],[Valor Total]]*10%</f>
        <v>29.900000000000002</v>
      </c>
      <c r="J5" s="9">
        <f>Tabela2[[#This Row],[Valor Total]]-Tabela2[[#This Row],[Desconto 10% no total]]</f>
        <v>269.10000000000002</v>
      </c>
    </row>
    <row r="6" spans="1:11" x14ac:dyDescent="0.25">
      <c r="A6" t="s">
        <v>1</v>
      </c>
      <c r="B6" s="1" t="s">
        <v>9</v>
      </c>
      <c r="C6" t="s">
        <v>19</v>
      </c>
      <c r="D6" s="9">
        <v>32.9</v>
      </c>
      <c r="E6" s="9">
        <f>Tabela2[[#This Row],[Preço Unitário]]*10%</f>
        <v>3.29</v>
      </c>
      <c r="F6" s="9">
        <f>Tabela2[[#This Row],[Preço Unitário]]-Tabela2[[#This Row],[Desconto 10% na uni]]</f>
        <v>29.61</v>
      </c>
      <c r="G6" s="1">
        <v>6</v>
      </c>
      <c r="H6" s="13">
        <f>Tabela2[[#This Row],[Preço Unitário]]*G6</f>
        <v>197.39999999999998</v>
      </c>
      <c r="I6" s="9">
        <f>Tabela2[[#This Row],[Valor Total]]*10%</f>
        <v>19.739999999999998</v>
      </c>
      <c r="J6" s="9">
        <f>Tabela2[[#This Row],[Valor Total]]-Tabela2[[#This Row],[Desconto 10% no total]]</f>
        <v>177.65999999999997</v>
      </c>
    </row>
    <row r="7" spans="1:11" x14ac:dyDescent="0.25">
      <c r="A7" t="s">
        <v>4</v>
      </c>
      <c r="B7" s="1" t="s">
        <v>16</v>
      </c>
      <c r="C7" t="s">
        <v>20</v>
      </c>
      <c r="D7" s="9">
        <v>399.9</v>
      </c>
      <c r="E7" s="9">
        <f>Tabela2[[#This Row],[Preço Unitário]]*10%</f>
        <v>39.99</v>
      </c>
      <c r="F7" s="9">
        <f>Tabela2[[#This Row],[Preço Unitário]]-Tabela2[[#This Row],[Desconto 10% na uni]]</f>
        <v>359.90999999999997</v>
      </c>
      <c r="G7" s="1">
        <v>3</v>
      </c>
      <c r="H7" s="13">
        <f>Tabela2[[#This Row],[Preço Unitário]]*G7</f>
        <v>1199.6999999999998</v>
      </c>
      <c r="I7" s="9">
        <f>Tabela2[[#This Row],[Valor Total]]*10%</f>
        <v>119.96999999999998</v>
      </c>
      <c r="J7" s="9">
        <f>Tabela2[[#This Row],[Valor Total]]-Tabela2[[#This Row],[Desconto 10% no total]]</f>
        <v>1079.7299999999998</v>
      </c>
    </row>
    <row r="8" spans="1:11" x14ac:dyDescent="0.25">
      <c r="A8" t="s">
        <v>10</v>
      </c>
      <c r="B8" s="1" t="s">
        <v>7</v>
      </c>
      <c r="C8" t="s">
        <v>19</v>
      </c>
      <c r="D8" s="9">
        <v>249.9</v>
      </c>
      <c r="E8" s="9">
        <f>Tabela2[[#This Row],[Preço Unitário]]*10%</f>
        <v>24.990000000000002</v>
      </c>
      <c r="F8" s="9">
        <f>Tabela2[[#This Row],[Preço Unitário]]-Tabela2[[#This Row],[Desconto 10% na uni]]</f>
        <v>224.91</v>
      </c>
      <c r="G8" s="1">
        <v>1</v>
      </c>
      <c r="H8" s="13">
        <f>Tabela2[[#This Row],[Preço Unitário]]*G8</f>
        <v>249.9</v>
      </c>
      <c r="I8" s="9">
        <f>Tabela2[[#This Row],[Valor Total]]*10%</f>
        <v>24.990000000000002</v>
      </c>
      <c r="J8" s="9">
        <f>Tabela2[[#This Row],[Valor Total]]-Tabela2[[#This Row],[Desconto 10% no total]]</f>
        <v>224.91</v>
      </c>
    </row>
    <row r="9" spans="1:11" x14ac:dyDescent="0.25">
      <c r="A9" t="s">
        <v>10</v>
      </c>
      <c r="B9" s="1" t="s">
        <v>8</v>
      </c>
      <c r="C9" t="s">
        <v>19</v>
      </c>
      <c r="D9" s="9">
        <v>259.89999999999998</v>
      </c>
      <c r="E9" s="9">
        <f>Tabela2[[#This Row],[Preço Unitário]]*10%</f>
        <v>25.99</v>
      </c>
      <c r="F9" s="9">
        <f>Tabela2[[#This Row],[Preço Unitário]]-Tabela2[[#This Row],[Desconto 10% na uni]]</f>
        <v>233.90999999999997</v>
      </c>
      <c r="G9" s="1">
        <v>2</v>
      </c>
      <c r="H9" s="13">
        <f>Tabela2[[#This Row],[Preço Unitário]]*G9</f>
        <v>519.79999999999995</v>
      </c>
      <c r="I9" s="9">
        <f>Tabela2[[#This Row],[Valor Total]]*10%</f>
        <v>51.98</v>
      </c>
      <c r="J9" s="9">
        <f>Tabela2[[#This Row],[Valor Total]]-Tabela2[[#This Row],[Desconto 10% no total]]</f>
        <v>467.81999999999994</v>
      </c>
      <c r="K9" s="1"/>
    </row>
    <row r="10" spans="1:11" x14ac:dyDescent="0.25">
      <c r="A10" t="s">
        <v>10</v>
      </c>
      <c r="B10" s="1" t="s">
        <v>9</v>
      </c>
      <c r="C10" t="s">
        <v>19</v>
      </c>
      <c r="D10" s="9">
        <v>299.89999999999998</v>
      </c>
      <c r="E10" s="9">
        <f>Tabela2[[#This Row],[Preço Unitário]]*10%</f>
        <v>29.99</v>
      </c>
      <c r="F10" s="9">
        <f>Tabela2[[#This Row],[Preço Unitário]]-Tabela2[[#This Row],[Desconto 10% na uni]]</f>
        <v>269.90999999999997</v>
      </c>
      <c r="G10" s="1">
        <v>1</v>
      </c>
      <c r="H10" s="13">
        <f>Tabela2[[#This Row],[Preço Unitário]]*G10</f>
        <v>299.89999999999998</v>
      </c>
      <c r="I10" s="9">
        <f>Tabela2[[#This Row],[Valor Total]]*10%</f>
        <v>29.99</v>
      </c>
      <c r="J10" s="9">
        <f>Tabela2[[#This Row],[Valor Total]]-Tabela2[[#This Row],[Desconto 10% no total]]</f>
        <v>269.90999999999997</v>
      </c>
    </row>
    <row r="11" spans="1:11" x14ac:dyDescent="0.25">
      <c r="A11" t="s">
        <v>5</v>
      </c>
      <c r="B11" s="1" t="s">
        <v>7</v>
      </c>
      <c r="C11" t="s">
        <v>19</v>
      </c>
      <c r="D11" s="9">
        <v>85.9</v>
      </c>
      <c r="E11" s="9">
        <f>Tabela2[[#This Row],[Preço Unitário]]*10%</f>
        <v>8.5900000000000016</v>
      </c>
      <c r="F11" s="9">
        <f>Tabela2[[#This Row],[Preço Unitário]]-Tabela2[[#This Row],[Desconto 10% na uni]]</f>
        <v>77.31</v>
      </c>
      <c r="G11" s="1">
        <v>8</v>
      </c>
      <c r="H11" s="13">
        <f>Tabela2[[#This Row],[Preço Unitário]]*G11</f>
        <v>687.2</v>
      </c>
      <c r="I11" s="9">
        <f>Tabela2[[#This Row],[Valor Total]]*10%</f>
        <v>68.720000000000013</v>
      </c>
      <c r="J11" s="9">
        <f>Tabela2[[#This Row],[Valor Total]]-Tabela2[[#This Row],[Desconto 10% no total]]</f>
        <v>618.48</v>
      </c>
    </row>
    <row r="12" spans="1:11" x14ac:dyDescent="0.25">
      <c r="A12" t="s">
        <v>5</v>
      </c>
      <c r="B12" s="1" t="s">
        <v>8</v>
      </c>
      <c r="C12" t="s">
        <v>19</v>
      </c>
      <c r="D12" s="9">
        <v>89.9</v>
      </c>
      <c r="E12" s="9">
        <f>Tabela2[[#This Row],[Preço Unitário]]*10%</f>
        <v>8.99</v>
      </c>
      <c r="F12" s="9">
        <f>Tabela2[[#This Row],[Preço Unitário]]-Tabela2[[#This Row],[Desconto 10% na uni]]</f>
        <v>80.910000000000011</v>
      </c>
      <c r="G12" s="1">
        <v>5</v>
      </c>
      <c r="H12" s="13">
        <f>Tabela2[[#This Row],[Preço Unitário]]*G12</f>
        <v>449.5</v>
      </c>
      <c r="I12" s="9">
        <f>Tabela2[[#This Row],[Valor Total]]*10%</f>
        <v>44.95</v>
      </c>
      <c r="J12" s="9">
        <f>Tabela2[[#This Row],[Valor Total]]-Tabela2[[#This Row],[Desconto 10% no total]]</f>
        <v>404.55</v>
      </c>
    </row>
    <row r="13" spans="1:11" x14ac:dyDescent="0.25">
      <c r="A13" t="s">
        <v>5</v>
      </c>
      <c r="B13" s="1" t="s">
        <v>9</v>
      </c>
      <c r="C13" t="s">
        <v>19</v>
      </c>
      <c r="D13" s="9">
        <v>92.9</v>
      </c>
      <c r="E13" s="9">
        <f>Tabela2[[#This Row],[Preço Unitário]]*10%</f>
        <v>9.2900000000000009</v>
      </c>
      <c r="F13" s="9">
        <f>Tabela2[[#This Row],[Preço Unitário]]-Tabela2[[#This Row],[Desconto 10% na uni]]</f>
        <v>83.61</v>
      </c>
      <c r="G13" s="1">
        <v>6</v>
      </c>
      <c r="H13" s="13">
        <f>Tabela2[[#This Row],[Preço Unitário]]*G13</f>
        <v>557.40000000000009</v>
      </c>
      <c r="I13" s="9">
        <f>Tabela2[[#This Row],[Valor Total]]*10%</f>
        <v>55.740000000000009</v>
      </c>
      <c r="J13" s="9">
        <f>Tabela2[[#This Row],[Valor Total]]-Tabela2[[#This Row],[Desconto 10% no total]]</f>
        <v>501.66000000000008</v>
      </c>
    </row>
    <row r="14" spans="1:11" x14ac:dyDescent="0.25">
      <c r="A14" t="s">
        <v>2</v>
      </c>
      <c r="B14" s="1" t="s">
        <v>16</v>
      </c>
      <c r="C14" t="s">
        <v>19</v>
      </c>
      <c r="D14" s="9">
        <v>149.9</v>
      </c>
      <c r="E14" s="9">
        <f>Tabela2[[#This Row],[Preço Unitário]]*10%</f>
        <v>14.990000000000002</v>
      </c>
      <c r="F14" s="9">
        <f>Tabela2[[#This Row],[Preço Unitário]]-Tabela2[[#This Row],[Desconto 10% na uni]]</f>
        <v>134.91</v>
      </c>
      <c r="G14" s="1">
        <v>2</v>
      </c>
      <c r="H14" s="13">
        <f>Tabela2[[#This Row],[Preço Unitário]]*G14</f>
        <v>299.8</v>
      </c>
      <c r="I14" s="9">
        <f>Tabela2[[#This Row],[Valor Total]]*10%</f>
        <v>29.980000000000004</v>
      </c>
      <c r="J14" s="9">
        <f>Tabela2[[#This Row],[Valor Total]]-Tabela2[[#This Row],[Desconto 10% no total]]</f>
        <v>269.82</v>
      </c>
    </row>
    <row r="15" spans="1:11" x14ac:dyDescent="0.25">
      <c r="A15" t="s">
        <v>11</v>
      </c>
      <c r="B15" s="1" t="s">
        <v>7</v>
      </c>
      <c r="C15" t="s">
        <v>19</v>
      </c>
      <c r="D15" s="9">
        <v>65.900000000000006</v>
      </c>
      <c r="E15" s="9">
        <f>Tabela2[[#This Row],[Preço Unitário]]*10%</f>
        <v>6.5900000000000007</v>
      </c>
      <c r="F15" s="9">
        <f>Tabela2[[#This Row],[Preço Unitário]]-Tabela2[[#This Row],[Desconto 10% na uni]]</f>
        <v>59.31</v>
      </c>
      <c r="G15" s="1">
        <v>12</v>
      </c>
      <c r="H15" s="13">
        <f>Tabela2[[#This Row],[Preço Unitário]]*G15</f>
        <v>790.80000000000007</v>
      </c>
      <c r="I15" s="9">
        <f>Tabela2[[#This Row],[Valor Total]]*10%</f>
        <v>79.080000000000013</v>
      </c>
      <c r="J15" s="9">
        <f>Tabela2[[#This Row],[Valor Total]]-Tabela2[[#This Row],[Desconto 10% no total]]</f>
        <v>711.72</v>
      </c>
    </row>
    <row r="16" spans="1:11" x14ac:dyDescent="0.25">
      <c r="A16" t="s">
        <v>11</v>
      </c>
      <c r="B16" s="1" t="s">
        <v>8</v>
      </c>
      <c r="C16" t="s">
        <v>19</v>
      </c>
      <c r="D16" s="9">
        <v>69.900000000000006</v>
      </c>
      <c r="E16" s="9">
        <f>Tabela2[[#This Row],[Preço Unitário]]*10%</f>
        <v>6.9900000000000011</v>
      </c>
      <c r="F16" s="9">
        <f>Tabela2[[#This Row],[Preço Unitário]]-Tabela2[[#This Row],[Desconto 10% na uni]]</f>
        <v>62.910000000000004</v>
      </c>
      <c r="G16" s="1">
        <v>15</v>
      </c>
      <c r="H16" s="13">
        <f>Tabela2[[#This Row],[Preço Unitário]]*G16</f>
        <v>1048.5</v>
      </c>
      <c r="I16" s="9">
        <f>Tabela2[[#This Row],[Valor Total]]*10%</f>
        <v>104.85000000000001</v>
      </c>
      <c r="J16" s="9">
        <f>Tabela2[[#This Row],[Valor Total]]-Tabela2[[#This Row],[Desconto 10% no total]]</f>
        <v>943.65</v>
      </c>
    </row>
    <row r="17" spans="1:10" x14ac:dyDescent="0.25">
      <c r="A17" t="s">
        <v>11</v>
      </c>
      <c r="B17" s="1" t="s">
        <v>9</v>
      </c>
      <c r="C17" t="s">
        <v>19</v>
      </c>
      <c r="D17" s="9">
        <v>70.900000000000006</v>
      </c>
      <c r="E17" s="9">
        <f>Tabela2[[#This Row],[Preço Unitário]]*10%</f>
        <v>7.0900000000000007</v>
      </c>
      <c r="F17" s="9">
        <f>Tabela2[[#This Row],[Preço Unitário]]-Tabela2[[#This Row],[Desconto 10% na uni]]</f>
        <v>63.81</v>
      </c>
      <c r="G17" s="1">
        <v>13</v>
      </c>
      <c r="H17" s="13">
        <f>Tabela2[[#This Row],[Preço Unitário]]*G17</f>
        <v>921.7</v>
      </c>
      <c r="I17" s="9">
        <f>Tabela2[[#This Row],[Valor Total]]*10%</f>
        <v>92.170000000000016</v>
      </c>
      <c r="J17" s="9">
        <f>Tabela2[[#This Row],[Valor Total]]-Tabela2[[#This Row],[Desconto 10% no total]]</f>
        <v>829.53</v>
      </c>
    </row>
    <row r="18" spans="1:10" x14ac:dyDescent="0.25">
      <c r="A18" t="s">
        <v>12</v>
      </c>
      <c r="B18" s="1">
        <v>36</v>
      </c>
      <c r="C18" t="s">
        <v>21</v>
      </c>
      <c r="D18" s="9">
        <v>199.9</v>
      </c>
      <c r="E18" s="9">
        <f>Tabela2[[#This Row],[Preço Unitário]]*10%</f>
        <v>19.990000000000002</v>
      </c>
      <c r="F18" s="9">
        <f>Tabela2[[#This Row],[Preço Unitário]]-Tabela2[[#This Row],[Desconto 10% na uni]]</f>
        <v>179.91</v>
      </c>
      <c r="G18" s="1">
        <v>2</v>
      </c>
      <c r="H18" s="13">
        <f>Tabela2[[#This Row],[Preço Unitário]]*G18</f>
        <v>399.8</v>
      </c>
      <c r="I18" s="9">
        <f>Tabela2[[#This Row],[Valor Total]]*10%</f>
        <v>39.980000000000004</v>
      </c>
      <c r="J18" s="9">
        <f>Tabela2[[#This Row],[Valor Total]]-Tabela2[[#This Row],[Desconto 10% no total]]</f>
        <v>359.82</v>
      </c>
    </row>
    <row r="19" spans="1:10" x14ac:dyDescent="0.25">
      <c r="A19" t="s">
        <v>12</v>
      </c>
      <c r="B19" s="1">
        <v>37</v>
      </c>
      <c r="C19" t="s">
        <v>21</v>
      </c>
      <c r="D19" s="9">
        <v>249.9</v>
      </c>
      <c r="E19" s="9">
        <f>Tabela2[[#This Row],[Preço Unitário]]*10%</f>
        <v>24.990000000000002</v>
      </c>
      <c r="F19" s="9">
        <f>Tabela2[[#This Row],[Preço Unitário]]-Tabela2[[#This Row],[Desconto 10% na uni]]</f>
        <v>224.91</v>
      </c>
      <c r="G19" s="1">
        <v>1</v>
      </c>
      <c r="H19" s="13">
        <f>Tabela2[[#This Row],[Preço Unitário]]*G19</f>
        <v>249.9</v>
      </c>
      <c r="I19" s="9">
        <f>Tabela2[[#This Row],[Valor Total]]*10%</f>
        <v>24.990000000000002</v>
      </c>
      <c r="J19" s="9">
        <f>Tabela2[[#This Row],[Valor Total]]-Tabela2[[#This Row],[Desconto 10% no total]]</f>
        <v>224.91</v>
      </c>
    </row>
    <row r="20" spans="1:10" x14ac:dyDescent="0.25">
      <c r="A20" t="s">
        <v>12</v>
      </c>
      <c r="B20" s="1">
        <v>38</v>
      </c>
      <c r="C20" t="s">
        <v>21</v>
      </c>
      <c r="D20" s="9">
        <v>259.89999999999998</v>
      </c>
      <c r="E20" s="9">
        <f>Tabela2[[#This Row],[Preço Unitário]]*10%</f>
        <v>25.99</v>
      </c>
      <c r="F20" s="9">
        <f>Tabela2[[#This Row],[Preço Unitário]]-Tabela2[[#This Row],[Desconto 10% na uni]]</f>
        <v>233.90999999999997</v>
      </c>
      <c r="G20" s="1">
        <v>0</v>
      </c>
      <c r="H20" s="13">
        <f>Tabela2[[#This Row],[Preço Unitário]]*G20</f>
        <v>0</v>
      </c>
      <c r="I20" s="9">
        <f>Tabela2[[#This Row],[Valor Total]]*10%</f>
        <v>0</v>
      </c>
      <c r="J20" s="9">
        <f>Tabela2[[#This Row],[Valor Total]]-Tabela2[[#This Row],[Desconto 10% no total]]</f>
        <v>0</v>
      </c>
    </row>
    <row r="21" spans="1:10" x14ac:dyDescent="0.25">
      <c r="A21" t="s">
        <v>13</v>
      </c>
      <c r="B21" s="1" t="s">
        <v>16</v>
      </c>
      <c r="C21" t="s">
        <v>20</v>
      </c>
      <c r="D21" s="9">
        <v>259.89999999999998</v>
      </c>
      <c r="E21" s="9">
        <f>Tabela2[[#This Row],[Preço Unitário]]*10%</f>
        <v>25.99</v>
      </c>
      <c r="F21" s="9">
        <f>Tabela2[[#This Row],[Preço Unitário]]-Tabela2[[#This Row],[Desconto 10% na uni]]</f>
        <v>233.90999999999997</v>
      </c>
      <c r="G21" s="1">
        <v>1</v>
      </c>
      <c r="H21" s="13">
        <f>Tabela2[[#This Row],[Preço Unitário]]*G21</f>
        <v>259.89999999999998</v>
      </c>
      <c r="I21" s="9">
        <f>Tabela2[[#This Row],[Valor Total]]*10%</f>
        <v>25.99</v>
      </c>
      <c r="J21" s="9">
        <f>Tabela2[[#This Row],[Valor Total]]-Tabela2[[#This Row],[Desconto 10% no total]]</f>
        <v>233.90999999999997</v>
      </c>
    </row>
    <row r="22" spans="1:10" x14ac:dyDescent="0.25">
      <c r="A22" t="s">
        <v>14</v>
      </c>
      <c r="B22" s="1" t="s">
        <v>16</v>
      </c>
      <c r="C22" t="s">
        <v>20</v>
      </c>
      <c r="D22" s="9">
        <v>39.9</v>
      </c>
      <c r="E22" s="9">
        <f>Tabela2[[#This Row],[Preço Unitário]]*10%</f>
        <v>3.99</v>
      </c>
      <c r="F22" s="9">
        <f>Tabela2[[#This Row],[Preço Unitário]]-Tabela2[[#This Row],[Desconto 10% na uni]]</f>
        <v>35.909999999999997</v>
      </c>
      <c r="G22" s="1">
        <v>11</v>
      </c>
      <c r="H22" s="13">
        <f>Tabela2[[#This Row],[Preço Unitário]]*G22</f>
        <v>438.9</v>
      </c>
      <c r="I22" s="9">
        <f>Tabela2[[#This Row],[Valor Total]]*10%</f>
        <v>43.89</v>
      </c>
      <c r="J22" s="9">
        <f>Tabela2[[#This Row],[Valor Total]]-Tabela2[[#This Row],[Desconto 10% no total]]</f>
        <v>395.01</v>
      </c>
    </row>
    <row r="23" spans="1:10" x14ac:dyDescent="0.25">
      <c r="A23" t="s">
        <v>15</v>
      </c>
      <c r="B23" s="1" t="s">
        <v>16</v>
      </c>
      <c r="C23" t="s">
        <v>20</v>
      </c>
      <c r="D23" s="9">
        <v>49.9</v>
      </c>
      <c r="E23" s="9">
        <f>Tabela2[[#This Row],[Preço Unitário]]*10%</f>
        <v>4.99</v>
      </c>
      <c r="F23" s="9">
        <f>Tabela2[[#This Row],[Preço Unitário]]-Tabela2[[#This Row],[Desconto 10% na uni]]</f>
        <v>44.91</v>
      </c>
      <c r="G23" s="1">
        <v>21</v>
      </c>
      <c r="H23" s="13">
        <f>Tabela2[[#This Row],[Preço Unitário]]*G23</f>
        <v>1047.8999999999999</v>
      </c>
      <c r="I23" s="9">
        <f>Tabela2[[#This Row],[Valor Total]]*10%</f>
        <v>104.78999999999999</v>
      </c>
      <c r="J23" s="9">
        <f>Tabela2[[#This Row],[Valor Total]]-Tabela2[[#This Row],[Desconto 10% no total]]</f>
        <v>943.1099999999999</v>
      </c>
    </row>
    <row r="24" spans="1:10" x14ac:dyDescent="0.25">
      <c r="A24" t="s">
        <v>24</v>
      </c>
      <c r="B24" s="1"/>
      <c r="D24" s="9">
        <f>SUBTOTAL(109,Tabela2[Preço Unitário])</f>
        <v>2983.0000000000009</v>
      </c>
      <c r="E24" s="14">
        <f>SUBTOTAL(109,Tabela2[Desconto 10% na uni])</f>
        <v>298.30000000000007</v>
      </c>
      <c r="F24" s="14">
        <f>SUBTOTAL(109,Tabela2[Desconto p/uni])</f>
        <v>2684.6999999999994</v>
      </c>
      <c r="G24" s="1">
        <f>SUBTOTAL(109,Tabela2[Qtd])</f>
        <v>132</v>
      </c>
      <c r="H24" s="14">
        <f>SUBTOTAL(109,Tabela2[Valor Total])</f>
        <v>10227.799999999999</v>
      </c>
      <c r="I24" s="14">
        <f>SUBTOTAL(109,Tabela2[Desconto 10% no total])</f>
        <v>1022.7800000000001</v>
      </c>
      <c r="J24" s="14">
        <f>SUBTOTAL(109,Tabela2[Valor Total c/ desconto 10%])</f>
        <v>9205.0199999999986</v>
      </c>
    </row>
    <row r="25" spans="1:10" x14ac:dyDescent="0.25">
      <c r="B25" s="1"/>
      <c r="E25" s="1"/>
      <c r="F25" s="1"/>
      <c r="G25" s="14"/>
      <c r="H25" s="14"/>
    </row>
  </sheetData>
  <mergeCells count="2">
    <mergeCell ref="E2:H2"/>
    <mergeCell ref="A1:J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CF699-F2AA-44BE-9D2C-5CD3C169F985}">
  <dimension ref="A3:B13"/>
  <sheetViews>
    <sheetView workbookViewId="0">
      <selection activeCell="D33" sqref="D33"/>
    </sheetView>
  </sheetViews>
  <sheetFormatPr defaultRowHeight="15" x14ac:dyDescent="0.25"/>
  <cols>
    <col min="1" max="1" width="11.28515625" bestFit="1" customWidth="1"/>
    <col min="2" max="2" width="12.28515625" bestFit="1" customWidth="1"/>
  </cols>
  <sheetData>
    <row r="3" spans="1:2" x14ac:dyDescent="0.25">
      <c r="A3" s="17" t="s">
        <v>0</v>
      </c>
      <c r="B3" t="s">
        <v>29</v>
      </c>
    </row>
    <row r="4" spans="1:2" x14ac:dyDescent="0.25">
      <c r="A4" t="s">
        <v>11</v>
      </c>
      <c r="B4">
        <v>40</v>
      </c>
    </row>
    <row r="5" spans="1:2" x14ac:dyDescent="0.25">
      <c r="A5" t="s">
        <v>13</v>
      </c>
      <c r="B5">
        <v>1</v>
      </c>
    </row>
    <row r="6" spans="1:2" x14ac:dyDescent="0.25">
      <c r="A6" t="s">
        <v>14</v>
      </c>
      <c r="B6">
        <v>11</v>
      </c>
    </row>
    <row r="7" spans="1:2" x14ac:dyDescent="0.25">
      <c r="A7" t="s">
        <v>5</v>
      </c>
      <c r="B7">
        <v>19</v>
      </c>
    </row>
    <row r="8" spans="1:2" x14ac:dyDescent="0.25">
      <c r="A8" t="s">
        <v>1</v>
      </c>
      <c r="B8">
        <v>28</v>
      </c>
    </row>
    <row r="9" spans="1:2" x14ac:dyDescent="0.25">
      <c r="A9" t="s">
        <v>15</v>
      </c>
      <c r="B9">
        <v>21</v>
      </c>
    </row>
    <row r="10" spans="1:2" x14ac:dyDescent="0.25">
      <c r="A10" t="s">
        <v>10</v>
      </c>
      <c r="B10">
        <v>4</v>
      </c>
    </row>
    <row r="11" spans="1:2" x14ac:dyDescent="0.25">
      <c r="A11" t="s">
        <v>4</v>
      </c>
      <c r="B11">
        <v>3</v>
      </c>
    </row>
    <row r="12" spans="1:2" x14ac:dyDescent="0.25">
      <c r="A12" t="s">
        <v>12</v>
      </c>
      <c r="B12">
        <v>3</v>
      </c>
    </row>
    <row r="13" spans="1:2" x14ac:dyDescent="0.25">
      <c r="A13" t="s">
        <v>2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6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5</vt:i4>
      </vt:variant>
    </vt:vector>
  </HeadingPairs>
  <TitlesOfParts>
    <vt:vector size="12" baseType="lpstr">
      <vt:lpstr>Produtos</vt:lpstr>
      <vt:lpstr>Lista de Indicadores</vt:lpstr>
      <vt:lpstr>Filtro Avançado</vt:lpstr>
      <vt:lpstr>Produtos Tabela</vt:lpstr>
      <vt:lpstr>Tabela de Produtos</vt:lpstr>
      <vt:lpstr>P-Gráfico</vt:lpstr>
      <vt:lpstr>Meu Gráfico</vt:lpstr>
      <vt:lpstr>'Filtro Avançado'!Area_de_extracao</vt:lpstr>
      <vt:lpstr>'Filtro Avançado'!Criterios</vt:lpstr>
      <vt:lpstr>Int_Nome_Produtos</vt:lpstr>
      <vt:lpstr>Int_Quantidade</vt:lpstr>
      <vt:lpstr>Nome_Produtos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katynnie exonnie</dc:creator>
  <cp:lastModifiedBy>katynnie exonnie</cp:lastModifiedBy>
  <dcterms:created xsi:type="dcterms:W3CDTF">2024-04-03T16:24:30Z</dcterms:created>
  <dcterms:modified xsi:type="dcterms:W3CDTF">2024-04-04T16:45:04Z</dcterms:modified>
</cp:coreProperties>
</file>