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7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8.xml" ContentType="application/vnd.openxmlformats-officedocument.spreadsheetml.pivot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OneDrive\Desktop\"/>
    </mc:Choice>
  </mc:AlternateContent>
  <xr:revisionPtr revIDLastSave="0" documentId="13_ncr:1_{BE42EF7B-661F-4DD4-972C-72E9E0EE9C2D}" xr6:coauthVersionLast="47" xr6:coauthVersionMax="47" xr10:uidLastSave="{00000000-0000-0000-0000-000000000000}"/>
  <bookViews>
    <workbookView xWindow="-108" yWindow="-108" windowWidth="23256" windowHeight="12456" xr2:uid="{A87D9CB1-B214-4D7B-8BB5-C42C6B93F497}"/>
  </bookViews>
  <sheets>
    <sheet name="Sheet5" sheetId="12" r:id="rId1"/>
    <sheet name="Sheet7" sheetId="14" r:id="rId2"/>
    <sheet name="revenue_raw" sheetId="2" r:id="rId3"/>
    <sheet name="expenses_raw" sheetId="3" r:id="rId4"/>
    <sheet name="Sheet4" sheetId="16" r:id="rId5"/>
    <sheet name="customers" sheetId="4" r:id="rId6"/>
    <sheet name="Sheet6" sheetId="13" r:id="rId7"/>
    <sheet name="marketing" sheetId="5" r:id="rId8"/>
    <sheet name="Sheet3" sheetId="15" r:id="rId9"/>
    <sheet name="cash_balance" sheetId="6" r:id="rId10"/>
    <sheet name="cogs" sheetId="8" r:id="rId11"/>
    <sheet name="cancellations" sheetId="9" r:id="rId12"/>
  </sheets>
  <definedNames>
    <definedName name="ExternalData_1" localSheetId="11" hidden="1">'cancellations'!$A$1:$B$3</definedName>
    <definedName name="ExternalData_1" localSheetId="9" hidden="1">'cash_balance'!$A$1:$B$7</definedName>
    <definedName name="ExternalData_1" localSheetId="10" hidden="1">'cogs'!$A$1:$B$7</definedName>
    <definedName name="ExternalData_1" localSheetId="5" hidden="1">'customers'!$A$1:$F$6</definedName>
    <definedName name="ExternalData_1" localSheetId="3" hidden="1">expenses_raw!$A$1:$D$25</definedName>
    <definedName name="ExternalData_1" localSheetId="7" hidden="1">marketing!$A$1:$D$7</definedName>
    <definedName name="ExternalData_1" localSheetId="2" hidden="1">'revenue_raw'!$A$1:$E$22</definedName>
  </definedNames>
  <calcPr calcId="191029"/>
  <pivotCaches>
    <pivotCache cacheId="0" r:id="rId13"/>
    <pivotCache cacheId="1" r:id="rId14"/>
    <pivotCache cacheId="2" r:id="rId15"/>
    <pivotCache cacheId="5" r:id="rId16"/>
    <pivotCache cacheId="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M4" i="12"/>
  <c r="M5" i="12"/>
  <c r="M6" i="12"/>
  <c r="M7" i="12"/>
  <c r="M8" i="12"/>
  <c r="M9" i="12"/>
  <c r="M10" i="12"/>
  <c r="J4" i="12"/>
  <c r="J5" i="12"/>
  <c r="J6" i="12"/>
  <c r="J7" i="12"/>
  <c r="J8" i="12"/>
  <c r="J9" i="12"/>
  <c r="J10" i="12"/>
  <c r="I10" i="12"/>
  <c r="I9" i="12"/>
  <c r="I8" i="12"/>
  <c r="I7" i="12"/>
  <c r="I6" i="12"/>
  <c r="I5" i="12"/>
  <c r="I4" i="12"/>
  <c r="B10" i="14"/>
  <c r="D4" i="13"/>
  <c r="D5" i="13"/>
  <c r="D6" i="13"/>
  <c r="D7" i="13"/>
  <c r="D8" i="13"/>
  <c r="D9" i="13"/>
  <c r="D10" i="13"/>
  <c r="E4" i="12"/>
  <c r="E5" i="12"/>
  <c r="E6" i="12"/>
  <c r="E7" i="12"/>
  <c r="E8" i="12"/>
  <c r="E9" i="12"/>
  <c r="E10" i="1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8B2B6-ED4B-4364-B462-50BFF7D20758}" keepAlive="1" name="Query - cancellations" description="Connection to the 'cancellations' query in the workbook." type="5" refreshedVersion="7" background="1" saveData="1">
    <dbPr connection="Provider=Microsoft.Mashup.OleDb.1;Data Source=$Workbook$;Location=cancellations;Extended Properties=&quot;&quot;" command="SELECT * FROM [cancellations]"/>
  </connection>
  <connection id="2" xr16:uid="{6F3F8FFB-9B54-48D7-9373-4311A6BB5109}" keepAlive="1" name="Query - cash_balance" description="Connection to the 'cash_balance' query in the workbook." type="5" refreshedVersion="7" background="1" saveData="1">
    <dbPr connection="Provider=Microsoft.Mashup.OleDb.1;Data Source=$Workbook$;Location=cash_balance;Extended Properties=&quot;&quot;" command="SELECT * FROM [cash_balance]"/>
  </connection>
  <connection id="3" xr16:uid="{655D3192-1BF9-4514-AAB1-29AC40750AAE}" keepAlive="1" name="Query - cogs" description="Connection to the 'cogs' query in the workbook." type="5" refreshedVersion="7" background="1" saveData="1">
    <dbPr connection="Provider=Microsoft.Mashup.OleDb.1;Data Source=$Workbook$;Location=cogs;Extended Properties=&quot;&quot;" command="SELECT * FROM [cogs]"/>
  </connection>
  <connection id="4" xr16:uid="{BF0F83DE-7844-4AB8-9EB2-14144E0E3D99}" keepAlive="1" name="Query - customers" description="Connection to the 'customers' query in the workbook." type="5" refreshedVersion="7" background="1" saveData="1">
    <dbPr connection="Provider=Microsoft.Mashup.OleDb.1;Data Source=$Workbook$;Location=customers;Extended Properties=&quot;&quot;" command="SELECT * FROM [customers]"/>
  </connection>
  <connection id="5" xr16:uid="{BD577EC0-7BF0-495E-BCA3-2E7A55DA423F}" keepAlive="1" name="Query - expenses_raw" description="Connection to the 'expenses_raw' query in the workbook." type="5" refreshedVersion="7" background="1" saveData="1">
    <dbPr connection="Provider=Microsoft.Mashup.OleDb.1;Data Source=$Workbook$;Location=expenses_raw;Extended Properties=&quot;&quot;" command="SELECT * FROM [expenses_raw]"/>
  </connection>
  <connection id="6" xr16:uid="{0395351F-C321-4804-A822-9116EFB2651E}" keepAlive="1" name="Query - marketing" description="Connection to the 'marketing' query in the workbook." type="5" refreshedVersion="7" background="1" saveData="1">
    <dbPr connection="Provider=Microsoft.Mashup.OleDb.1;Data Source=$Workbook$;Location=marketing;Extended Properties=&quot;&quot;" command="SELECT * FROM [marketing]"/>
  </connection>
  <connection id="7" xr16:uid="{F57A1AEB-45AC-4BDB-BCB9-80B9DEBBCFC3}" keepAlive="1" name="Query - revenue_raw" description="Connection to the 'revenue_raw' query in the workbook." type="5" refreshedVersion="7" background="1" saveData="1">
    <dbPr connection="Provider=Microsoft.Mashup.OleDb.1;Data Source=$Workbook$;Location=revenue_raw;Extended Properties=&quot;&quot;" command="SELECT * FROM [revenue_raw]"/>
  </connection>
</connections>
</file>

<file path=xl/sharedStrings.xml><?xml version="1.0" encoding="utf-8"?>
<sst xmlns="http://schemas.openxmlformats.org/spreadsheetml/2006/main" count="215" uniqueCount="103">
  <si>
    <t>invoice_id</t>
  </si>
  <si>
    <t>invoice_date</t>
  </si>
  <si>
    <t>customer_id</t>
  </si>
  <si>
    <t>product</t>
  </si>
  <si>
    <t>amount</t>
  </si>
  <si>
    <t>202501-101</t>
  </si>
  <si>
    <t>SaaS Subscription</t>
  </si>
  <si>
    <t>202502-101</t>
  </si>
  <si>
    <t>202502-102</t>
  </si>
  <si>
    <t>202503-101</t>
  </si>
  <si>
    <t>202503-102</t>
  </si>
  <si>
    <t>202503-103</t>
  </si>
  <si>
    <t>202504-101</t>
  </si>
  <si>
    <t>202504-102</t>
  </si>
  <si>
    <t>202504-103</t>
  </si>
  <si>
    <t>202504-104</t>
  </si>
  <si>
    <t>202504-105</t>
  </si>
  <si>
    <t>202505-101</t>
  </si>
  <si>
    <t>202505-102</t>
  </si>
  <si>
    <t>202505-103</t>
  </si>
  <si>
    <t>202505-104</t>
  </si>
  <si>
    <t>202505-105</t>
  </si>
  <si>
    <t>202506-101</t>
  </si>
  <si>
    <t>202506-102</t>
  </si>
  <si>
    <t>202506-103</t>
  </si>
  <si>
    <t>202506-104</t>
  </si>
  <si>
    <t>202506-105</t>
  </si>
  <si>
    <t>expense_id</t>
  </si>
  <si>
    <t>expense_date</t>
  </si>
  <si>
    <t>category</t>
  </si>
  <si>
    <t>202501-Clo</t>
  </si>
  <si>
    <t>Cloud Hosting</t>
  </si>
  <si>
    <t>202501-Sal</t>
  </si>
  <si>
    <t>Salaries</t>
  </si>
  <si>
    <t>202501-Mar</t>
  </si>
  <si>
    <t>Marketing</t>
  </si>
  <si>
    <t>202501-Off</t>
  </si>
  <si>
    <t>Office</t>
  </si>
  <si>
    <t>202502-Clo</t>
  </si>
  <si>
    <t>202502-Sal</t>
  </si>
  <si>
    <t>202502-Mar</t>
  </si>
  <si>
    <t>202502-Off</t>
  </si>
  <si>
    <t>202503-Clo</t>
  </si>
  <si>
    <t>202503-Sal</t>
  </si>
  <si>
    <t>202503-Mar</t>
  </si>
  <si>
    <t>202503-Off</t>
  </si>
  <si>
    <t>202504-Clo</t>
  </si>
  <si>
    <t>202504-Sal</t>
  </si>
  <si>
    <t>202504-Mar</t>
  </si>
  <si>
    <t>202504-Off</t>
  </si>
  <si>
    <t>202505-Clo</t>
  </si>
  <si>
    <t>202505-Sal</t>
  </si>
  <si>
    <t>202505-Mar</t>
  </si>
  <si>
    <t>202505-Off</t>
  </si>
  <si>
    <t>202506-Clo</t>
  </si>
  <si>
    <t>202506-Sal</t>
  </si>
  <si>
    <t>202506-Mar</t>
  </si>
  <si>
    <t>202506-Off</t>
  </si>
  <si>
    <t>signup_date</t>
  </si>
  <si>
    <t>channel</t>
  </si>
  <si>
    <t>plan</t>
  </si>
  <si>
    <t>monthly_fee</t>
  </si>
  <si>
    <t>Instagram</t>
  </si>
  <si>
    <t>Basic</t>
  </si>
  <si>
    <t>Google Ads</t>
  </si>
  <si>
    <t>Pro</t>
  </si>
  <si>
    <t>Referral</t>
  </si>
  <si>
    <t>LinkedIn</t>
  </si>
  <si>
    <t>Enterprise</t>
  </si>
  <si>
    <t>Organic</t>
  </si>
  <si>
    <t>month</t>
  </si>
  <si>
    <t>spend</t>
  </si>
  <si>
    <t>new_customers</t>
  </si>
  <si>
    <t>date</t>
  </si>
  <si>
    <t>bank_balance</t>
  </si>
  <si>
    <t>cogs_amount</t>
  </si>
  <si>
    <t>cancel_date</t>
  </si>
  <si>
    <t>Month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</si>
  <si>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</si>
  <si>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</si>
  <si>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</si>
  <si>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</si>
  <si>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</si>
  <si>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</si>
  <si>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</si>
  <si>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</si>
  <si>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Sum of amount</t>
  </si>
  <si>
    <t>MRR</t>
  </si>
  <si>
    <t xml:space="preserve"> Burn</t>
  </si>
  <si>
    <t>Net Burn</t>
  </si>
  <si>
    <t xml:space="preserve">Spend </t>
  </si>
  <si>
    <t>New Cust</t>
  </si>
  <si>
    <t>CAC</t>
  </si>
  <si>
    <t>Average</t>
  </si>
  <si>
    <t>Column1</t>
  </si>
  <si>
    <t>LTV : CAC</t>
  </si>
  <si>
    <t>Balance</t>
  </si>
  <si>
    <t>Runway</t>
  </si>
  <si>
    <t>Cohort</t>
  </si>
  <si>
    <t>2024</t>
  </si>
  <si>
    <t>2025</t>
  </si>
  <si>
    <t>Column Labels</t>
  </si>
  <si>
    <t>Sum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</si>
</sst>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800]\ mmm\ /\ \ 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800]dddd\,\ mmmm\ dd\,\ yyyy"/>
    </dxf>
    <dxf>
      <numFmt numFmtId="0" formatCode="General"/>
    </dxf>
    <dxf>
      <numFmt numFmtId="19" formatCode="dd/mm/yyyy"/>
    </dxf>
    <dxf>
      <numFmt numFmtId="0" formatCode="General"/>
    </dxf>
    <dxf>
      <numFmt numFmtId="165" formatCode="[$-F800]\ mmm\ /\ \ 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esan G" refreshedDate="45837.37434884259" createdVersion="7" refreshedVersion="7" minRefreshableVersion="3" recordCount="24" xr:uid="{A84F95A1-A8B1-40AF-A3EB-E7D53C687A96}">
  <cacheSource type="worksheet">
    <worksheetSource name="expenses_raw"/>
  </cacheSource>
  <cacheFields count="6">
    <cacheField name="expense_id" numFmtId="0">
      <sharedItems/>
    </cacheField>
    <cacheField name="expense_date" numFmtId="14">
      <sharedItems containsSemiMixedTypes="0" containsNonDate="0" containsDate="1" containsString="0" minDate="2025-01-01T00:00:00" maxDate="2025-06-06T00:00:00"/>
    </cacheField>
    <cacheField name="category" numFmtId="0">
      <sharedItems/>
    </cacheField>
    <cacheField name="amount" numFmtId="0">
      <sharedItems containsSemiMixedTypes="0" containsString="0" containsNumber="1" containsInteger="1" minValue="2755" maxValue="19591"/>
    </cacheField>
    <cacheField name="Month" numFmtId="164">
      <sharedItems containsSemiMixedTypes="0" containsNonDate="0" containsDate="1" containsString="0" minDate="2025-01-31T00:00:00" maxDate="2025-07-01T00:00:00" count="6">
        <d v="2025-01-31T00:00:00"/>
        <d v="2025-02-28T00:00:00"/>
        <d v="2025-03-31T00:00:00"/>
        <d v="2025-04-30T00:00:00"/>
        <d v="2025-05-31T00:00:00"/>
        <d v="2025-06-30T00:00:00"/>
      </sharedItems>
      <fieldGroup par="5" base="4">
        <rangePr groupBy="days" startDate="2025-01-31T00:00:00" endDate="2025-07-01T00:00:00"/>
        <groupItems count="368">
          <s v="&lt;3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5"/>
        </groupItems>
      </fieldGroup>
    </cacheField>
    <cacheField name="Months" numFmtId="0" databaseField="0">
      <fieldGroup base="4">
        <rangePr groupBy="months" startDate="2025-01-31T00:00:00" endDate="2025-07-01T00:00:00"/>
        <groupItems count="14">
          <s v="&lt;3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esan G" refreshedDate="45837.374980671295" createdVersion="7" refreshedVersion="7" minRefreshableVersion="3" recordCount="21" xr:uid="{B2679626-113D-4A6B-BB0C-97CFC9D5060E}">
  <cacheSource type="worksheet">
    <worksheetSource name="revenue_raw"/>
  </cacheSource>
  <cacheFields count="7">
    <cacheField name="invoice_id" numFmtId="0">
      <sharedItems/>
    </cacheField>
    <cacheField name="invoice_date" numFmtId="14">
      <sharedItems containsSemiMixedTypes="0" containsNonDate="0" containsDate="1" containsString="0" minDate="2025-01-01T00:00:00" maxDate="2025-06-02T00:00:00"/>
    </cacheField>
    <cacheField name="customer_id" numFmtId="0">
      <sharedItems containsSemiMixedTypes="0" containsString="0" containsNumber="1" containsInteger="1" minValue="101" maxValue="105" count="5">
        <n v="101"/>
        <n v="102"/>
        <n v="103"/>
        <n v="104"/>
        <n v="105"/>
      </sharedItems>
    </cacheField>
    <cacheField name="product" numFmtId="0">
      <sharedItems/>
    </cacheField>
    <cacheField name="amount" numFmtId="0">
      <sharedItems containsSemiMixedTypes="0" containsString="0" containsNumber="1" containsInteger="1" minValue="99" maxValue="499"/>
    </cacheField>
    <cacheField name="Month" numFmtId="165">
      <sharedItems containsSemiMixedTypes="0" containsNonDate="0" containsDate="1" containsString="0" minDate="2025-01-31T00:00:00" maxDate="2025-07-01T00:00:00" count="6">
        <d v="2025-01-31T00:00:00"/>
        <d v="2025-02-28T00:00:00"/>
        <d v="2025-03-31T00:00:00"/>
        <d v="2025-04-30T00:00:00"/>
        <d v="2025-05-31T00:00:00"/>
        <d v="2025-06-30T00:00:00"/>
      </sharedItems>
      <fieldGroup par="6" base="5">
        <rangePr groupBy="days" startDate="2025-01-31T00:00:00" endDate="2025-07-01T00:00:00"/>
        <groupItems count="368">
          <s v="&lt;3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5"/>
        </groupItems>
      </fieldGroup>
    </cacheField>
    <cacheField name="Months" numFmtId="0" databaseField="0">
      <fieldGroup base="5">
        <rangePr groupBy="months" startDate="2025-01-31T00:00:00" endDate="2025-07-01T00:00:00"/>
        <groupItems count="14">
          <s v="&lt;3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esan G" refreshedDate="45837.383925810187" createdVersion="7" refreshedVersion="7" minRefreshableVersion="3" recordCount="6" xr:uid="{4D3B927D-24FC-4B9A-8DDA-43DA89DAF931}">
  <cacheSource type="worksheet">
    <worksheetSource name="marketing"/>
  </cacheSource>
  <cacheFields count="5">
    <cacheField name="month" numFmtId="14">
      <sharedItems containsSemiMixedTypes="0" containsNonDate="0" containsDate="1" containsString="0" minDate="2025-01-01T00:00:00" maxDate="2025-06-02T00:00:00" count="6">
        <d v="2025-01-01T00:00:00"/>
        <d v="2025-02-01T00:00:00"/>
        <d v="2025-03-01T00:00:00"/>
        <d v="2025-04-01T00:00:00"/>
        <d v="2025-05-01T00:00:00"/>
        <d v="2025-06-01T00:00:00"/>
      </sharedItems>
      <fieldGroup par="4" base="0">
        <rangePr groupBy="days" startDate="2025-01-01T00:00:00" endDate="2025-06-02T00:00:00"/>
        <groupItems count="368">
          <s v="&lt;0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6-2025"/>
        </groupItems>
      </fieldGroup>
    </cacheField>
    <cacheField name="channel" numFmtId="0">
      <sharedItems/>
    </cacheField>
    <cacheField name="spend" numFmtId="0">
      <sharedItems containsSemiMixedTypes="0" containsString="0" containsNumber="1" containsInteger="1" minValue="3500" maxValue="5500"/>
    </cacheField>
    <cacheField name="new_customers" numFmtId="0">
      <sharedItems containsSemiMixedTypes="0" containsString="0" containsNumber="1" containsInteger="1" minValue="0" maxValue="2"/>
    </cacheField>
    <cacheField name="Months" numFmtId="0" databaseField="0">
      <fieldGroup base="0">
        <rangePr groupBy="months" startDate="2025-01-01T00:00:00" endDate="2025-06-02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esan G" refreshedDate="45837.513750115744" createdVersion="7" refreshedVersion="7" minRefreshableVersion="3" recordCount="6" xr:uid="{38C62DAB-6974-464A-8DA3-7EA7F6D4B43B}">
  <cacheSource type="worksheet">
    <worksheetSource name="cash_balance"/>
  </cacheSource>
  <cacheFields count="3">
    <cacheField name="date" numFmtId="14">
      <sharedItems containsSemiMixedTypes="0" containsNonDate="0" containsDate="1" containsString="0" minDate="2025-01-31T00:00:00" maxDate="2025-07-01T00:00:00" count="6">
        <d v="2025-01-31T00:00:00"/>
        <d v="2025-02-28T00:00:00"/>
        <d v="2025-03-31T00:00:00"/>
        <d v="2025-04-30T00:00:00"/>
        <d v="2025-05-31T00:00:00"/>
        <d v="2025-06-30T00:00:00"/>
      </sharedItems>
      <fieldGroup par="2" base="0">
        <rangePr groupBy="days" startDate="2025-01-31T00:00:00" endDate="2025-07-01T00:00:00"/>
        <groupItems count="368">
          <s v="&lt;3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5"/>
        </groupItems>
      </fieldGroup>
    </cacheField>
    <cacheField name="bank_balance" numFmtId="0">
      <sharedItems containsSemiMixedTypes="0" containsString="0" containsNumber="1" containsInteger="1" minValue="0" maxValue="44836"/>
    </cacheField>
    <cacheField name="Months" numFmtId="0" databaseField="0">
      <fieldGroup base="0">
        <rangePr groupBy="months" startDate="2025-01-31T00:00:00" endDate="2025-07-01T00:00:00"/>
        <groupItems count="14">
          <s v="&lt;3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esan G" refreshedDate="45837.520527199071" createdVersion="7" refreshedVersion="7" minRefreshableVersion="3" recordCount="5" xr:uid="{EAC67967-E3D6-4665-9A33-218E77C52DDB}">
  <cacheSource type="worksheet">
    <worksheetSource name="customers"/>
  </cacheSource>
  <cacheFields count="8">
    <cacheField name="customer_id" numFmtId="0">
      <sharedItems containsSemiMixedTypes="0" containsString="0" containsNumber="1" containsInteger="1" minValue="101" maxValue="105"/>
    </cacheField>
    <cacheField name="signup_date" numFmtId="14">
      <sharedItems containsSemiMixedTypes="0" containsNonDate="0" containsDate="1" containsString="0" minDate="2024-12-20T00:00:00" maxDate="2025-04-02T00:00:00"/>
    </cacheField>
    <cacheField name="Cohort" numFmtId="14">
      <sharedItems containsSemiMixedTypes="0" containsNonDate="0" containsDate="1" containsString="0" minDate="2024-12-31T00:00:00" maxDate="2025-05-01T00:00:00" count="5">
        <d v="2024-12-31T00:00:00"/>
        <d v="2025-01-31T00:00:00"/>
        <d v="2025-02-28T00:00:00"/>
        <d v="2025-03-31T00:00:00"/>
        <d v="2025-04-30T00:00:00"/>
      </sharedItems>
      <fieldGroup par="7" base="2">
        <rangePr groupBy="months" startDate="2024-12-31T00:00:00" endDate="2025-05-01T00:00:00"/>
        <groupItems count="14">
          <s v="&lt;31-12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5"/>
        </groupItems>
      </fieldGroup>
    </cacheField>
    <cacheField name="channel" numFmtId="0">
      <sharedItems/>
    </cacheField>
    <cacheField name="plan" numFmtId="0">
      <sharedItems/>
    </cacheField>
    <cacheField name="monthly_fee" numFmtId="0">
      <sharedItems containsSemiMixedTypes="0" containsString="0" containsNumber="1" containsInteger="1" minValue="99" maxValue="499" count="3">
        <n v="99"/>
        <n v="199"/>
        <n v="499"/>
      </sharedItems>
    </cacheField>
    <cacheField name="Quarters" numFmtId="0" databaseField="0">
      <fieldGroup base="2">
        <rangePr groupBy="quarters" startDate="2024-12-31T00:00:00" endDate="2025-05-01T00:00:00"/>
        <groupItems count="6">
          <s v="&lt;31-12-2024"/>
          <s v="Qtr1"/>
          <s v="Qtr2"/>
          <s v="Qtr3"/>
          <s v="Qtr4"/>
          <s v="&gt;01-05-2025"/>
        </groupItems>
      </fieldGroup>
    </cacheField>
    <cacheField name="Years" numFmtId="0" databaseField="0">
      <fieldGroup base="2">
        <rangePr groupBy="years" startDate="2024-12-31T00:00:00" endDate="2025-05-01T00:00:00"/>
        <groupItems count="4">
          <s v="&lt;31-12-2024"/>
          <s v="2024"/>
          <s v="2025"/>
          <s v="&gt;01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202501-Clo"/>
    <d v="2025-01-05T00:00:00"/>
    <s v="Cloud Hosting"/>
    <n v="12799"/>
    <x v="0"/>
  </r>
  <r>
    <s v="202501-Sal"/>
    <d v="2025-01-01T00:00:00"/>
    <s v="Salaries"/>
    <n v="15123"/>
    <x v="0"/>
  </r>
  <r>
    <s v="202501-Mar"/>
    <d v="2025-01-04T00:00:00"/>
    <s v="Marketing"/>
    <n v="11225"/>
    <x v="0"/>
  </r>
  <r>
    <s v="202501-Off"/>
    <d v="2025-01-04T00:00:00"/>
    <s v="Office"/>
    <n v="16116"/>
    <x v="0"/>
  </r>
  <r>
    <s v="202502-Clo"/>
    <d v="2025-02-01T00:00:00"/>
    <s v="Cloud Hosting"/>
    <n v="8744"/>
    <x v="1"/>
  </r>
  <r>
    <s v="202502-Sal"/>
    <d v="2025-02-05T00:00:00"/>
    <s v="Salaries"/>
    <n v="16650"/>
    <x v="1"/>
  </r>
  <r>
    <s v="202502-Mar"/>
    <d v="2025-02-02T00:00:00"/>
    <s v="Marketing"/>
    <n v="12327"/>
    <x v="1"/>
  </r>
  <r>
    <s v="202502-Off"/>
    <d v="2025-02-01T00:00:00"/>
    <s v="Office"/>
    <n v="4897"/>
    <x v="1"/>
  </r>
  <r>
    <s v="202503-Clo"/>
    <d v="2025-03-02T00:00:00"/>
    <s v="Cloud Hosting"/>
    <n v="8216"/>
    <x v="2"/>
  </r>
  <r>
    <s v="202503-Sal"/>
    <d v="2025-03-02T00:00:00"/>
    <s v="Salaries"/>
    <n v="8036"/>
    <x v="2"/>
  </r>
  <r>
    <s v="202503-Mar"/>
    <d v="2025-03-04T00:00:00"/>
    <s v="Marketing"/>
    <n v="7072"/>
    <x v="2"/>
  </r>
  <r>
    <s v="202503-Off"/>
    <d v="2025-03-04T00:00:00"/>
    <s v="Office"/>
    <n v="9877"/>
    <x v="2"/>
  </r>
  <r>
    <s v="202504-Clo"/>
    <d v="2025-04-01T00:00:00"/>
    <s v="Cloud Hosting"/>
    <n v="17186"/>
    <x v="3"/>
  </r>
  <r>
    <s v="202504-Sal"/>
    <d v="2025-04-04T00:00:00"/>
    <s v="Salaries"/>
    <n v="12200"/>
    <x v="3"/>
  </r>
  <r>
    <s v="202504-Mar"/>
    <d v="2025-04-02T00:00:00"/>
    <s v="Marketing"/>
    <n v="2755"/>
    <x v="3"/>
  </r>
  <r>
    <s v="202504-Off"/>
    <d v="2025-04-04T00:00:00"/>
    <s v="Office"/>
    <n v="5219"/>
    <x v="3"/>
  </r>
  <r>
    <s v="202505-Clo"/>
    <d v="2025-05-01T00:00:00"/>
    <s v="Cloud Hosting"/>
    <n v="18321"/>
    <x v="4"/>
  </r>
  <r>
    <s v="202505-Sal"/>
    <d v="2025-05-02T00:00:00"/>
    <s v="Salaries"/>
    <n v="10736"/>
    <x v="4"/>
  </r>
  <r>
    <s v="202505-Mar"/>
    <d v="2025-05-03T00:00:00"/>
    <s v="Marketing"/>
    <n v="13723"/>
    <x v="4"/>
  </r>
  <r>
    <s v="202505-Off"/>
    <d v="2025-05-03T00:00:00"/>
    <s v="Office"/>
    <n v="19591"/>
    <x v="4"/>
  </r>
  <r>
    <s v="202506-Clo"/>
    <d v="2025-06-05T00:00:00"/>
    <s v="Cloud Hosting"/>
    <n v="12368"/>
    <x v="5"/>
  </r>
  <r>
    <s v="202506-Sal"/>
    <d v="2025-06-01T00:00:00"/>
    <s v="Salaries"/>
    <n v="8021"/>
    <x v="5"/>
  </r>
  <r>
    <s v="202506-Mar"/>
    <d v="2025-06-01T00:00:00"/>
    <s v="Marketing"/>
    <n v="14676"/>
    <x v="5"/>
  </r>
  <r>
    <s v="202506-Off"/>
    <d v="2025-06-02T00:00:00"/>
    <s v="Office"/>
    <n v="1575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202501-101"/>
    <d v="2025-01-01T00:00:00"/>
    <x v="0"/>
    <s v="SaaS Subscription"/>
    <n v="99"/>
    <x v="0"/>
  </r>
  <r>
    <s v="202502-101"/>
    <d v="2025-02-01T00:00:00"/>
    <x v="0"/>
    <s v="SaaS Subscription"/>
    <n v="99"/>
    <x v="1"/>
  </r>
  <r>
    <s v="202502-102"/>
    <d v="2025-02-01T00:00:00"/>
    <x v="1"/>
    <s v="SaaS Subscription"/>
    <n v="199"/>
    <x v="1"/>
  </r>
  <r>
    <s v="202503-101"/>
    <d v="2025-03-01T00:00:00"/>
    <x v="0"/>
    <s v="SaaS Subscription"/>
    <n v="99"/>
    <x v="2"/>
  </r>
  <r>
    <s v="202503-102"/>
    <d v="2025-03-01T00:00:00"/>
    <x v="1"/>
    <s v="SaaS Subscription"/>
    <n v="199"/>
    <x v="2"/>
  </r>
  <r>
    <s v="202503-103"/>
    <d v="2025-03-01T00:00:00"/>
    <x v="2"/>
    <s v="SaaS Subscription"/>
    <n v="99"/>
    <x v="2"/>
  </r>
  <r>
    <s v="202504-101"/>
    <d v="2025-04-01T00:00:00"/>
    <x v="0"/>
    <s v="SaaS Subscription"/>
    <n v="99"/>
    <x v="3"/>
  </r>
  <r>
    <s v="202504-102"/>
    <d v="2025-04-01T00:00:00"/>
    <x v="1"/>
    <s v="SaaS Subscription"/>
    <n v="199"/>
    <x v="3"/>
  </r>
  <r>
    <s v="202504-103"/>
    <d v="2025-04-01T00:00:00"/>
    <x v="2"/>
    <s v="SaaS Subscription"/>
    <n v="99"/>
    <x v="3"/>
  </r>
  <r>
    <s v="202504-104"/>
    <d v="2025-04-01T00:00:00"/>
    <x v="3"/>
    <s v="SaaS Subscription"/>
    <n v="499"/>
    <x v="3"/>
  </r>
  <r>
    <s v="202504-105"/>
    <d v="2025-04-01T00:00:00"/>
    <x v="4"/>
    <s v="SaaS Subscription"/>
    <n v="199"/>
    <x v="3"/>
  </r>
  <r>
    <s v="202505-101"/>
    <d v="2025-05-01T00:00:00"/>
    <x v="0"/>
    <s v="SaaS Subscription"/>
    <n v="99"/>
    <x v="4"/>
  </r>
  <r>
    <s v="202505-102"/>
    <d v="2025-05-01T00:00:00"/>
    <x v="1"/>
    <s v="SaaS Subscription"/>
    <n v="199"/>
    <x v="4"/>
  </r>
  <r>
    <s v="202505-103"/>
    <d v="2025-05-01T00:00:00"/>
    <x v="2"/>
    <s v="SaaS Subscription"/>
    <n v="99"/>
    <x v="4"/>
  </r>
  <r>
    <s v="202505-104"/>
    <d v="2025-05-01T00:00:00"/>
    <x v="3"/>
    <s v="SaaS Subscription"/>
    <n v="499"/>
    <x v="4"/>
  </r>
  <r>
    <s v="202505-105"/>
    <d v="2025-05-01T00:00:00"/>
    <x v="4"/>
    <s v="SaaS Subscription"/>
    <n v="199"/>
    <x v="4"/>
  </r>
  <r>
    <s v="202506-101"/>
    <d v="2025-06-01T00:00:00"/>
    <x v="0"/>
    <s v="SaaS Subscription"/>
    <n v="99"/>
    <x v="5"/>
  </r>
  <r>
    <s v="202506-102"/>
    <d v="2025-06-01T00:00:00"/>
    <x v="1"/>
    <s v="SaaS Subscription"/>
    <n v="199"/>
    <x v="5"/>
  </r>
  <r>
    <s v="202506-103"/>
    <d v="2025-06-01T00:00:00"/>
    <x v="2"/>
    <s v="SaaS Subscription"/>
    <n v="99"/>
    <x v="5"/>
  </r>
  <r>
    <s v="202506-104"/>
    <d v="2025-06-01T00:00:00"/>
    <x v="3"/>
    <s v="SaaS Subscription"/>
    <n v="499"/>
    <x v="5"/>
  </r>
  <r>
    <s v="202506-105"/>
    <d v="2025-06-01T00:00:00"/>
    <x v="4"/>
    <s v="SaaS Subscription"/>
    <n v="19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Google Ads"/>
    <n v="5000"/>
    <n v="1"/>
  </r>
  <r>
    <x v="1"/>
    <s v="Google Ads"/>
    <n v="5500"/>
    <n v="2"/>
  </r>
  <r>
    <x v="2"/>
    <s v="Instagram"/>
    <n v="4000"/>
    <n v="1"/>
  </r>
  <r>
    <x v="3"/>
    <s v="Instagram"/>
    <n v="4500"/>
    <n v="1"/>
  </r>
  <r>
    <x v="4"/>
    <s v="LinkedIn"/>
    <n v="3500"/>
    <n v="0"/>
  </r>
  <r>
    <x v="5"/>
    <s v="LinkedIn"/>
    <n v="380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4836"/>
  </r>
  <r>
    <x v="1"/>
    <n v="2516"/>
  </r>
  <r>
    <x v="2"/>
    <n v="0"/>
  </r>
  <r>
    <x v="3"/>
    <n v="0"/>
  </r>
  <r>
    <x v="4"/>
    <n v="0"/>
  </r>
  <r>
    <x v="5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1"/>
    <d v="2024-12-20T00:00:00"/>
    <x v="0"/>
    <s v="Instagram"/>
    <s v="Basic"/>
    <x v="0"/>
  </r>
  <r>
    <n v="102"/>
    <d v="2025-01-15T00:00:00"/>
    <x v="1"/>
    <s v="Google Ads"/>
    <s v="Pro"/>
    <x v="1"/>
  </r>
  <r>
    <n v="103"/>
    <d v="2025-02-10T00:00:00"/>
    <x v="2"/>
    <s v="Referral"/>
    <s v="Basic"/>
    <x v="0"/>
  </r>
  <r>
    <n v="104"/>
    <d v="2025-03-05T00:00:00"/>
    <x v="3"/>
    <s v="LinkedIn"/>
    <s v="Enterprise"/>
    <x v="2"/>
  </r>
  <r>
    <n v="105"/>
    <d v="2025-04-01T00:00:00"/>
    <x v="4"/>
    <s v="Organic"/>
    <s v="Pr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94607-179E-47FB-A0B9-E38FC33349C3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0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Bal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CB670-BEBC-4C8F-A44C-BF8B50DD708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H10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pend " fld="2" baseField="0" baseItem="0"/>
    <dataField name="New Cu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64AAE-D336-442B-9E58-0575C144E7C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D10" firstHeaderRow="1" firstDataRow="1" firstDataCol="1"/>
  <pivotFields count="6">
    <pivotField showAll="0"/>
    <pivotField numFmtId="14"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Burn" fld="3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001FA-9DDF-4E9F-B9F1-BA42E9B663FB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7">
    <pivotField showAll="0"/>
    <pivotField numFmtId="14" showAll="0"/>
    <pivotField showAll="0"/>
    <pivotField showAll="0"/>
    <pivotField dataField="1"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RR" fld="4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38D9E-32A6-4D6A-AFAF-056961E436AE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7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numFmtId="165" showAl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F082E-4C7F-4832-B23C-4F0FA534795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9:K16" firstHeaderRow="1" firstDataRow="1" firstDataCol="1"/>
  <pivotFields count="6">
    <pivotField showAll="0"/>
    <pivotField numFmtId="14"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Bur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0E078-6E18-47E6-8FE6-E462118DCDD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1" firstDataRow="2" firstDataCol="1"/>
  <pivotFields count="8">
    <pivotField dataField="1"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7"/>
    <field x="2"/>
    <field x="6"/>
  </rowFields>
  <rowItems count="3"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customer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77E9-90FA-4612-9CBC-5ED7D6CD4BEE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pend " fld="2" baseField="0" baseItem="0"/>
    <dataField name="New Cu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F661B-467B-4087-BA9E-17ECB65740D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Bal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C59EE74-F3CA-4982-B454-D74F67A2933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nvoice_id" tableColumnId="1"/>
      <queryTableField id="2" name="invoice_date" tableColumnId="2"/>
      <queryTableField id="3" name="customer_id" tableColumnId="3"/>
      <queryTableField id="4" name="product" tableColumnId="4"/>
      <queryTableField id="5" name="amount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F9BBD9-029F-4828-9B36-C02792DDB0D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expense_id" tableColumnId="1"/>
      <queryTableField id="2" name="expense_date" tableColumnId="2"/>
      <queryTableField id="3" name="category" tableColumnId="3"/>
      <queryTableField id="4" name="amount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F9AA808-7547-4B0B-9B4F-8253508EB1DE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signup_date" tableColumnId="2"/>
      <queryTableField id="6" dataBound="0" tableColumnId="7"/>
      <queryTableField id="3" name="channel" tableColumnId="3"/>
      <queryTableField id="4" name="plan" tableColumnId="4"/>
      <queryTableField id="5" name="monthly_fe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3C04F6-0449-45EF-8983-CF018CF125DC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channel" tableColumnId="2"/>
      <queryTableField id="3" name="spend" tableColumnId="3"/>
      <queryTableField id="4" name="new_customer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1F26E6-6518-4533-ADEE-66B46498E996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ank_balanc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721448-3E41-4D5C-BD1F-4C2BD82DE97A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cogs_amount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C201E0-95A8-4E4C-A6E9-9F39F6A2C639}" autoFormatId="16" applyNumberFormats="0" applyBorderFormats="0" applyFontFormats="0" applyPatternFormats="0" applyAlignmentFormats="0" applyWidthHeightFormats="0">
  <queryTableRefresh nextId="3">
    <queryTableFields count="2">
      <queryTableField id="1" name="customer_id" tableColumnId="1"/>
      <queryTableField id="2" name="cancel_date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3F77E6-B650-41B2-8022-0BDD07D711F1}" name="Table8" displayName="Table8" ref="E3:E10" totalsRowShown="0">
  <autoFilter ref="E3:E10" xr:uid="{7D3F77E6-B650-41B2-8022-0BDD07D711F1}"/>
  <tableColumns count="1">
    <tableColumn id="1" xr3:uid="{FA93B643-D9E8-4301-8BCC-24E38FEA4E6A}" name="Net Burn" dataDxfId="21">
      <calculatedColumnFormula xml:space="preserve"> D4-B4</calculatedColumnFormula>
    </tableColumn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F609D3-CEBA-461F-B163-41F4CFAB5886}" name="marketing" displayName="marketing" ref="A1:D7" tableType="queryTable" totalsRowShown="0">
  <autoFilter ref="A1:D7" xr:uid="{F8F609D3-CEBA-461F-B163-41F4CFAB5886}"/>
  <tableColumns count="4">
    <tableColumn id="1" xr3:uid="{A3AA7EE8-0AA6-4C20-AD4E-2D1BDE884329}" uniqueName="1" name="month" queryTableFieldId="1" dataDxfId="8"/>
    <tableColumn id="2" xr3:uid="{C9FA8BD0-40A9-4EBD-A0C8-1C486A9146DE}" uniqueName="2" name="channel" queryTableFieldId="2" dataDxfId="7"/>
    <tableColumn id="3" xr3:uid="{E4FB77C6-BBB0-4754-9761-4E89AF176169}" uniqueName="3" name="spend" queryTableFieldId="3"/>
    <tableColumn id="4" xr3:uid="{B18BB9D1-08BB-400A-84A6-10AC88C798B0}" uniqueName="4" name="new_customers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B2B9FC-EC6C-4C4C-9705-21A5866F6365}" name="cash_balance" displayName="cash_balance" ref="A1:B7" tableType="queryTable" totalsRowShown="0">
  <autoFilter ref="A1:B7" xr:uid="{F6B2B9FC-EC6C-4C4C-9705-21A5866F6365}"/>
  <tableColumns count="2">
    <tableColumn id="1" xr3:uid="{A6193252-894A-4349-B1AB-8FF0D126B6E2}" uniqueName="1" name="date" queryTableFieldId="1" dataDxfId="6"/>
    <tableColumn id="2" xr3:uid="{9303E72D-2F50-4432-91ED-3E8F42A8874A}" uniqueName="2" name="bank_balanc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A6D9A3-93FC-4E9B-A27C-E45077CFDD8D}" name="cogs" displayName="cogs" ref="A1:B7" tableType="queryTable" totalsRowShown="0">
  <autoFilter ref="A1:B7" xr:uid="{CDA6D9A3-93FC-4E9B-A27C-E45077CFDD8D}"/>
  <tableColumns count="2">
    <tableColumn id="1" xr3:uid="{5880C798-8036-4D56-80B0-9E997CD17C40}" uniqueName="1" name="month" queryTableFieldId="1" dataDxfId="5"/>
    <tableColumn id="2" xr3:uid="{EF635FC8-4BB9-46F8-AF93-A69963556F60}" uniqueName="2" name="cogs_amou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782A8A-4197-4D86-BA84-18DCBABB4C77}" name="cancellations" displayName="cancellations" ref="A1:B3" tableType="queryTable" totalsRowShown="0">
  <autoFilter ref="A1:B3" xr:uid="{BD782A8A-4197-4D86-BA84-18DCBABB4C77}"/>
  <tableColumns count="2">
    <tableColumn id="1" xr3:uid="{51F1C0BE-D97F-42C1-BF06-CF2F19DAD897}" uniqueName="1" name="customer_id" queryTableFieldId="1"/>
    <tableColumn id="2" xr3:uid="{960CC7A1-452F-4793-BFC4-7AAF5D39E217}" uniqueName="2" name="cancel_date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BA958A-0C80-4B88-85E4-EE5931512745}" name="Table912" displayName="Table912" ref="I3:I10" totalsRowShown="0">
  <autoFilter ref="I3:I10" xr:uid="{77BA958A-0C80-4B88-85E4-EE5931512745}"/>
  <tableColumns count="1">
    <tableColumn id="1" xr3:uid="{D67404AC-3629-403C-8541-75F5BD0DC06C}" name="CAC" dataDxfId="3">
      <calculatedColumnFormula>G4-H4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4084FC-EAC9-45FD-8D99-94B46AB4F31C}" name="Table12" displayName="Table12" ref="J3:J10" totalsRowShown="0">
  <autoFilter ref="J3:J10" xr:uid="{424084FC-EAC9-45FD-8D99-94B46AB4F31C}"/>
  <tableColumns count="1">
    <tableColumn id="1" xr3:uid="{7044E3A3-AA3C-4D6D-9A61-21C48ACA0FE5}" name="LTV : CAC" dataDxfId="2">
      <calculatedColumnFormula>Sheet7!$B$10/I4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AFA0FC-A736-4B95-BF78-09072FE91D98}" name="Table13" displayName="Table13" ref="M3:M10" totalsRowShown="0">
  <autoFilter ref="M3:M10" xr:uid="{00AFA0FC-A736-4B95-BF78-09072FE91D98}"/>
  <tableColumns count="1">
    <tableColumn id="1" xr3:uid="{9A7E0D8E-58A1-4A6D-8A38-D054A8B727FF}" name="Runway" dataDxfId="1">
      <calculatedColumnFormula>L4/ABS(Table8[[#This Row],[Net Burn]])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F45B3D-DC0A-4639-836C-3E303F94650F}" name="Table10" displayName="Table10" ref="C3:C11" totalsRowShown="0">
  <autoFilter ref="C3:C11" xr:uid="{2CF45B3D-DC0A-4639-836C-3E303F94650F}"/>
  <tableColumns count="1">
    <tableColumn id="1" xr3:uid="{A9625A38-A0D4-4577-AFF8-A2F113726614}" name="Column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46C6-AAF5-4E94-B020-2E8F11CDA63C}" name="revenue_raw" displayName="revenue_raw" ref="A1:F22" tableType="queryTable" totalsRowShown="0">
  <autoFilter ref="A1:F22" xr:uid="{7CC746C6-AAF5-4E94-B020-2E8F11CDA63C}"/>
  <tableColumns count="6">
    <tableColumn id="1" xr3:uid="{5708B4DA-7D48-49AE-B04E-ED0727392B15}" uniqueName="1" name="invoice_id" queryTableFieldId="1" dataDxfId="20"/>
    <tableColumn id="2" xr3:uid="{29CEE30A-CAE2-4A7A-A6D1-99875B73CB9B}" uniqueName="2" name="invoice_date" queryTableFieldId="2" dataDxfId="19"/>
    <tableColumn id="3" xr3:uid="{41A5CC67-894D-4F69-B8F4-CE61F4C933EE}" uniqueName="3" name="customer_id" queryTableFieldId="3"/>
    <tableColumn id="4" xr3:uid="{93174D1B-2A01-4750-BAB0-54617B54287A}" uniqueName="4" name="product" queryTableFieldId="4" dataDxfId="18"/>
    <tableColumn id="5" xr3:uid="{6D0ECF62-DDB8-49C3-B1EF-63916644C720}" uniqueName="5" name="amount" queryTableFieldId="5"/>
    <tableColumn id="6" xr3:uid="{3D466D02-70A9-4386-92F8-B432DBFC1E7B}" uniqueName="6" name="Month" queryTableFieldId="6" dataDxfId="17">
      <calculatedColumnFormula>EOMONTH(revenue_raw[[#This Row],[invoice_date]],0)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096C1-1602-4BE2-B7C2-361E9D4787D4}" name="expenses_raw" displayName="expenses_raw" ref="A1:E25" tableType="queryTable" totalsRowShown="0">
  <autoFilter ref="A1:E25" xr:uid="{DBB096C1-1602-4BE2-B7C2-361E9D4787D4}"/>
  <tableColumns count="5">
    <tableColumn id="1" xr3:uid="{C164434D-215A-48A8-8EEC-2ADDB66485CE}" uniqueName="1" name="expense_id" queryTableFieldId="1" dataDxfId="16"/>
    <tableColumn id="2" xr3:uid="{636FB65C-3F36-466A-8504-DC70A48A1048}" uniqueName="2" name="expense_date" queryTableFieldId="2" dataDxfId="15"/>
    <tableColumn id="3" xr3:uid="{D57FA7C8-0D38-4A18-A573-DA1862D9E884}" uniqueName="3" name="category" queryTableFieldId="3" dataDxfId="14"/>
    <tableColumn id="4" xr3:uid="{6CC50BAA-34D4-4067-A1FD-FF7E4654EFB2}" uniqueName="4" name="amount" queryTableFieldId="4"/>
    <tableColumn id="5" xr3:uid="{C1BD7281-59F9-49F2-8410-71B5F43AF019}" uniqueName="5" name="Month" queryTableFieldId="5" dataDxfId="13">
      <calculatedColumnFormula>EOMONTH(expenses_raw[[#This Row],[expense_date]],0)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1BD4D-FA06-42F5-B544-A211AEC87D69}" name="customers" displayName="customers" ref="A1:F6" tableType="queryTable" totalsRowShown="0">
  <autoFilter ref="A1:F6" xr:uid="{5331BD4D-FA06-42F5-B544-A211AEC87D69}"/>
  <tableColumns count="6">
    <tableColumn id="1" xr3:uid="{064E1BC1-3786-4AD0-B63F-248F00CFAD82}" uniqueName="1" name="customer_id" queryTableFieldId="1"/>
    <tableColumn id="2" xr3:uid="{1DDDD295-3295-476A-8FD0-F2C5E14B2DAB}" uniqueName="2" name="signup_date" queryTableFieldId="2" dataDxfId="12"/>
    <tableColumn id="7" xr3:uid="{BE6BDADF-54EF-4827-A1F1-200DAB09B262}" uniqueName="7" name="Cohort" queryTableFieldId="6" dataDxfId="0">
      <calculatedColumnFormula>EOMONTH(customers[[#This Row],[signup_date]],0)</calculatedColumnFormula>
    </tableColumn>
    <tableColumn id="3" xr3:uid="{E3ECB5B1-CF0C-42B4-9F4E-9B2240949D06}" uniqueName="3" name="channel" queryTableFieldId="3" dataDxfId="11"/>
    <tableColumn id="4" xr3:uid="{6B8576C3-5461-43C6-8530-1077B182B696}" uniqueName="4" name="plan" queryTableFieldId="4" dataDxfId="10"/>
    <tableColumn id="5" xr3:uid="{77CB7F3B-3788-4686-9F2E-683CDCB5B785}" uniqueName="5" name="monthly_fee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1E8E6B-A9DD-431D-A379-D35FED1916E5}" name="Table9" displayName="Table9" ref="D3:D10" totalsRowShown="0">
  <autoFilter ref="D3:D10" xr:uid="{E31E8E6B-A9DD-431D-A379-D35FED1916E5}"/>
  <tableColumns count="1">
    <tableColumn id="1" xr3:uid="{BC4F3F6E-AA86-418D-B504-15B9ECB012B9}" name="CAC" dataDxfId="9">
      <calculatedColumnFormula>B4-C4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CAA-E1C4-4C89-A245-9D0EB423C103}">
  <dimension ref="A3:M10"/>
  <sheetViews>
    <sheetView tabSelected="1" workbookViewId="0">
      <selection activeCell="R18" sqref="R18"/>
    </sheetView>
  </sheetViews>
  <sheetFormatPr defaultRowHeight="14.4" x14ac:dyDescent="0.3"/>
  <cols>
    <col min="1" max="1" width="20.21875" customWidth="1"/>
    <col min="2" max="2" width="15.88671875" customWidth="1"/>
    <col min="3" max="3" width="18" customWidth="1"/>
    <col min="4" max="4" width="25.109375" customWidth="1"/>
    <col min="5" max="5" width="19.6640625" customWidth="1"/>
    <col min="6" max="6" width="10.109375" customWidth="1"/>
    <col min="8" max="8" width="13.44140625" customWidth="1"/>
    <col min="9" max="9" width="12.21875" customWidth="1"/>
    <col min="10" max="10" width="15.6640625" customWidth="1"/>
    <col min="13" max="13" width="10.109375" customWidth="1"/>
  </cols>
  <sheetData>
    <row r="3" spans="1:13" x14ac:dyDescent="0.3">
      <c r="A3" s="5" t="s">
        <v>78</v>
      </c>
      <c r="B3" t="s">
        <v>87</v>
      </c>
      <c r="C3" s="5" t="s">
        <v>78</v>
      </c>
      <c r="D3" t="s">
        <v>88</v>
      </c>
      <c r="E3" t="s">
        <v>89</v>
      </c>
      <c r="F3" s="5" t="s">
        <v>78</v>
      </c>
      <c r="G3" s="5" t="s">
        <v>90</v>
      </c>
      <c r="H3" t="s">
        <v>91</v>
      </c>
      <c r="I3" t="s">
        <v>92</v>
      </c>
      <c r="J3" t="s">
        <v>95</v>
      </c>
      <c r="K3" s="5" t="s">
        <v>78</v>
      </c>
      <c r="L3" t="s">
        <v>96</v>
      </c>
      <c r="M3" t="s">
        <v>97</v>
      </c>
    </row>
    <row r="4" spans="1:13" x14ac:dyDescent="0.3">
      <c r="A4" s="6" t="s">
        <v>80</v>
      </c>
      <c r="B4" s="1">
        <v>99</v>
      </c>
      <c r="C4" s="6" t="s">
        <v>80</v>
      </c>
      <c r="D4" s="1">
        <v>55263</v>
      </c>
      <c r="E4">
        <f t="shared" ref="E4:E10" si="0" xml:space="preserve"> D4-B4</f>
        <v>55164</v>
      </c>
      <c r="F4" s="6" t="s">
        <v>80</v>
      </c>
      <c r="G4" s="1">
        <v>5000</v>
      </c>
      <c r="H4" s="1">
        <v>1</v>
      </c>
      <c r="I4">
        <f t="shared" ref="I4:I10" si="1">G4-H4</f>
        <v>4999</v>
      </c>
      <c r="J4">
        <f>Sheet7!$B$10/I4</f>
        <v>0.16319263852770552</v>
      </c>
      <c r="K4" s="6" t="s">
        <v>80</v>
      </c>
      <c r="L4" s="1">
        <v>44836</v>
      </c>
      <c r="M4">
        <f>L4/ABS(Table8[[#This Row],[Net Burn]])</f>
        <v>0.81277644840838226</v>
      </c>
    </row>
    <row r="5" spans="1:13" x14ac:dyDescent="0.3">
      <c r="A5" s="6" t="s">
        <v>81</v>
      </c>
      <c r="B5" s="1">
        <v>298</v>
      </c>
      <c r="C5" s="6" t="s">
        <v>81</v>
      </c>
      <c r="D5" s="1">
        <v>42618</v>
      </c>
      <c r="E5">
        <f t="shared" si="0"/>
        <v>42320</v>
      </c>
      <c r="F5" s="6" t="s">
        <v>81</v>
      </c>
      <c r="G5" s="1">
        <v>5500</v>
      </c>
      <c r="H5" s="1">
        <v>2</v>
      </c>
      <c r="I5">
        <f t="shared" si="1"/>
        <v>5498</v>
      </c>
      <c r="J5">
        <f>Sheet7!$B$10/I5</f>
        <v>0.1483812295380138</v>
      </c>
      <c r="K5" s="6" t="s">
        <v>81</v>
      </c>
      <c r="L5" s="1">
        <v>2516</v>
      </c>
      <c r="M5">
        <f>L5/ABS(Table8[[#This Row],[Net Burn]])</f>
        <v>5.9451795841209833E-2</v>
      </c>
    </row>
    <row r="6" spans="1:13" x14ac:dyDescent="0.3">
      <c r="A6" s="6" t="s">
        <v>82</v>
      </c>
      <c r="B6" s="1">
        <v>397</v>
      </c>
      <c r="C6" s="6" t="s">
        <v>82</v>
      </c>
      <c r="D6" s="1">
        <v>33201</v>
      </c>
      <c r="E6">
        <f t="shared" si="0"/>
        <v>32804</v>
      </c>
      <c r="F6" s="6" t="s">
        <v>82</v>
      </c>
      <c r="G6" s="1">
        <v>4000</v>
      </c>
      <c r="H6" s="1">
        <v>1</v>
      </c>
      <c r="I6">
        <f t="shared" si="1"/>
        <v>3999</v>
      </c>
      <c r="J6">
        <f>Sheet7!$B$10/I6</f>
        <v>0.20400100025006251</v>
      </c>
      <c r="K6" s="6" t="s">
        <v>82</v>
      </c>
      <c r="L6" s="1">
        <v>0</v>
      </c>
      <c r="M6">
        <f>L6/ABS(Table8[[#This Row],[Net Burn]])</f>
        <v>0</v>
      </c>
    </row>
    <row r="7" spans="1:13" x14ac:dyDescent="0.3">
      <c r="A7" s="6" t="s">
        <v>83</v>
      </c>
      <c r="B7" s="1">
        <v>1095</v>
      </c>
      <c r="C7" s="6" t="s">
        <v>83</v>
      </c>
      <c r="D7" s="1">
        <v>37360</v>
      </c>
      <c r="E7">
        <f t="shared" si="0"/>
        <v>36265</v>
      </c>
      <c r="F7" s="6" t="s">
        <v>83</v>
      </c>
      <c r="G7" s="1">
        <v>4500</v>
      </c>
      <c r="H7" s="1">
        <v>1</v>
      </c>
      <c r="I7">
        <f t="shared" si="1"/>
        <v>4499</v>
      </c>
      <c r="J7">
        <f>Sheet7!$B$10/I7</f>
        <v>0.18132918426316957</v>
      </c>
      <c r="K7" s="6" t="s">
        <v>83</v>
      </c>
      <c r="L7" s="1">
        <v>0</v>
      </c>
      <c r="M7">
        <f>L7/ABS(Table8[[#This Row],[Net Burn]])</f>
        <v>0</v>
      </c>
    </row>
    <row r="8" spans="1:13" x14ac:dyDescent="0.3">
      <c r="A8" s="6" t="s">
        <v>84</v>
      </c>
      <c r="B8" s="1">
        <v>1095</v>
      </c>
      <c r="C8" s="6" t="s">
        <v>84</v>
      </c>
      <c r="D8" s="1">
        <v>62371</v>
      </c>
      <c r="E8">
        <f t="shared" si="0"/>
        <v>61276</v>
      </c>
      <c r="F8" s="6" t="s">
        <v>84</v>
      </c>
      <c r="G8" s="1">
        <v>3500</v>
      </c>
      <c r="H8" s="1">
        <v>0</v>
      </c>
      <c r="I8">
        <f t="shared" si="1"/>
        <v>3500</v>
      </c>
      <c r="J8">
        <f>Sheet7!$B$10/I8</f>
        <v>0.23308571428571428</v>
      </c>
      <c r="K8" s="6" t="s">
        <v>84</v>
      </c>
      <c r="L8" s="1">
        <v>0</v>
      </c>
      <c r="M8">
        <f>L8/ABS(Table8[[#This Row],[Net Burn]])</f>
        <v>0</v>
      </c>
    </row>
    <row r="9" spans="1:13" x14ac:dyDescent="0.3">
      <c r="A9" s="6" t="s">
        <v>85</v>
      </c>
      <c r="B9" s="1">
        <v>1095</v>
      </c>
      <c r="C9" s="6" t="s">
        <v>85</v>
      </c>
      <c r="D9" s="1">
        <v>50819</v>
      </c>
      <c r="E9">
        <f t="shared" si="0"/>
        <v>49724</v>
      </c>
      <c r="F9" s="6" t="s">
        <v>85</v>
      </c>
      <c r="G9" s="1">
        <v>3800</v>
      </c>
      <c r="H9" s="1">
        <v>0</v>
      </c>
      <c r="I9">
        <f t="shared" si="1"/>
        <v>3800</v>
      </c>
      <c r="J9">
        <f>Sheet7!$B$10/I9</f>
        <v>0.21468421052631578</v>
      </c>
      <c r="K9" s="6" t="s">
        <v>85</v>
      </c>
      <c r="L9" s="1">
        <v>0</v>
      </c>
      <c r="M9">
        <f>L9/ABS(Table8[[#This Row],[Net Burn]])</f>
        <v>0</v>
      </c>
    </row>
    <row r="10" spans="1:13" x14ac:dyDescent="0.3">
      <c r="A10" s="6" t="s">
        <v>79</v>
      </c>
      <c r="B10" s="1">
        <v>4079</v>
      </c>
      <c r="C10" s="6" t="s">
        <v>79</v>
      </c>
      <c r="D10" s="1">
        <v>281632</v>
      </c>
      <c r="E10">
        <f t="shared" si="0"/>
        <v>277553</v>
      </c>
      <c r="F10" s="6" t="s">
        <v>79</v>
      </c>
      <c r="G10" s="1">
        <v>26300</v>
      </c>
      <c r="H10" s="1">
        <v>5</v>
      </c>
      <c r="I10">
        <f t="shared" si="1"/>
        <v>26295</v>
      </c>
      <c r="J10">
        <f>Sheet7!$B$10/I10</f>
        <v>3.1024909678646129E-2</v>
      </c>
      <c r="K10" s="6" t="s">
        <v>79</v>
      </c>
      <c r="L10" s="1">
        <v>47352</v>
      </c>
      <c r="M10">
        <f>L10/ABS(Table8[[#This Row],[Net Burn]])</f>
        <v>0.17060525377135177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E326-CFF5-4222-B07B-23D6CC426976}">
  <dimension ref="A1:B7"/>
  <sheetViews>
    <sheetView workbookViewId="0"/>
  </sheetViews>
  <sheetFormatPr defaultRowHeight="14.4" x14ac:dyDescent="0.3"/>
  <cols>
    <col min="1" max="1" width="10.33203125" bestFit="1" customWidth="1"/>
    <col min="2" max="2" width="15" bestFit="1" customWidth="1"/>
  </cols>
  <sheetData>
    <row r="1" spans="1:2" x14ac:dyDescent="0.3">
      <c r="A1" t="s">
        <v>73</v>
      </c>
      <c r="B1" t="s">
        <v>74</v>
      </c>
    </row>
    <row r="2" spans="1:2" x14ac:dyDescent="0.3">
      <c r="A2" s="2">
        <v>45688</v>
      </c>
      <c r="B2">
        <v>44836</v>
      </c>
    </row>
    <row r="3" spans="1:2" x14ac:dyDescent="0.3">
      <c r="A3" s="2">
        <v>45716</v>
      </c>
      <c r="B3">
        <v>2516</v>
      </c>
    </row>
    <row r="4" spans="1:2" x14ac:dyDescent="0.3">
      <c r="A4" s="2">
        <v>45747</v>
      </c>
      <c r="B4">
        <v>0</v>
      </c>
    </row>
    <row r="5" spans="1:2" x14ac:dyDescent="0.3">
      <c r="A5" s="2">
        <v>45777</v>
      </c>
      <c r="B5">
        <v>0</v>
      </c>
    </row>
    <row r="6" spans="1:2" x14ac:dyDescent="0.3">
      <c r="A6" s="2">
        <v>45808</v>
      </c>
      <c r="B6">
        <v>0</v>
      </c>
    </row>
    <row r="7" spans="1:2" x14ac:dyDescent="0.3">
      <c r="A7" s="2">
        <v>45838</v>
      </c>
      <c r="B7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A65A-7660-445E-9D77-BF473CDFBC4F}">
  <dimension ref="A1:B7"/>
  <sheetViews>
    <sheetView workbookViewId="0"/>
  </sheetViews>
  <sheetFormatPr defaultRowHeight="14.4" x14ac:dyDescent="0.3"/>
  <cols>
    <col min="1" max="1" width="10.33203125" bestFit="1" customWidth="1"/>
    <col min="2" max="2" width="14.6640625" bestFit="1" customWidth="1"/>
  </cols>
  <sheetData>
    <row r="1" spans="1:2" x14ac:dyDescent="0.3">
      <c r="A1" t="s">
        <v>70</v>
      </c>
      <c r="B1" t="s">
        <v>75</v>
      </c>
    </row>
    <row r="2" spans="1:2" x14ac:dyDescent="0.3">
      <c r="A2" s="2">
        <v>45658</v>
      </c>
      <c r="B2">
        <v>29.7</v>
      </c>
    </row>
    <row r="3" spans="1:2" x14ac:dyDescent="0.3">
      <c r="A3" s="2">
        <v>45689</v>
      </c>
      <c r="B3">
        <v>89.4</v>
      </c>
    </row>
    <row r="4" spans="1:2" x14ac:dyDescent="0.3">
      <c r="A4" s="2">
        <v>45717</v>
      </c>
      <c r="B4">
        <v>119.1</v>
      </c>
    </row>
    <row r="5" spans="1:2" x14ac:dyDescent="0.3">
      <c r="A5" s="2">
        <v>45748</v>
      </c>
      <c r="B5">
        <v>328.5</v>
      </c>
    </row>
    <row r="6" spans="1:2" x14ac:dyDescent="0.3">
      <c r="A6" s="2">
        <v>45778</v>
      </c>
      <c r="B6">
        <v>328.5</v>
      </c>
    </row>
    <row r="7" spans="1:2" x14ac:dyDescent="0.3">
      <c r="A7" s="2">
        <v>45809</v>
      </c>
      <c r="B7">
        <v>328.5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92B7-6F6B-43AB-A00A-4DCCB5992CA6}">
  <dimension ref="A1:B3"/>
  <sheetViews>
    <sheetView workbookViewId="0"/>
  </sheetViews>
  <sheetFormatPr defaultRowHeight="14.4" x14ac:dyDescent="0.3"/>
  <cols>
    <col min="1" max="1" width="13.6640625" bestFit="1" customWidth="1"/>
    <col min="2" max="2" width="13.33203125" bestFit="1" customWidth="1"/>
  </cols>
  <sheetData>
    <row r="1" spans="1:2" x14ac:dyDescent="0.3">
      <c r="A1" t="s">
        <v>2</v>
      </c>
      <c r="B1" t="s">
        <v>76</v>
      </c>
    </row>
    <row r="2" spans="1:2" x14ac:dyDescent="0.3">
      <c r="A2">
        <v>103</v>
      </c>
      <c r="B2" s="2">
        <v>45762</v>
      </c>
    </row>
    <row r="3" spans="1:2" x14ac:dyDescent="0.3">
      <c r="A3">
        <v>101</v>
      </c>
      <c r="B3" s="2">
        <v>45828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B600-9C1F-4E39-8BF5-654B16675709}">
  <dimension ref="A3:C10"/>
  <sheetViews>
    <sheetView workbookViewId="0">
      <selection activeCell="K14" sqref="K14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0.109375" customWidth="1"/>
  </cols>
  <sheetData>
    <row r="3" spans="1:3" x14ac:dyDescent="0.3">
      <c r="A3" s="5" t="s">
        <v>78</v>
      </c>
      <c r="B3" t="s">
        <v>86</v>
      </c>
      <c r="C3" t="s">
        <v>94</v>
      </c>
    </row>
    <row r="4" spans="1:3" x14ac:dyDescent="0.3">
      <c r="A4" s="6">
        <v>101</v>
      </c>
      <c r="B4" s="1">
        <v>594</v>
      </c>
    </row>
    <row r="5" spans="1:3" x14ac:dyDescent="0.3">
      <c r="A5" s="6">
        <v>102</v>
      </c>
      <c r="B5" s="1">
        <v>995</v>
      </c>
    </row>
    <row r="6" spans="1:3" x14ac:dyDescent="0.3">
      <c r="A6" s="6">
        <v>103</v>
      </c>
      <c r="B6" s="1">
        <v>396</v>
      </c>
    </row>
    <row r="7" spans="1:3" x14ac:dyDescent="0.3">
      <c r="A7" s="6">
        <v>104</v>
      </c>
      <c r="B7" s="1">
        <v>1497</v>
      </c>
    </row>
    <row r="8" spans="1:3" x14ac:dyDescent="0.3">
      <c r="A8" s="6">
        <v>105</v>
      </c>
      <c r="B8" s="1">
        <v>597</v>
      </c>
    </row>
    <row r="9" spans="1:3" x14ac:dyDescent="0.3">
      <c r="A9" s="6" t="s">
        <v>79</v>
      </c>
      <c r="B9" s="1">
        <v>4079</v>
      </c>
    </row>
    <row r="10" spans="1:3" x14ac:dyDescent="0.3">
      <c r="A10" s="7" t="s">
        <v>93</v>
      </c>
      <c r="B10" s="7">
        <f>AVERAGE(B4:B8)</f>
        <v>815.8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D6C1-3073-4B8D-BA30-B4F1C32FC036}">
  <dimension ref="A1:F22"/>
  <sheetViews>
    <sheetView workbookViewId="0">
      <selection activeCell="F6" sqref="F6"/>
    </sheetView>
  </sheetViews>
  <sheetFormatPr defaultRowHeight="14.4" x14ac:dyDescent="0.3"/>
  <cols>
    <col min="1" max="1" width="11.77734375" bestFit="1" customWidth="1"/>
    <col min="2" max="2" width="14" bestFit="1" customWidth="1"/>
    <col min="3" max="3" width="13.6640625" bestFit="1" customWidth="1"/>
    <col min="4" max="4" width="15.21875" bestFit="1" customWidth="1"/>
    <col min="5" max="5" width="9.88671875" bestFit="1" customWidth="1"/>
    <col min="6" max="6" width="15.109375" style="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77</v>
      </c>
    </row>
    <row r="2" spans="1:6" x14ac:dyDescent="0.3">
      <c r="A2" s="1" t="s">
        <v>5</v>
      </c>
      <c r="B2" s="2">
        <v>45658</v>
      </c>
      <c r="C2">
        <v>101</v>
      </c>
      <c r="D2" s="1" t="s">
        <v>6</v>
      </c>
      <c r="E2">
        <v>99</v>
      </c>
      <c r="F2" s="4">
        <f>EOMONTH(revenue_raw[[#This Row],[invoice_date]],0)</f>
        <v>45688</v>
      </c>
    </row>
    <row r="3" spans="1:6" x14ac:dyDescent="0.3">
      <c r="A3" s="1" t="s">
        <v>7</v>
      </c>
      <c r="B3" s="2">
        <v>45689</v>
      </c>
      <c r="C3">
        <v>101</v>
      </c>
      <c r="D3" s="1" t="s">
        <v>6</v>
      </c>
      <c r="E3">
        <v>99</v>
      </c>
      <c r="F3" s="4">
        <f>EOMONTH(revenue_raw[[#This Row],[invoice_date]],0)</f>
        <v>45716</v>
      </c>
    </row>
    <row r="4" spans="1:6" x14ac:dyDescent="0.3">
      <c r="A4" s="1" t="s">
        <v>8</v>
      </c>
      <c r="B4" s="2">
        <v>45689</v>
      </c>
      <c r="C4">
        <v>102</v>
      </c>
      <c r="D4" s="1" t="s">
        <v>6</v>
      </c>
      <c r="E4">
        <v>199</v>
      </c>
      <c r="F4" s="4">
        <f>EOMONTH(revenue_raw[[#This Row],[invoice_date]],0)</f>
        <v>45716</v>
      </c>
    </row>
    <row r="5" spans="1:6" x14ac:dyDescent="0.3">
      <c r="A5" s="1" t="s">
        <v>9</v>
      </c>
      <c r="B5" s="2">
        <v>45717</v>
      </c>
      <c r="C5">
        <v>101</v>
      </c>
      <c r="D5" s="1" t="s">
        <v>6</v>
      </c>
      <c r="E5">
        <v>99</v>
      </c>
      <c r="F5" s="4">
        <f>EOMONTH(revenue_raw[[#This Row],[invoice_date]],0)</f>
        <v>45747</v>
      </c>
    </row>
    <row r="6" spans="1:6" x14ac:dyDescent="0.3">
      <c r="A6" s="1" t="s">
        <v>10</v>
      </c>
      <c r="B6" s="2">
        <v>45717</v>
      </c>
      <c r="C6">
        <v>102</v>
      </c>
      <c r="D6" s="1" t="s">
        <v>6</v>
      </c>
      <c r="E6">
        <v>199</v>
      </c>
      <c r="F6" s="4">
        <f>EOMONTH(revenue_raw[[#This Row],[invoice_date]],0)</f>
        <v>45747</v>
      </c>
    </row>
    <row r="7" spans="1:6" x14ac:dyDescent="0.3">
      <c r="A7" s="1" t="s">
        <v>11</v>
      </c>
      <c r="B7" s="2">
        <v>45717</v>
      </c>
      <c r="C7">
        <v>103</v>
      </c>
      <c r="D7" s="1" t="s">
        <v>6</v>
      </c>
      <c r="E7">
        <v>99</v>
      </c>
      <c r="F7" s="4">
        <f>EOMONTH(revenue_raw[[#This Row],[invoice_date]],0)</f>
        <v>45747</v>
      </c>
    </row>
    <row r="8" spans="1:6" x14ac:dyDescent="0.3">
      <c r="A8" s="1" t="s">
        <v>12</v>
      </c>
      <c r="B8" s="2">
        <v>45748</v>
      </c>
      <c r="C8">
        <v>101</v>
      </c>
      <c r="D8" s="1" t="s">
        <v>6</v>
      </c>
      <c r="E8">
        <v>99</v>
      </c>
      <c r="F8" s="4">
        <f>EOMONTH(revenue_raw[[#This Row],[invoice_date]],0)</f>
        <v>45777</v>
      </c>
    </row>
    <row r="9" spans="1:6" x14ac:dyDescent="0.3">
      <c r="A9" s="1" t="s">
        <v>13</v>
      </c>
      <c r="B9" s="2">
        <v>45748</v>
      </c>
      <c r="C9">
        <v>102</v>
      </c>
      <c r="D9" s="1" t="s">
        <v>6</v>
      </c>
      <c r="E9">
        <v>199</v>
      </c>
      <c r="F9" s="4">
        <f>EOMONTH(revenue_raw[[#This Row],[invoice_date]],0)</f>
        <v>45777</v>
      </c>
    </row>
    <row r="10" spans="1:6" x14ac:dyDescent="0.3">
      <c r="A10" s="1" t="s">
        <v>14</v>
      </c>
      <c r="B10" s="2">
        <v>45748</v>
      </c>
      <c r="C10">
        <v>103</v>
      </c>
      <c r="D10" s="1" t="s">
        <v>6</v>
      </c>
      <c r="E10">
        <v>99</v>
      </c>
      <c r="F10" s="4">
        <f>EOMONTH(revenue_raw[[#This Row],[invoice_date]],0)</f>
        <v>45777</v>
      </c>
    </row>
    <row r="11" spans="1:6" x14ac:dyDescent="0.3">
      <c r="A11" s="1" t="s">
        <v>15</v>
      </c>
      <c r="B11" s="2">
        <v>45748</v>
      </c>
      <c r="C11">
        <v>104</v>
      </c>
      <c r="D11" s="1" t="s">
        <v>6</v>
      </c>
      <c r="E11">
        <v>499</v>
      </c>
      <c r="F11" s="4">
        <f>EOMONTH(revenue_raw[[#This Row],[invoice_date]],0)</f>
        <v>45777</v>
      </c>
    </row>
    <row r="12" spans="1:6" x14ac:dyDescent="0.3">
      <c r="A12" s="1" t="s">
        <v>16</v>
      </c>
      <c r="B12" s="2">
        <v>45748</v>
      </c>
      <c r="C12">
        <v>105</v>
      </c>
      <c r="D12" s="1" t="s">
        <v>6</v>
      </c>
      <c r="E12">
        <v>199</v>
      </c>
      <c r="F12" s="4">
        <f>EOMONTH(revenue_raw[[#This Row],[invoice_date]],0)</f>
        <v>45777</v>
      </c>
    </row>
    <row r="13" spans="1:6" x14ac:dyDescent="0.3">
      <c r="A13" s="1" t="s">
        <v>17</v>
      </c>
      <c r="B13" s="2">
        <v>45778</v>
      </c>
      <c r="C13">
        <v>101</v>
      </c>
      <c r="D13" s="1" t="s">
        <v>6</v>
      </c>
      <c r="E13">
        <v>99</v>
      </c>
      <c r="F13" s="4">
        <f>EOMONTH(revenue_raw[[#This Row],[invoice_date]],0)</f>
        <v>45808</v>
      </c>
    </row>
    <row r="14" spans="1:6" x14ac:dyDescent="0.3">
      <c r="A14" s="1" t="s">
        <v>18</v>
      </c>
      <c r="B14" s="2">
        <v>45778</v>
      </c>
      <c r="C14">
        <v>102</v>
      </c>
      <c r="D14" s="1" t="s">
        <v>6</v>
      </c>
      <c r="E14">
        <v>199</v>
      </c>
      <c r="F14" s="4">
        <f>EOMONTH(revenue_raw[[#This Row],[invoice_date]],0)</f>
        <v>45808</v>
      </c>
    </row>
    <row r="15" spans="1:6" x14ac:dyDescent="0.3">
      <c r="A15" s="1" t="s">
        <v>19</v>
      </c>
      <c r="B15" s="2">
        <v>45778</v>
      </c>
      <c r="C15">
        <v>103</v>
      </c>
      <c r="D15" s="1" t="s">
        <v>6</v>
      </c>
      <c r="E15">
        <v>99</v>
      </c>
      <c r="F15" s="4">
        <f>EOMONTH(revenue_raw[[#This Row],[invoice_date]],0)</f>
        <v>45808</v>
      </c>
    </row>
    <row r="16" spans="1:6" x14ac:dyDescent="0.3">
      <c r="A16" s="1" t="s">
        <v>20</v>
      </c>
      <c r="B16" s="2">
        <v>45778</v>
      </c>
      <c r="C16">
        <v>104</v>
      </c>
      <c r="D16" s="1" t="s">
        <v>6</v>
      </c>
      <c r="E16">
        <v>499</v>
      </c>
      <c r="F16" s="4">
        <f>EOMONTH(revenue_raw[[#This Row],[invoice_date]],0)</f>
        <v>45808</v>
      </c>
    </row>
    <row r="17" spans="1:6" x14ac:dyDescent="0.3">
      <c r="A17" s="1" t="s">
        <v>21</v>
      </c>
      <c r="B17" s="2">
        <v>45778</v>
      </c>
      <c r="C17">
        <v>105</v>
      </c>
      <c r="D17" s="1" t="s">
        <v>6</v>
      </c>
      <c r="E17">
        <v>199</v>
      </c>
      <c r="F17" s="4">
        <f>EOMONTH(revenue_raw[[#This Row],[invoice_date]],0)</f>
        <v>45808</v>
      </c>
    </row>
    <row r="18" spans="1:6" x14ac:dyDescent="0.3">
      <c r="A18" s="1" t="s">
        <v>22</v>
      </c>
      <c r="B18" s="2">
        <v>45809</v>
      </c>
      <c r="C18">
        <v>101</v>
      </c>
      <c r="D18" s="1" t="s">
        <v>6</v>
      </c>
      <c r="E18">
        <v>99</v>
      </c>
      <c r="F18" s="4">
        <f>EOMONTH(revenue_raw[[#This Row],[invoice_date]],0)</f>
        <v>45838</v>
      </c>
    </row>
    <row r="19" spans="1:6" x14ac:dyDescent="0.3">
      <c r="A19" s="1" t="s">
        <v>23</v>
      </c>
      <c r="B19" s="2">
        <v>45809</v>
      </c>
      <c r="C19">
        <v>102</v>
      </c>
      <c r="D19" s="1" t="s">
        <v>6</v>
      </c>
      <c r="E19">
        <v>199</v>
      </c>
      <c r="F19" s="4">
        <f>EOMONTH(revenue_raw[[#This Row],[invoice_date]],0)</f>
        <v>45838</v>
      </c>
    </row>
    <row r="20" spans="1:6" x14ac:dyDescent="0.3">
      <c r="A20" s="1" t="s">
        <v>24</v>
      </c>
      <c r="B20" s="2">
        <v>45809</v>
      </c>
      <c r="C20">
        <v>103</v>
      </c>
      <c r="D20" s="1" t="s">
        <v>6</v>
      </c>
      <c r="E20">
        <v>99</v>
      </c>
      <c r="F20" s="4">
        <f>EOMONTH(revenue_raw[[#This Row],[invoice_date]],0)</f>
        <v>45838</v>
      </c>
    </row>
    <row r="21" spans="1:6" x14ac:dyDescent="0.3">
      <c r="A21" s="1" t="s">
        <v>25</v>
      </c>
      <c r="B21" s="2">
        <v>45809</v>
      </c>
      <c r="C21">
        <v>104</v>
      </c>
      <c r="D21" s="1" t="s">
        <v>6</v>
      </c>
      <c r="E21">
        <v>499</v>
      </c>
      <c r="F21" s="4">
        <f>EOMONTH(revenue_raw[[#This Row],[invoice_date]],0)</f>
        <v>45838</v>
      </c>
    </row>
    <row r="22" spans="1:6" x14ac:dyDescent="0.3">
      <c r="A22" s="1" t="s">
        <v>26</v>
      </c>
      <c r="B22" s="2">
        <v>45809</v>
      </c>
      <c r="C22">
        <v>105</v>
      </c>
      <c r="D22" s="1" t="s">
        <v>6</v>
      </c>
      <c r="E22">
        <v>199</v>
      </c>
      <c r="F22" s="4">
        <f>EOMONTH(revenue_raw[[#This Row],[invoice_date]],0)</f>
        <v>45838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52DC-B03F-4D57-898C-0CD595384E9C}">
  <dimension ref="A1:K25"/>
  <sheetViews>
    <sheetView topLeftCell="A4" workbookViewId="0">
      <selection activeCell="K20" sqref="K20"/>
    </sheetView>
  </sheetViews>
  <sheetFormatPr defaultRowHeight="14.4" x14ac:dyDescent="0.3"/>
  <cols>
    <col min="1" max="1" width="12.6640625" bestFit="1" customWidth="1"/>
    <col min="2" max="2" width="14.88671875" bestFit="1" customWidth="1"/>
    <col min="3" max="3" width="12.21875" bestFit="1" customWidth="1"/>
    <col min="4" max="4" width="9.88671875" bestFit="1" customWidth="1"/>
    <col min="5" max="5" width="15.109375" style="3" bestFit="1" customWidth="1"/>
    <col min="10" max="10" width="12.5546875" bestFit="1" customWidth="1"/>
    <col min="11" max="11" width="14.21875" bestFit="1" customWidth="1"/>
  </cols>
  <sheetData>
    <row r="1" spans="1:11" x14ac:dyDescent="0.3">
      <c r="A1" t="s">
        <v>27</v>
      </c>
      <c r="B1" t="s">
        <v>28</v>
      </c>
      <c r="C1" t="s">
        <v>29</v>
      </c>
      <c r="D1" t="s">
        <v>4</v>
      </c>
      <c r="E1" s="3" t="s">
        <v>77</v>
      </c>
    </row>
    <row r="2" spans="1:11" x14ac:dyDescent="0.3">
      <c r="A2" s="1" t="s">
        <v>30</v>
      </c>
      <c r="B2" s="2">
        <v>45662</v>
      </c>
      <c r="C2" s="1" t="s">
        <v>31</v>
      </c>
      <c r="D2">
        <v>12799</v>
      </c>
      <c r="E2" s="3">
        <f>EOMONTH(expenses_raw[[#This Row],[expense_date]],0)</f>
        <v>45688</v>
      </c>
    </row>
    <row r="3" spans="1:11" x14ac:dyDescent="0.3">
      <c r="A3" s="1" t="s">
        <v>32</v>
      </c>
      <c r="B3" s="2">
        <v>45658</v>
      </c>
      <c r="C3" s="1" t="s">
        <v>33</v>
      </c>
      <c r="D3">
        <v>15123</v>
      </c>
      <c r="E3" s="3">
        <f>EOMONTH(expenses_raw[[#This Row],[expense_date]],0)</f>
        <v>45688</v>
      </c>
    </row>
    <row r="4" spans="1:11" x14ac:dyDescent="0.3">
      <c r="A4" s="1" t="s">
        <v>34</v>
      </c>
      <c r="B4" s="2">
        <v>45661</v>
      </c>
      <c r="C4" s="1" t="s">
        <v>35</v>
      </c>
      <c r="D4">
        <v>11225</v>
      </c>
      <c r="E4" s="3">
        <f>EOMONTH(expenses_raw[[#This Row],[expense_date]],0)</f>
        <v>45688</v>
      </c>
    </row>
    <row r="5" spans="1:11" x14ac:dyDescent="0.3">
      <c r="A5" s="1" t="s">
        <v>36</v>
      </c>
      <c r="B5" s="2">
        <v>45661</v>
      </c>
      <c r="C5" s="1" t="s">
        <v>37</v>
      </c>
      <c r="D5">
        <v>16116</v>
      </c>
      <c r="E5" s="3">
        <f>EOMONTH(expenses_raw[[#This Row],[expense_date]],0)</f>
        <v>45688</v>
      </c>
    </row>
    <row r="6" spans="1:11" x14ac:dyDescent="0.3">
      <c r="A6" s="1" t="s">
        <v>38</v>
      </c>
      <c r="B6" s="2">
        <v>45689</v>
      </c>
      <c r="C6" s="1" t="s">
        <v>31</v>
      </c>
      <c r="D6">
        <v>8744</v>
      </c>
      <c r="E6" s="3">
        <f>EOMONTH(expenses_raw[[#This Row],[expense_date]],0)</f>
        <v>45716</v>
      </c>
    </row>
    <row r="7" spans="1:11" x14ac:dyDescent="0.3">
      <c r="A7" s="1" t="s">
        <v>39</v>
      </c>
      <c r="B7" s="2">
        <v>45693</v>
      </c>
      <c r="C7" s="1" t="s">
        <v>33</v>
      </c>
      <c r="D7">
        <v>16650</v>
      </c>
      <c r="E7" s="3">
        <f>EOMONTH(expenses_raw[[#This Row],[expense_date]],0)</f>
        <v>45716</v>
      </c>
    </row>
    <row r="8" spans="1:11" x14ac:dyDescent="0.3">
      <c r="A8" s="1" t="s">
        <v>40</v>
      </c>
      <c r="B8" s="2">
        <v>45690</v>
      </c>
      <c r="C8" s="1" t="s">
        <v>35</v>
      </c>
      <c r="D8">
        <v>12327</v>
      </c>
      <c r="E8" s="3">
        <f>EOMONTH(expenses_raw[[#This Row],[expense_date]],0)</f>
        <v>45716</v>
      </c>
    </row>
    <row r="9" spans="1:11" x14ac:dyDescent="0.3">
      <c r="A9" s="1" t="s">
        <v>41</v>
      </c>
      <c r="B9" s="2">
        <v>45689</v>
      </c>
      <c r="C9" s="1" t="s">
        <v>37</v>
      </c>
      <c r="D9">
        <v>4897</v>
      </c>
      <c r="E9" s="3">
        <f>EOMONTH(expenses_raw[[#This Row],[expense_date]],0)</f>
        <v>45716</v>
      </c>
      <c r="J9" s="5" t="s">
        <v>78</v>
      </c>
      <c r="K9" t="s">
        <v>88</v>
      </c>
    </row>
    <row r="10" spans="1:11" x14ac:dyDescent="0.3">
      <c r="A10" s="1" t="s">
        <v>42</v>
      </c>
      <c r="B10" s="2">
        <v>45718</v>
      </c>
      <c r="C10" s="1" t="s">
        <v>31</v>
      </c>
      <c r="D10">
        <v>8216</v>
      </c>
      <c r="E10" s="3">
        <f>EOMONTH(expenses_raw[[#This Row],[expense_date]],0)</f>
        <v>45747</v>
      </c>
      <c r="J10" s="6" t="s">
        <v>80</v>
      </c>
      <c r="K10" s="1">
        <v>55263</v>
      </c>
    </row>
    <row r="11" spans="1:11" x14ac:dyDescent="0.3">
      <c r="A11" s="1" t="s">
        <v>43</v>
      </c>
      <c r="B11" s="2">
        <v>45718</v>
      </c>
      <c r="C11" s="1" t="s">
        <v>33</v>
      </c>
      <c r="D11">
        <v>8036</v>
      </c>
      <c r="E11" s="3">
        <f>EOMONTH(expenses_raw[[#This Row],[expense_date]],0)</f>
        <v>45747</v>
      </c>
      <c r="J11" s="6" t="s">
        <v>81</v>
      </c>
      <c r="K11" s="1">
        <v>42618</v>
      </c>
    </row>
    <row r="12" spans="1:11" x14ac:dyDescent="0.3">
      <c r="A12" s="1" t="s">
        <v>44</v>
      </c>
      <c r="B12" s="2">
        <v>45720</v>
      </c>
      <c r="C12" s="1" t="s">
        <v>35</v>
      </c>
      <c r="D12">
        <v>7072</v>
      </c>
      <c r="E12" s="3">
        <f>EOMONTH(expenses_raw[[#This Row],[expense_date]],0)</f>
        <v>45747</v>
      </c>
      <c r="J12" s="6" t="s">
        <v>82</v>
      </c>
      <c r="K12" s="1">
        <v>33201</v>
      </c>
    </row>
    <row r="13" spans="1:11" x14ac:dyDescent="0.3">
      <c r="A13" s="1" t="s">
        <v>45</v>
      </c>
      <c r="B13" s="2">
        <v>45720</v>
      </c>
      <c r="C13" s="1" t="s">
        <v>37</v>
      </c>
      <c r="D13">
        <v>9877</v>
      </c>
      <c r="E13" s="3">
        <f>EOMONTH(expenses_raw[[#This Row],[expense_date]],0)</f>
        <v>45747</v>
      </c>
      <c r="J13" s="6" t="s">
        <v>83</v>
      </c>
      <c r="K13" s="1">
        <v>37360</v>
      </c>
    </row>
    <row r="14" spans="1:11" x14ac:dyDescent="0.3">
      <c r="A14" s="1" t="s">
        <v>46</v>
      </c>
      <c r="B14" s="2">
        <v>45748</v>
      </c>
      <c r="C14" s="1" t="s">
        <v>31</v>
      </c>
      <c r="D14">
        <v>17186</v>
      </c>
      <c r="E14" s="3">
        <f>EOMONTH(expenses_raw[[#This Row],[expense_date]],0)</f>
        <v>45777</v>
      </c>
      <c r="J14" s="6" t="s">
        <v>84</v>
      </c>
      <c r="K14" s="1">
        <v>62371</v>
      </c>
    </row>
    <row r="15" spans="1:11" x14ac:dyDescent="0.3">
      <c r="A15" s="1" t="s">
        <v>47</v>
      </c>
      <c r="B15" s="2">
        <v>45751</v>
      </c>
      <c r="C15" s="1" t="s">
        <v>33</v>
      </c>
      <c r="D15">
        <v>12200</v>
      </c>
      <c r="E15" s="3">
        <f>EOMONTH(expenses_raw[[#This Row],[expense_date]],0)</f>
        <v>45777</v>
      </c>
      <c r="J15" s="6" t="s">
        <v>85</v>
      </c>
      <c r="K15" s="1">
        <v>50819</v>
      </c>
    </row>
    <row r="16" spans="1:11" x14ac:dyDescent="0.3">
      <c r="A16" s="1" t="s">
        <v>48</v>
      </c>
      <c r="B16" s="2">
        <v>45749</v>
      </c>
      <c r="C16" s="1" t="s">
        <v>35</v>
      </c>
      <c r="D16">
        <v>2755</v>
      </c>
      <c r="E16" s="3">
        <f>EOMONTH(expenses_raw[[#This Row],[expense_date]],0)</f>
        <v>45777</v>
      </c>
      <c r="J16" s="6" t="s">
        <v>79</v>
      </c>
      <c r="K16" s="1">
        <v>281632</v>
      </c>
    </row>
    <row r="17" spans="1:5" x14ac:dyDescent="0.3">
      <c r="A17" s="1" t="s">
        <v>49</v>
      </c>
      <c r="B17" s="2">
        <v>45751</v>
      </c>
      <c r="C17" s="1" t="s">
        <v>37</v>
      </c>
      <c r="D17">
        <v>5219</v>
      </c>
      <c r="E17" s="3">
        <f>EOMONTH(expenses_raw[[#This Row],[expense_date]],0)</f>
        <v>45777</v>
      </c>
    </row>
    <row r="18" spans="1:5" x14ac:dyDescent="0.3">
      <c r="A18" s="1" t="s">
        <v>50</v>
      </c>
      <c r="B18" s="2">
        <v>45778</v>
      </c>
      <c r="C18" s="1" t="s">
        <v>31</v>
      </c>
      <c r="D18">
        <v>18321</v>
      </c>
      <c r="E18" s="3">
        <f>EOMONTH(expenses_raw[[#This Row],[expense_date]],0)</f>
        <v>45808</v>
      </c>
    </row>
    <row r="19" spans="1:5" x14ac:dyDescent="0.3">
      <c r="A19" s="1" t="s">
        <v>51</v>
      </c>
      <c r="B19" s="2">
        <v>45779</v>
      </c>
      <c r="C19" s="1" t="s">
        <v>33</v>
      </c>
      <c r="D19">
        <v>10736</v>
      </c>
      <c r="E19" s="3">
        <f>EOMONTH(expenses_raw[[#This Row],[expense_date]],0)</f>
        <v>45808</v>
      </c>
    </row>
    <row r="20" spans="1:5" x14ac:dyDescent="0.3">
      <c r="A20" s="1" t="s">
        <v>52</v>
      </c>
      <c r="B20" s="2">
        <v>45780</v>
      </c>
      <c r="C20" s="1" t="s">
        <v>35</v>
      </c>
      <c r="D20">
        <v>13723</v>
      </c>
      <c r="E20" s="3">
        <f>EOMONTH(expenses_raw[[#This Row],[expense_date]],0)</f>
        <v>45808</v>
      </c>
    </row>
    <row r="21" spans="1:5" x14ac:dyDescent="0.3">
      <c r="A21" s="1" t="s">
        <v>53</v>
      </c>
      <c r="B21" s="2">
        <v>45780</v>
      </c>
      <c r="C21" s="1" t="s">
        <v>37</v>
      </c>
      <c r="D21">
        <v>19591</v>
      </c>
      <c r="E21" s="3">
        <f>EOMONTH(expenses_raw[[#This Row],[expense_date]],0)</f>
        <v>45808</v>
      </c>
    </row>
    <row r="22" spans="1:5" x14ac:dyDescent="0.3">
      <c r="A22" s="1" t="s">
        <v>54</v>
      </c>
      <c r="B22" s="2">
        <v>45813</v>
      </c>
      <c r="C22" s="1" t="s">
        <v>31</v>
      </c>
      <c r="D22">
        <v>12368</v>
      </c>
      <c r="E22" s="3">
        <f>EOMONTH(expenses_raw[[#This Row],[expense_date]],0)</f>
        <v>45838</v>
      </c>
    </row>
    <row r="23" spans="1:5" x14ac:dyDescent="0.3">
      <c r="A23" s="1" t="s">
        <v>55</v>
      </c>
      <c r="B23" s="2">
        <v>45809</v>
      </c>
      <c r="C23" s="1" t="s">
        <v>33</v>
      </c>
      <c r="D23">
        <v>8021</v>
      </c>
      <c r="E23" s="3">
        <f>EOMONTH(expenses_raw[[#This Row],[expense_date]],0)</f>
        <v>45838</v>
      </c>
    </row>
    <row r="24" spans="1:5" x14ac:dyDescent="0.3">
      <c r="A24" s="1" t="s">
        <v>56</v>
      </c>
      <c r="B24" s="2">
        <v>45809</v>
      </c>
      <c r="C24" s="1" t="s">
        <v>35</v>
      </c>
      <c r="D24">
        <v>14676</v>
      </c>
      <c r="E24" s="3">
        <f>EOMONTH(expenses_raw[[#This Row],[expense_date]],0)</f>
        <v>45838</v>
      </c>
    </row>
    <row r="25" spans="1:5" x14ac:dyDescent="0.3">
      <c r="A25" s="1" t="s">
        <v>57</v>
      </c>
      <c r="B25" s="2">
        <v>45810</v>
      </c>
      <c r="C25" s="1" t="s">
        <v>37</v>
      </c>
      <c r="D25">
        <v>15754</v>
      </c>
      <c r="E25" s="3">
        <f>EOMONTH(expenses_raw[[#This Row],[expense_date]],0)</f>
        <v>45838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7800-D0FD-4898-BB8A-86E584C240A8}">
  <dimension ref="A3:E7"/>
  <sheetViews>
    <sheetView workbookViewId="0">
      <selection activeCell="G17" sqref="G17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5.6640625" customWidth="1"/>
    <col min="4" max="4" width="6.88671875" customWidth="1"/>
    <col min="5" max="5" width="10.77734375" bestFit="1" customWidth="1"/>
  </cols>
  <sheetData>
    <row r="3" spans="1:5" x14ac:dyDescent="0.3">
      <c r="A3" s="5" t="s">
        <v>102</v>
      </c>
      <c r="B3" s="5" t="s">
        <v>101</v>
      </c>
    </row>
    <row r="4" spans="1:5" x14ac:dyDescent="0.3">
      <c r="A4" s="5" t="s">
        <v>78</v>
      </c>
      <c r="B4">
        <v>99</v>
      </c>
      <c r="C4">
        <v>199</v>
      </c>
      <c r="D4">
        <v>499</v>
      </c>
      <c r="E4" t="s">
        <v>79</v>
      </c>
    </row>
    <row r="5" spans="1:5" x14ac:dyDescent="0.3">
      <c r="A5" s="6" t="s">
        <v>99</v>
      </c>
      <c r="B5" s="1">
        <v>101</v>
      </c>
      <c r="C5" s="1"/>
      <c r="D5" s="1"/>
      <c r="E5" s="1">
        <v>101</v>
      </c>
    </row>
    <row r="6" spans="1:5" x14ac:dyDescent="0.3">
      <c r="A6" s="6" t="s">
        <v>100</v>
      </c>
      <c r="B6" s="1">
        <v>103</v>
      </c>
      <c r="C6" s="1">
        <v>207</v>
      </c>
      <c r="D6" s="1">
        <v>104</v>
      </c>
      <c r="E6" s="1">
        <v>414</v>
      </c>
    </row>
    <row r="7" spans="1:5" x14ac:dyDescent="0.3">
      <c r="A7" s="6" t="s">
        <v>79</v>
      </c>
      <c r="B7" s="1">
        <v>204</v>
      </c>
      <c r="C7" s="1">
        <v>207</v>
      </c>
      <c r="D7" s="1">
        <v>104</v>
      </c>
      <c r="E7" s="1">
        <v>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C7B4-7922-4F1F-AEB0-381A71293E0A}">
  <dimension ref="A1:F6"/>
  <sheetViews>
    <sheetView workbookViewId="0">
      <selection activeCell="D5" sqref="D5"/>
    </sheetView>
  </sheetViews>
  <sheetFormatPr defaultRowHeight="14.4" x14ac:dyDescent="0.3"/>
  <cols>
    <col min="1" max="1" width="13.6640625" bestFit="1" customWidth="1"/>
    <col min="2" max="3" width="16.33203125" customWidth="1"/>
    <col min="4" max="4" width="21.77734375" customWidth="1"/>
    <col min="5" max="5" width="9.21875" bestFit="1" customWidth="1"/>
    <col min="6" max="6" width="14" bestFit="1" customWidth="1"/>
  </cols>
  <sheetData>
    <row r="1" spans="1:6" x14ac:dyDescent="0.3">
      <c r="A1" t="s">
        <v>2</v>
      </c>
      <c r="B1" t="s">
        <v>58</v>
      </c>
      <c r="C1" t="s">
        <v>98</v>
      </c>
      <c r="D1" t="s">
        <v>59</v>
      </c>
      <c r="E1" t="s">
        <v>60</v>
      </c>
      <c r="F1" t="s">
        <v>61</v>
      </c>
    </row>
    <row r="2" spans="1:6" x14ac:dyDescent="0.3">
      <c r="A2">
        <v>101</v>
      </c>
      <c r="B2" s="2">
        <v>45646</v>
      </c>
      <c r="C2" s="2">
        <f>EOMONTH(customers[[#This Row],[signup_date]],0)</f>
        <v>45657</v>
      </c>
      <c r="D2" s="1" t="s">
        <v>62</v>
      </c>
      <c r="E2" s="1" t="s">
        <v>63</v>
      </c>
      <c r="F2">
        <v>99</v>
      </c>
    </row>
    <row r="3" spans="1:6" x14ac:dyDescent="0.3">
      <c r="A3">
        <v>102</v>
      </c>
      <c r="B3" s="2">
        <v>45672</v>
      </c>
      <c r="C3" s="2">
        <f>EOMONTH(customers[[#This Row],[signup_date]],0)</f>
        <v>45688</v>
      </c>
      <c r="D3" s="1" t="s">
        <v>64</v>
      </c>
      <c r="E3" s="1" t="s">
        <v>65</v>
      </c>
      <c r="F3">
        <v>199</v>
      </c>
    </row>
    <row r="4" spans="1:6" x14ac:dyDescent="0.3">
      <c r="A4">
        <v>103</v>
      </c>
      <c r="B4" s="2">
        <v>45698</v>
      </c>
      <c r="C4" s="2">
        <f>EOMONTH(customers[[#This Row],[signup_date]],0)</f>
        <v>45716</v>
      </c>
      <c r="D4" s="1" t="s">
        <v>66</v>
      </c>
      <c r="E4" s="1" t="s">
        <v>63</v>
      </c>
      <c r="F4">
        <v>99</v>
      </c>
    </row>
    <row r="5" spans="1:6" x14ac:dyDescent="0.3">
      <c r="A5">
        <v>104</v>
      </c>
      <c r="B5" s="2">
        <v>45721</v>
      </c>
      <c r="C5" s="2">
        <f>EOMONTH(customers[[#This Row],[signup_date]],0)</f>
        <v>45747</v>
      </c>
      <c r="D5" s="1" t="s">
        <v>67</v>
      </c>
      <c r="E5" s="1" t="s">
        <v>68</v>
      </c>
      <c r="F5">
        <v>499</v>
      </c>
    </row>
    <row r="6" spans="1:6" x14ac:dyDescent="0.3">
      <c r="A6">
        <v>105</v>
      </c>
      <c r="B6" s="2">
        <v>45748</v>
      </c>
      <c r="C6" s="2">
        <f>EOMONTH(customers[[#This Row],[signup_date]],0)</f>
        <v>45777</v>
      </c>
      <c r="D6" s="1" t="s">
        <v>69</v>
      </c>
      <c r="E6" s="1" t="s">
        <v>65</v>
      </c>
      <c r="F6">
        <v>199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D5D-582D-43F2-827B-A6A618934984}">
  <dimension ref="A3:D10"/>
  <sheetViews>
    <sheetView workbookViewId="0">
      <selection activeCell="A3" sqref="A3:D10"/>
    </sheetView>
  </sheetViews>
  <sheetFormatPr defaultRowHeight="14.4" x14ac:dyDescent="0.3"/>
  <cols>
    <col min="1" max="2" width="12.5546875" bestFit="1" customWidth="1"/>
    <col min="3" max="3" width="20.88671875" bestFit="1" customWidth="1"/>
    <col min="4" max="4" width="10.109375" customWidth="1"/>
  </cols>
  <sheetData>
    <row r="3" spans="1:4" x14ac:dyDescent="0.3">
      <c r="A3" s="5" t="s">
        <v>78</v>
      </c>
      <c r="B3" t="s">
        <v>90</v>
      </c>
      <c r="C3" t="s">
        <v>91</v>
      </c>
      <c r="D3" t="s">
        <v>92</v>
      </c>
    </row>
    <row r="4" spans="1:4" x14ac:dyDescent="0.3">
      <c r="A4" s="6" t="s">
        <v>80</v>
      </c>
      <c r="B4" s="1">
        <v>5000</v>
      </c>
      <c r="C4" s="1">
        <v>1</v>
      </c>
      <c r="D4">
        <f t="shared" ref="D4:D10" si="0">B4-C4</f>
        <v>4999</v>
      </c>
    </row>
    <row r="5" spans="1:4" x14ac:dyDescent="0.3">
      <c r="A5" s="6" t="s">
        <v>81</v>
      </c>
      <c r="B5" s="1">
        <v>5500</v>
      </c>
      <c r="C5" s="1">
        <v>2</v>
      </c>
      <c r="D5">
        <f t="shared" si="0"/>
        <v>5498</v>
      </c>
    </row>
    <row r="6" spans="1:4" x14ac:dyDescent="0.3">
      <c r="A6" s="6" t="s">
        <v>82</v>
      </c>
      <c r="B6" s="1">
        <v>4000</v>
      </c>
      <c r="C6" s="1">
        <v>1</v>
      </c>
      <c r="D6">
        <f t="shared" si="0"/>
        <v>3999</v>
      </c>
    </row>
    <row r="7" spans="1:4" x14ac:dyDescent="0.3">
      <c r="A7" s="6" t="s">
        <v>83</v>
      </c>
      <c r="B7" s="1">
        <v>4500</v>
      </c>
      <c r="C7" s="1">
        <v>1</v>
      </c>
      <c r="D7">
        <f t="shared" si="0"/>
        <v>4499</v>
      </c>
    </row>
    <row r="8" spans="1:4" x14ac:dyDescent="0.3">
      <c r="A8" s="6" t="s">
        <v>84</v>
      </c>
      <c r="B8" s="1">
        <v>3500</v>
      </c>
      <c r="C8" s="1">
        <v>0</v>
      </c>
      <c r="D8">
        <f t="shared" si="0"/>
        <v>3500</v>
      </c>
    </row>
    <row r="9" spans="1:4" x14ac:dyDescent="0.3">
      <c r="A9" s="6" t="s">
        <v>85</v>
      </c>
      <c r="B9" s="1">
        <v>3800</v>
      </c>
      <c r="C9" s="1">
        <v>0</v>
      </c>
      <c r="D9">
        <f t="shared" si="0"/>
        <v>3800</v>
      </c>
    </row>
    <row r="10" spans="1:4" x14ac:dyDescent="0.3">
      <c r="A10" s="6" t="s">
        <v>79</v>
      </c>
      <c r="B10" s="1">
        <v>26300</v>
      </c>
      <c r="C10" s="1">
        <v>5</v>
      </c>
      <c r="D10">
        <f t="shared" si="0"/>
        <v>26295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5873-DF26-4213-9A88-395534AC59F7}">
  <dimension ref="A1:D7"/>
  <sheetViews>
    <sheetView workbookViewId="0"/>
  </sheetViews>
  <sheetFormatPr defaultRowHeight="14.4" x14ac:dyDescent="0.3"/>
  <cols>
    <col min="1" max="1" width="10.33203125" bestFit="1" customWidth="1"/>
    <col min="2" max="2" width="10.109375" bestFit="1" customWidth="1"/>
    <col min="3" max="3" width="8.33203125" bestFit="1" customWidth="1"/>
    <col min="4" max="4" width="16.5546875" bestFit="1" customWidth="1"/>
  </cols>
  <sheetData>
    <row r="1" spans="1:4" x14ac:dyDescent="0.3">
      <c r="A1" t="s">
        <v>70</v>
      </c>
      <c r="B1" t="s">
        <v>59</v>
      </c>
      <c r="C1" t="s">
        <v>71</v>
      </c>
      <c r="D1" t="s">
        <v>72</v>
      </c>
    </row>
    <row r="2" spans="1:4" x14ac:dyDescent="0.3">
      <c r="A2" s="2">
        <v>45658</v>
      </c>
      <c r="B2" s="1" t="s">
        <v>64</v>
      </c>
      <c r="C2">
        <v>5000</v>
      </c>
      <c r="D2">
        <v>1</v>
      </c>
    </row>
    <row r="3" spans="1:4" x14ac:dyDescent="0.3">
      <c r="A3" s="2">
        <v>45689</v>
      </c>
      <c r="B3" s="1" t="s">
        <v>64</v>
      </c>
      <c r="C3">
        <v>5500</v>
      </c>
      <c r="D3">
        <v>2</v>
      </c>
    </row>
    <row r="4" spans="1:4" x14ac:dyDescent="0.3">
      <c r="A4" s="2">
        <v>45717</v>
      </c>
      <c r="B4" s="1" t="s">
        <v>62</v>
      </c>
      <c r="C4">
        <v>4000</v>
      </c>
      <c r="D4">
        <v>1</v>
      </c>
    </row>
    <row r="5" spans="1:4" x14ac:dyDescent="0.3">
      <c r="A5" s="2">
        <v>45748</v>
      </c>
      <c r="B5" s="1" t="s">
        <v>62</v>
      </c>
      <c r="C5">
        <v>4500</v>
      </c>
      <c r="D5">
        <v>1</v>
      </c>
    </row>
    <row r="6" spans="1:4" x14ac:dyDescent="0.3">
      <c r="A6" s="2">
        <v>45778</v>
      </c>
      <c r="B6" s="1" t="s">
        <v>67</v>
      </c>
      <c r="C6">
        <v>3500</v>
      </c>
      <c r="D6">
        <v>0</v>
      </c>
    </row>
    <row r="7" spans="1:4" x14ac:dyDescent="0.3">
      <c r="A7" s="2">
        <v>45809</v>
      </c>
      <c r="B7" s="1" t="s">
        <v>67</v>
      </c>
      <c r="C7">
        <v>3800</v>
      </c>
      <c r="D7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3B49-B9BF-4BD2-A1C9-C18173C5B2D0}">
  <dimension ref="A3:B10"/>
  <sheetViews>
    <sheetView workbookViewId="0">
      <selection activeCell="B3" sqref="A3:B10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5" t="s">
        <v>78</v>
      </c>
      <c r="B3" t="s">
        <v>96</v>
      </c>
    </row>
    <row r="4" spans="1:2" x14ac:dyDescent="0.3">
      <c r="A4" s="6" t="s">
        <v>80</v>
      </c>
      <c r="B4" s="1">
        <v>44836</v>
      </c>
    </row>
    <row r="5" spans="1:2" x14ac:dyDescent="0.3">
      <c r="A5" s="6" t="s">
        <v>81</v>
      </c>
      <c r="B5" s="1">
        <v>2516</v>
      </c>
    </row>
    <row r="6" spans="1:2" x14ac:dyDescent="0.3">
      <c r="A6" s="6" t="s">
        <v>82</v>
      </c>
      <c r="B6" s="1">
        <v>0</v>
      </c>
    </row>
    <row r="7" spans="1:2" x14ac:dyDescent="0.3">
      <c r="A7" s="6" t="s">
        <v>83</v>
      </c>
      <c r="B7" s="1">
        <v>0</v>
      </c>
    </row>
    <row r="8" spans="1:2" x14ac:dyDescent="0.3">
      <c r="A8" s="6" t="s">
        <v>84</v>
      </c>
      <c r="B8" s="1">
        <v>0</v>
      </c>
    </row>
    <row r="9" spans="1:2" x14ac:dyDescent="0.3">
      <c r="A9" s="6" t="s">
        <v>85</v>
      </c>
      <c r="B9" s="1">
        <v>0</v>
      </c>
    </row>
    <row r="10" spans="1:2" x14ac:dyDescent="0.3">
      <c r="A10" s="6" t="s">
        <v>79</v>
      </c>
      <c r="B10" s="1">
        <v>47352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Z U T d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l R N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T d W u L C 3 r j 3 A Q A A e g w A A B M A H A B G b 3 J t d W x h c y 9 T Z W N 0 a W 9 u M S 5 t I K I Y A C i g F A A A A A A A A A A A A A A A A A A A A A A A A A A A A O W W T 4 / a M B D F 7 0 h 8 B y u 9 g B Q h L d r t o V U O V W j V X q p W 0 N N S R S a Z T S z s c e S x Y d F q v 3 t N w p 9 U Z N k V y m n h g v E z z 5 7 5 5 W E I U i s 0 s m n 9 f v O 5 3 + v 3 q O A G M m Z g B e g g M X z N I i b B 9 n v M v 6 b a m R T 8 T E y r 0 U S n T g H a w T c h Y R R r t P 4 D D Y L 4 0 / w P g a H 5 k t t C z C d 6 j V L z j O Y N 0 1 F K q 2 A Y 3 k 9 A C i U s m C g I g 5 D F W j q F F N 2 F 7 C u m O h O Y R z f j u 3 H I f j t t Y W o 3 E q L j c P R T I / w d h v X h P g S / j F Z e y 9 h 3 4 J k / Q e B P O u M L v 3 C n 7 O Y H d R 0 h u 9 / N f 5 F y m n L J D U X W u K Z l X H D M v e N s U 8 L R b m Y 4 0 o M 2 q j 7 w V q R B y / 7 h 0 1 M g c K V F C o n I f I H W r 2 Q W H u 1 z y I 5 S x i 3 s x e 2 4 E l N H V i s w 9 R d / o P 1 4 O 9 p u V I m l 0 Z l L 7 Y k j V 9 q h / X / 9 8 7 D f E 9 h a U B M 5 P J a A B N Q t 8 6 b r K 9 B v 3 x H 0 X d l t 0 P d S O 3 Q / y L X Z d A l 2 / y B R d 1 Q P l l e U 4 7 N 5 J J G j K 1 9 g 6 r d G k C d I S 8 n x Z F L 5 5 h d y k z w A X A R b c b M E 6 / v d H e y D 5 R X l t 8 L w Z p L k E 9 3 y U C C s k 0 N S L o s u p y J Z + B q x w t d V e h u u r z A d v y O m r e F c c F z u e 3 E Z I p 1 3 + c P q 3 a 4 I y Q s x 8 0 1 I D h d e p a F T C z B v j 4 2 n K S X f / q 3 t E k 7 T 9 o o o n b 3 5 6 q a c 3 n z n U P 0 D U E s B A i 0 A F A A C A A g A Z U T d W r 1 9 U D S m A A A A 9 w A A A B I A A A A A A A A A A A A A A A A A A A A A A E N v b m Z p Z y 9 Q Y W N r Y W d l L n h t b F B L A Q I t A B Q A A g A I A G V E 3 V o P y u m r p A A A A O k A A A A T A A A A A A A A A A A A A A A A A P I A A A B b Q 2 9 u d G V u d F 9 U e X B l c 1 0 u e G 1 s U E s B A i 0 A F A A C A A g A Z U T d W u L C 3 r j 3 A Q A A e g w A A B M A A A A A A A A A A A A A A A A A 4 w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j s A A A A A A A B I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2 Z W 5 1 Z V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D M 6 M D A 6 M z U u M j E 1 M T Y 5 O V o i I C 8 + P E V u d H J 5 I F R 5 c G U 9 I k Z p b G x D b 2 x 1 b W 5 U e X B l c y I g V m F s d W U 9 I n N C Z 2 t E Q m d N P S I g L z 4 8 R W 5 0 c n k g V H l w Z T 0 i R m l s b E N v b H V t b k 5 h b W V z I i B W Y W x 1 Z T 0 i c 1 s m c X V v d D t p b n Z v a W N l X 2 l k J n F 1 b 3 Q 7 L C Z x d W 9 0 O 2 l u d m 9 p Y 2 V f Z G F 0 Z S Z x d W 9 0 O y w m c X V v d D t j d X N 0 b 2 1 l c l 9 p Z C Z x d W 9 0 O y w m c X V v d D t w c m 9 k d W N 0 J n F 1 b 3 Q 7 L C Z x d W 9 0 O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c m F 3 L 0 N o Y W 5 n Z W Q g V H l w Z S 5 7 a W 5 2 b 2 l j Z V 9 p Z C w w f S Z x d W 9 0 O y w m c X V v d D t T Z W N 0 a W 9 u M S 9 y Z X Z l b n V l X 3 J h d y 9 D a G F u Z 2 V k I F R 5 c G U u e 2 l u d m 9 p Y 2 V f Z G F 0 Z S w x f S Z x d W 9 0 O y w m c X V v d D t T Z W N 0 a W 9 u M S 9 y Z X Z l b n V l X 3 J h d y 9 D a G F u Z 2 V k I F R 5 c G U u e 2 N 1 c 3 R v b W V y X 2 l k L D J 9 J n F 1 b 3 Q 7 L C Z x d W 9 0 O 1 N l Y 3 R p b 2 4 x L 3 J l d m V u d W V f c m F 3 L 0 N o Y W 5 n Z W Q g V H l w Z S 5 7 c H J v Z H V j d C w z f S Z x d W 9 0 O y w m c X V v d D t T Z W N 0 a W 9 u M S 9 y Z X Z l b n V l X 3 J h d y 9 D a G F u Z 2 V k I F R 5 c G U u e 2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Z l b n V l X 3 J h d y 9 D a G F u Z 2 V k I F R 5 c G U u e 2 l u d m 9 p Y 2 V f a W Q s M H 0 m c X V v d D s s J n F 1 b 3 Q 7 U 2 V j d G l v b j E v c m V 2 Z W 5 1 Z V 9 y Y X c v Q 2 h h b m d l Z C B U e X B l L n t p b n Z v a W N l X 2 R h d G U s M X 0 m c X V v d D s s J n F 1 b 3 Q 7 U 2 V j d G l v b j E v c m V 2 Z W 5 1 Z V 9 y Y X c v Q 2 h h b m d l Z C B U e X B l L n t j d X N 0 b 2 1 l c l 9 p Z C w y f S Z x d W 9 0 O y w m c X V v d D t T Z W N 0 a W 9 u M S 9 y Z X Z l b n V l X 3 J h d y 9 D a G F u Z 2 V k I F R 5 c G U u e 3 B y b 2 R 1 Y 3 Q s M 3 0 m c X V v d D s s J n F 1 b 3 Q 7 U 2 V j d G l v b j E v c m V 2 Z W 5 1 Z V 9 y Y X c v Q 2 h h b m d l Z C B U e X B l L n t h b W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u d W V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c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c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5 z Z X N f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W 5 z Z X N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5 V D A z O j A y O j E 5 L j I 4 N j I 0 O D R a I i A v P j x F b n R y e S B U e X B l P S J G a W x s Q 2 9 s d W 1 u V H l w Z X M i I F Z h b H V l P S J z Q m d r R 0 F 3 P T 0 i I C 8 + P E V u d H J 5 I F R 5 c G U 9 I k Z p b G x D b 2 x 1 b W 5 O Y W 1 l c y I g V m F s d W U 9 I n N b J n F 1 b 3 Q 7 Z X h w Z W 5 z Z V 9 p Z C Z x d W 9 0 O y w m c X V v d D t l e H B l b n N l X 2 R h d G U m c X V v d D s s J n F 1 b 3 Q 7 Y 2 F 0 Z W d v c n k m c X V v d D s s J n F 1 b 3 Q 7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W 5 z Z X N f c m F 3 L 0 N o Y W 5 n Z W Q g V H l w Z S 5 7 Z X h w Z W 5 z Z V 9 p Z C w w f S Z x d W 9 0 O y w m c X V v d D t T Z W N 0 a W 9 u M S 9 l e H B l b n N l c 1 9 y Y X c v Q 2 h h b m d l Z C B U e X B l L n t l e H B l b n N l X 2 R h d G U s M X 0 m c X V v d D s s J n F 1 b 3 Q 7 U 2 V j d G l v b j E v Z X h w Z W 5 z Z X N f c m F 3 L 0 N o Y W 5 n Z W Q g V H l w Z S 5 7 Y 2 F 0 Z W d v c n k s M n 0 m c X V v d D s s J n F 1 b 3 Q 7 U 2 V j d G l v b j E v Z X h w Z W 5 z Z X N f c m F 3 L 0 N o Y W 5 n Z W Q g V H l w Z S 5 7 Y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V u c 2 V z X 3 J h d y 9 D a G F u Z 2 V k I F R 5 c G U u e 2 V 4 c G V u c 2 V f a W Q s M H 0 m c X V v d D s s J n F 1 b 3 Q 7 U 2 V j d G l v b j E v Z X h w Z W 5 z Z X N f c m F 3 L 0 N o Y W 5 n Z W Q g V H l w Z S 5 7 Z X h w Z W 5 z Z V 9 k Y X R l L D F 9 J n F 1 b 3 Q 7 L C Z x d W 9 0 O 1 N l Y 3 R p b 2 4 x L 2 V 4 c G V u c 2 V z X 3 J h d y 9 D a G F u Z 2 V k I F R 5 c G U u e 2 N h d G V n b 3 J 5 L D J 9 J n F 1 b 3 Q 7 L C Z x d W 9 0 O 1 N l Y 3 R p b 2 4 x L 2 V 4 c G V u c 2 V z X 3 J h d y 9 D a G F u Z 2 V k I F R 5 c G U u e 2 F t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W 5 z Z X N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X 3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b n N l c 1 9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w M z o w M j o z N i 4 5 N j k 0 M z A w W i I g L z 4 8 R W 5 0 c n k g V H l w Z T 0 i R m l s b E N v b H V t b l R 5 c G V z I i B W Y W x 1 Z T 0 i c 0 F 3 a 0 d C Z 0 0 9 I i A v P j x F b n R y e S B U e X B l P S J G a W x s Q 2 9 s d W 1 u T m F t Z X M i I F Z h b H V l P S J z W y Z x d W 9 0 O 2 N 1 c 3 R v b W V y X 2 l k J n F 1 b 3 Q 7 L C Z x d W 9 0 O 3 N p Z 2 5 1 c F 9 k Y X R l J n F 1 b 3 Q 7 L C Z x d W 9 0 O 2 N o Y W 5 u Z W w m c X V v d D s s J n F 1 b 3 Q 7 c G x h b i Z x d W 9 0 O y w m c X V v d D t t b 2 5 0 a G x 5 X 2 Z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V k I F R 5 c G U u e 2 N 1 c 3 R v b W V y X 2 l k L D B 9 J n F 1 b 3 Q 7 L C Z x d W 9 0 O 1 N l Y 3 R p b 2 4 x L 2 N 1 c 3 R v b W V y c y 9 D a G F u Z 2 V k I F R 5 c G U u e 3 N p Z 2 5 1 c F 9 k Y X R l L D F 9 J n F 1 b 3 Q 7 L C Z x d W 9 0 O 1 N l Y 3 R p b 2 4 x L 2 N 1 c 3 R v b W V y c y 9 D a G F u Z 2 V k I F R 5 c G U u e 2 N o Y W 5 u Z W w s M n 0 m c X V v d D s s J n F 1 b 3 Q 7 U 2 V j d G l v b j E v Y 3 V z d G 9 t Z X J z L 0 N o Y W 5 n Z W Q g V H l w Z S 5 7 c G x h b i w z f S Z x d W 9 0 O y w m c X V v d D t T Z W N 0 a W 9 u M S 9 j d X N 0 b 2 1 l c n M v Q 2 h h b m d l Z C B U e X B l L n t t b 2 5 0 a G x 5 X 2 Z l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Q 2 h h b m d l Z C B U e X B l L n t z a W d u d X B f Z G F 0 Z S w x f S Z x d W 9 0 O y w m c X V v d D t T Z W N 0 a W 9 u M S 9 j d X N 0 b 2 1 l c n M v Q 2 h h b m d l Z C B U e X B l L n t j a G F u b m V s L D J 9 J n F 1 b 3 Q 7 L C Z x d W 9 0 O 1 N l Y 3 R p b 2 4 x L 2 N 1 c 3 R v b W V y c y 9 D a G F u Z 2 V k I F R 5 c G U u e 3 B s Y W 4 s M 3 0 m c X V v d D s s J n F 1 b 3 Q 7 U 2 V j d G l v b j E v Y 3 V z d G 9 t Z X J z L 0 N o Y W 5 n Z W Q g V H l w Z S 5 7 b W 9 u d G h s e V 9 m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a 2 V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D M 6 M D I 6 N T Q u M z E 5 M D A 0 N l o i I C 8 + P E V u d H J 5 I F R 5 c G U 9 I k Z p b G x D b 2 x 1 b W 5 U e X B l c y I g V m F s d W U 9 I n N D U V l E Q X c 9 P S I g L z 4 8 R W 5 0 c n k g V H l w Z T 0 i R m l s b E N v b H V t b k 5 h b W V z I i B W Y W x 1 Z T 0 i c 1 s m c X V v d D t t b 2 5 0 a C Z x d W 9 0 O y w m c X V v d D t j a G F u b m V s J n F 1 b 3 Q 7 L C Z x d W 9 0 O 3 N w Z W 5 k J n F 1 b 3 Q 7 L C Z x d W 9 0 O 2 5 l d 1 9 j d X N 0 b 2 1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c v Q 2 h h b m d l Z C B U e X B l L n t t b 2 5 0 a C w w f S Z x d W 9 0 O y w m c X V v d D t T Z W N 0 a W 9 u M S 9 t Y X J r Z X R p b m c v Q 2 h h b m d l Z C B U e X B l L n t j a G F u b m V s L D F 9 J n F 1 b 3 Q 7 L C Z x d W 9 0 O 1 N l Y 3 R p b 2 4 x L 2 1 h c m t l d G l u Z y 9 D a G F u Z 2 V k I F R 5 c G U u e 3 N w Z W 5 k L D J 9 J n F 1 b 3 Q 7 L C Z x d W 9 0 O 1 N l Y 3 R p b 2 4 x L 2 1 h c m t l d G l u Z y 9 D a G F u Z 2 V k I F R 5 c G U u e 2 5 l d 1 9 j d X N 0 b 2 1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0 a W 5 n L 0 N o Y W 5 n Z W Q g V H l w Z S 5 7 b W 9 u d G g s M H 0 m c X V v d D s s J n F 1 b 3 Q 7 U 2 V j d G l v b j E v b W F y a 2 V 0 a W 5 n L 0 N o Y W 5 n Z W Q g V H l w Z S 5 7 Y 2 h h b m 5 l b C w x f S Z x d W 9 0 O y w m c X V v d D t T Z W N 0 a W 9 u M S 9 t Y X J r Z X R p b m c v Q 2 h h b m d l Z C B U e X B l L n t z c G V u Z C w y f S Z x d W 9 0 O y w m c X V v d D t T Z W N 0 a W 9 u M S 9 t Y X J r Z X R p b m c v Q 2 h h b m d l Z C B U e X B l L n t u Z X d f Y 3 V z d G 9 t Z X J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h f Y m F s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2 h f Y m F s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5 V D A z O j A 0 O j E 2 L j I 4 M j k y N T l a I i A v P j x F b n R y e S B U e X B l P S J G a W x s Q 2 9 s d W 1 u V H l w Z X M i I F Z h b H V l P S J z Q 1 F N P S I g L z 4 8 R W 5 0 c n k g V H l w Z T 0 i R m l s b E N v b H V t b k 5 h b W V z I i B W Y W x 1 Z T 0 i c 1 s m c X V v d D t k Y X R l J n F 1 b 3 Q 7 L C Z x d W 9 0 O 2 J h b m t f Y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h f Y m F s Y W 5 j Z S 9 D a G F u Z 2 V k I F R 5 c G U u e 2 R h d G U s M H 0 m c X V v d D s s J n F 1 b 3 Q 7 U 2 V j d G l v b j E v Y 2 F z a F 9 i Y W x h b m N l L 0 N o Y W 5 n Z W Q g V H l w Z S 5 7 Y m F u a 1 9 i Y W x h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2 h f Y m F s Y W 5 j Z S 9 D a G F u Z 2 V k I F R 5 c G U u e 2 R h d G U s M H 0 m c X V v d D s s J n F 1 b 3 Q 7 U 2 V j d G l v b j E v Y 2 F z a F 9 i Y W x h b m N l L 0 N o Y W 5 n Z W Q g V H l w Z S 5 7 Y m F u a 1 9 i Y W x h b m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N o X 2 J h b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a F 9 i Y W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h f Y m F s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D M 6 M D Q 6 N D c u O T g z O D k 3 O F o i I C 8 + P E V u d H J 5 I F R 5 c G U 9 I k Z p b G x D b 2 x 1 b W 5 U e X B l c y I g V m F s d W U 9 I n N D U V U 9 I i A v P j x F b n R y e S B U e X B l P S J G a W x s Q 2 9 s d W 1 u T m F t Z X M i I F Z h b H V l P S J z W y Z x d W 9 0 O 2 1 v b n R o J n F 1 b 3 Q 7 L C Z x d W 9 0 O 2 N v Z 3 N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n c y 9 D a G F u Z 2 V k I F R 5 c G U u e 2 1 v b n R o L D B 9 J n F 1 b 3 Q 7 L C Z x d W 9 0 O 1 N l Y 3 R p b 2 4 x L 2 N v Z 3 M v Q 2 h h b m d l Z C B U e X B l L n t j b 2 d z X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d z L 0 N o Y W 5 n Z W Q g V H l w Z S 5 7 b W 9 u d G g s M H 0 m c X V v d D s s J n F 1 b 3 Q 7 U 2 V j d G l v b j E v Y 2 9 n c y 9 D a G F u Z 2 V k I F R 5 c G U u e 2 N v Z 3 N f Y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l b G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5 j Z W x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D M 6 M D U 6 M T E u N z A 5 N j Q 1 O F o i I C 8 + P E V u d H J 5 I F R 5 c G U 9 I k Z p b G x D b 2 x 1 b W 5 U e X B l c y I g V m F s d W U 9 I n N B d 2 s 9 I i A v P j x F b n R y e S B U e X B l P S J G a W x s Q 2 9 s d W 1 u T m F t Z X M i I F Z h b H V l P S J z W y Z x d W 9 0 O 2 N 1 c 3 R v b W V y X 2 l k J n F 1 b 3 Q 7 L C Z x d W 9 0 O 2 N h b m N l b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u Y 2 V s b G F 0 a W 9 u c y 9 D a G F u Z 2 V k I F R 5 c G U u e 2 N 1 c 3 R v b W V y X 2 l k L D B 9 J n F 1 b 3 Q 7 L C Z x d W 9 0 O 1 N l Y 3 R p b 2 4 x L 2 N h b m N l b G x h d G l v b n M v Q 2 h h b m d l Z C B U e X B l L n t j Y W 5 j Z W x f Z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5 j Z W x s Y X R p b 2 5 z L 0 N o Y W 5 n Z W Q g V H l w Z S 5 7 Y 3 V z d G 9 t Z X J f a W Q s M H 0 m c X V v d D s s J n F 1 b 3 Q 7 U 2 V j d G l v b j E v Y 2 F u Y 2 V s b G F 0 a W 9 u c y 9 D a G F u Z 2 V k I F R 5 c G U u e 2 N h b m N l b F 9 k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5 j Z W x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l b G x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V s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L 4 9 a 7 D K X T 4 t f Q h T U Q O k y A A A A A A I A A A A A A B B m A A A A A Q A A I A A A A J A a N B j z E z s i o B Z U 8 j O n O 8 k R 3 P x C 1 J L 8 5 G I O R h K 0 / C z 1 A A A A A A 6 A A A A A A g A A I A A A A C l T T P x 8 0 o g h 4 v t s Q 3 k N l 4 X S O G j 4 i c M l S K O M 1 S p 5 6 2 Q 9 U A A A A C h O y f F m / T 6 D 6 Z 7 v 2 e 8 / P y 9 i n W 8 B A H Z l 5 N 6 h 0 Q Y v x A 5 Z P j O W Y j n f E + R Z F b 5 q U d f c u 2 8 d c 3 b w Z q S c A c 4 c p t z z c 2 d f r f X 9 O q 5 2 6 q R G t 0 K 6 v K 8 C Q A A A A B P y u 3 o H t O h E K Y w 9 E r d n 3 B x W I p q 7 s G q p f 5 a 8 i h 0 k N 1 B e / I z P T 1 x N k T Y 8 f E 3 M 2 7 T j R u E + f B N B B m d P 1 w / L L E I E E k M = < / D a t a M a s h u p > 
</file>

<file path=customXml/itemProps1.xml><?xml version="1.0" encoding="utf-8"?>
<ds:datastoreItem xmlns:ds="http://schemas.openxmlformats.org/officeDocument/2006/customXml" ds:itemID="{1B2C8C92-7E8E-4547-A6F7-BA22B0CC6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Sheet7</vt:lpstr>
      <vt:lpstr>revenue_raw</vt:lpstr>
      <vt:lpstr>expenses_raw</vt:lpstr>
      <vt:lpstr>Sheet4</vt:lpstr>
      <vt:lpstr>customers</vt:lpstr>
      <vt:lpstr>Sheet6</vt:lpstr>
      <vt:lpstr>marketing</vt:lpstr>
      <vt:lpstr>Sheet3</vt:lpstr>
      <vt:lpstr>cash_balance</vt:lpstr>
      <vt:lpstr>cogs</vt:lpstr>
      <vt:lpstr>cancellations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Kathiresan G</dc:creator>
  <cp:lastModifiedBy>Kathiresan G</cp:lastModifiedBy>
  <dcterms:created xsi:type="dcterms:W3CDTF">2025-06-29T02:59:29Z</dcterms:created>
  <dcterms:modified xsi:type="dcterms:W3CDTF">2025-06-29T07:12:24Z</dcterms:modified>
</cp:coreProperties>
</file>