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tiadaniela/Desktop/"/>
    </mc:Choice>
  </mc:AlternateContent>
  <xr:revisionPtr revIDLastSave="0" documentId="13_ncr:1_{93E234F6-EE5C-B44D-802D-71A93A41F63D}" xr6:coauthVersionLast="45" xr6:coauthVersionMax="45" xr10:uidLastSave="{00000000-0000-0000-0000-000000000000}"/>
  <bookViews>
    <workbookView xWindow="0" yWindow="460" windowWidth="28800" windowHeight="16420" xr2:uid="{A7DBFE65-884F-2340-9A92-A716BED93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H23" i="1" s="1"/>
  <c r="I23" i="1" s="1"/>
  <c r="C14" i="1"/>
  <c r="C13" i="1"/>
  <c r="I25" i="1"/>
  <c r="G4" i="1"/>
  <c r="G9" i="1"/>
  <c r="C10" i="1"/>
  <c r="F13" i="1"/>
  <c r="F14" i="1" s="1"/>
  <c r="G20" i="1"/>
  <c r="H20" i="1" s="1"/>
  <c r="C8" i="1"/>
  <c r="G13" i="1" l="1"/>
  <c r="G14" i="1" s="1"/>
  <c r="C12" i="1" s="1"/>
  <c r="C3" i="1" l="1"/>
  <c r="C4" i="1"/>
  <c r="F41" i="1"/>
  <c r="G41" i="1"/>
  <c r="H41" i="1" s="1"/>
  <c r="F37" i="1"/>
  <c r="G37" i="1" s="1"/>
  <c r="F31" i="1" l="1"/>
  <c r="I22" i="1" l="1"/>
  <c r="I21" i="1"/>
  <c r="I20" i="1"/>
  <c r="H19" i="1"/>
  <c r="G19" i="1"/>
  <c r="F19" i="1"/>
  <c r="C11" i="1" l="1"/>
  <c r="I19" i="1"/>
  <c r="I24" i="1" s="1"/>
  <c r="C5" i="1" l="1"/>
  <c r="C6" i="1" l="1"/>
  <c r="C17" i="1"/>
  <c r="C18" i="1" l="1"/>
  <c r="C22" i="1"/>
  <c r="C21" i="1"/>
  <c r="C20" i="1"/>
  <c r="C23" i="1" s="1"/>
  <c r="C24" i="1" l="1"/>
  <c r="C28" i="1"/>
</calcChain>
</file>

<file path=xl/sharedStrings.xml><?xml version="1.0" encoding="utf-8"?>
<sst xmlns="http://schemas.openxmlformats.org/spreadsheetml/2006/main" count="56" uniqueCount="52">
  <si>
    <t>SALES</t>
  </si>
  <si>
    <t>GROSS PROFIT</t>
  </si>
  <si>
    <t>GROSS MARGIN</t>
  </si>
  <si>
    <t>SELLING EXPENSES</t>
  </si>
  <si>
    <t>GENERAL&amp;ADMINISTRATIVE EXPENSES</t>
  </si>
  <si>
    <t>DEPRECIATION &amp; AMORTIZATION</t>
  </si>
  <si>
    <t>INTEREST</t>
  </si>
  <si>
    <t>OPERATING PROFIT</t>
  </si>
  <si>
    <t>OPERATING MARGIN</t>
  </si>
  <si>
    <t>TAXES</t>
  </si>
  <si>
    <t>NET PROFIT</t>
  </si>
  <si>
    <t>NET MARGIN</t>
  </si>
  <si>
    <t>renta</t>
  </si>
  <si>
    <t>Rent</t>
  </si>
  <si>
    <t>Salaries, Benefits &amp; Wages</t>
  </si>
  <si>
    <t>Services</t>
  </si>
  <si>
    <t>ISR</t>
  </si>
  <si>
    <t>PTU</t>
  </si>
  <si>
    <t>total</t>
  </si>
  <si>
    <t>TOTAL</t>
  </si>
  <si>
    <t>Advertising &amp; Promotion  (instagram)</t>
  </si>
  <si>
    <t>COST OF  GOODS SOLD</t>
  </si>
  <si>
    <t>INITIAL INVESTMENT</t>
  </si>
  <si>
    <t>cost of goods sold</t>
  </si>
  <si>
    <t>month 1</t>
  </si>
  <si>
    <t>month 2</t>
  </si>
  <si>
    <t>month 3</t>
  </si>
  <si>
    <t>wages</t>
  </si>
  <si>
    <t>promotion</t>
  </si>
  <si>
    <t>services</t>
  </si>
  <si>
    <t>capital each one</t>
  </si>
  <si>
    <t>YEAR 1</t>
  </si>
  <si>
    <t>ROI</t>
  </si>
  <si>
    <t>mensual</t>
  </si>
  <si>
    <t>unidades</t>
  </si>
  <si>
    <t>annual $</t>
  </si>
  <si>
    <t>unidades mensual</t>
  </si>
  <si>
    <t xml:space="preserve">unidades </t>
  </si>
  <si>
    <t>net profit mensual</t>
  </si>
  <si>
    <t>Launching campaign</t>
  </si>
  <si>
    <t>general manager</t>
  </si>
  <si>
    <t>accounting and legal consultant</t>
  </si>
  <si>
    <t>production coordinator</t>
  </si>
  <si>
    <t>line worker</t>
  </si>
  <si>
    <t>logistics coordinator</t>
  </si>
  <si>
    <t>sales manager</t>
  </si>
  <si>
    <t>salaries</t>
  </si>
  <si>
    <t>saliries disminuidos</t>
  </si>
  <si>
    <t>SUMA</t>
  </si>
  <si>
    <t>ANNUAL</t>
  </si>
  <si>
    <t>administratuie assistant</t>
  </si>
  <si>
    <t>head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</si>
</sst>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9" formatCode="_-* #,##0_-;\-* #,##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u/>
      <sz val="12"/>
      <color theme="10"/>
      <name val="Calibri"/>
      <family val="2"/>
      <scheme val="minor"/>
    </font>
    <font>
      <sz val="10"/>
      <color theme="1"/>
      <name val="Century Gothic"/>
      <family val="1"/>
    </font>
    <font>
      <u/>
      <sz val="12"/>
      <color theme="10"/>
      <name val="Century Gothic"/>
      <family val="1"/>
    </font>
    <font>
      <b/>
      <sz val="12"/>
      <color theme="1" tint="0.249977111117893"/>
      <name val="Century Gothic"/>
      <family val="1"/>
    </font>
    <font>
      <sz val="12"/>
      <color theme="1" tint="0.249977111117893"/>
      <name val="Century Gothic"/>
      <family val="1"/>
    </font>
    <font>
      <b/>
      <sz val="12"/>
      <color rgb="FF002060"/>
      <name val="Century Gothic"/>
      <family val="1"/>
    </font>
    <font>
      <b/>
      <sz val="10"/>
      <color theme="1"/>
      <name val="Century Gothic"/>
      <family val="1"/>
    </font>
    <font>
      <sz val="12"/>
      <color rgb="FF000000"/>
      <name val="Century Gothic"/>
      <family val="1"/>
    </font>
    <font>
      <sz val="12"/>
      <color rgb="FFFF0000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3" fontId="2" fillId="0" borderId="0" xfId="0" applyNumberFormat="1" applyFont="1"/>
    <xf numFmtId="0" fontId="5" fillId="0" borderId="0" xfId="0" applyFont="1"/>
    <xf numFmtId="0" fontId="6" fillId="0" borderId="0" xfId="3" applyFont="1"/>
    <xf numFmtId="0" fontId="3" fillId="0" borderId="0" xfId="0" applyFont="1" applyAlignment="1">
      <alignment horizontal="right"/>
    </xf>
    <xf numFmtId="44" fontId="2" fillId="0" borderId="0" xfId="0" applyNumberFormat="1" applyFont="1"/>
    <xf numFmtId="44" fontId="2" fillId="0" borderId="1" xfId="0" applyNumberFormat="1" applyFont="1" applyBorder="1"/>
    <xf numFmtId="44" fontId="2" fillId="0" borderId="0" xfId="0" applyNumberFormat="1" applyFont="1" applyBorder="1"/>
    <xf numFmtId="10" fontId="8" fillId="0" borderId="0" xfId="2" applyNumberFormat="1" applyFont="1"/>
    <xf numFmtId="44" fontId="3" fillId="0" borderId="0" xfId="0" applyNumberFormat="1" applyFont="1" applyBorder="1"/>
    <xf numFmtId="44" fontId="3" fillId="0" borderId="0" xfId="0" applyNumberFormat="1" applyFont="1"/>
    <xf numFmtId="44" fontId="3" fillId="0" borderId="0" xfId="2" applyNumberFormat="1" applyFont="1"/>
    <xf numFmtId="44" fontId="9" fillId="0" borderId="1" xfId="0" applyNumberFormat="1" applyFont="1" applyBorder="1"/>
    <xf numFmtId="44" fontId="9" fillId="0" borderId="0" xfId="0" applyNumberFormat="1" applyFont="1" applyBorder="1"/>
    <xf numFmtId="44" fontId="8" fillId="0" borderId="0" xfId="2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4" fontId="9" fillId="0" borderId="0" xfId="0" applyNumberFormat="1" applyFont="1" applyFill="1" applyAlignment="1">
      <alignment horizontal="center" vertical="center" wrapText="1"/>
    </xf>
    <xf numFmtId="0" fontId="10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44" fontId="5" fillId="0" borderId="0" xfId="1" applyFont="1" applyBorder="1" applyAlignment="1">
      <alignment horizontal="right"/>
    </xf>
    <xf numFmtId="44" fontId="5" fillId="0" borderId="6" xfId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 applyAlignment="1">
      <alignment horizontal="right"/>
    </xf>
    <xf numFmtId="44" fontId="10" fillId="0" borderId="6" xfId="0" applyNumberFormat="1" applyFont="1" applyBorder="1" applyAlignment="1">
      <alignment horizontal="right"/>
    </xf>
    <xf numFmtId="0" fontId="5" fillId="0" borderId="7" xfId="0" applyFont="1" applyBorder="1"/>
    <xf numFmtId="0" fontId="5" fillId="0" borderId="1" xfId="0" applyFont="1" applyBorder="1" applyAlignment="1">
      <alignment horizontal="right"/>
    </xf>
    <xf numFmtId="44" fontId="5" fillId="0" borderId="8" xfId="0" applyNumberFormat="1" applyFont="1" applyBorder="1" applyAlignment="1">
      <alignment horizontal="right"/>
    </xf>
    <xf numFmtId="44" fontId="2" fillId="0" borderId="0" xfId="1" applyFont="1"/>
    <xf numFmtId="3" fontId="11" fillId="0" borderId="0" xfId="0" applyNumberFormat="1" applyFont="1" applyFill="1" applyAlignment="1">
      <alignment horizontal="center" vertical="center"/>
    </xf>
    <xf numFmtId="169" fontId="2" fillId="0" borderId="0" xfId="4" applyNumberFormat="1" applyFont="1" applyAlignment="1">
      <alignment horizontal="center"/>
    </xf>
    <xf numFmtId="43" fontId="2" fillId="0" borderId="0" xfId="0" applyNumberFormat="1" applyFont="1"/>
    <xf numFmtId="44" fontId="5" fillId="0" borderId="0" xfId="0" applyNumberFormat="1" applyFont="1"/>
    <xf numFmtId="0" fontId="2" fillId="0" borderId="0" xfId="0" applyNumberFormat="1" applyFont="1"/>
    <xf numFmtId="0" fontId="2" fillId="2" borderId="0" xfId="0" applyFont="1" applyFill="1"/>
    <xf numFmtId="44" fontId="5" fillId="2" borderId="0" xfId="0" applyNumberFormat="1" applyFont="1" applyFill="1"/>
    <xf numFmtId="44" fontId="2" fillId="0" borderId="0" xfId="1" applyFont="1" applyFill="1"/>
    <xf numFmtId="0" fontId="12" fillId="0" borderId="0" xfId="0" applyFont="1"/>
  </cellXfs>
  <cellStyles count="5">
    <cellStyle name="Hipervínculo" xfId="3" builtinId="8"/>
    <cellStyle name="Millares" xfId="4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1A78-5A09-6A40-834C-D6888CA03C8A}">
  <sheetPr codeName="Hoja1"/>
  <dimension ref="A1:Z1009"/>
  <sheetViews>
    <sheetView showGridLines="0" tabSelected="1" zoomScale="109" workbookViewId="0">
      <selection activeCell="C4" sqref="C4"/>
    </sheetView>
  </sheetViews>
  <sheetFormatPr baseColWidth="10" defaultRowHeight="16" x14ac:dyDescent="0.2"/>
  <cols>
    <col min="1" max="1" width="10.83203125" style="1"/>
    <col min="2" max="2" width="36.6640625" style="1" bestFit="1" customWidth="1"/>
    <col min="3" max="3" width="19.6640625" style="1" bestFit="1" customWidth="1"/>
    <col min="4" max="4" width="12.83203125" style="1" bestFit="1" customWidth="1"/>
    <col min="5" max="5" width="33.83203125" style="1" bestFit="1" customWidth="1"/>
    <col min="6" max="6" width="18.33203125" style="1" customWidth="1"/>
    <col min="7" max="7" width="16.83203125" style="1" bestFit="1" customWidth="1"/>
    <col min="8" max="9" width="14" style="1" bestFit="1" customWidth="1"/>
    <col min="10" max="10" width="13.6640625" style="1" bestFit="1" customWidth="1"/>
    <col min="11" max="11" width="10.83203125" style="1"/>
    <col min="12" max="12" width="13.5" style="1" customWidth="1"/>
    <col min="13" max="13" width="20.6640625" style="1" bestFit="1" customWidth="1"/>
    <col min="14" max="16384" width="10.83203125" style="1"/>
  </cols>
  <sheetData>
    <row r="1" spans="1:26" x14ac:dyDescent="0.2">
      <c r="A1" s="5"/>
      <c r="B1" s="5"/>
      <c r="C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5"/>
      <c r="B2" s="5"/>
      <c r="C2" s="7" t="s">
        <v>31</v>
      </c>
      <c r="D2" s="2"/>
      <c r="G2" s="5"/>
      <c r="K2" s="5"/>
      <c r="L2" s="5"/>
      <c r="M2" s="5"/>
      <c r="N2" s="5"/>
      <c r="O2" s="5"/>
      <c r="P2" s="5"/>
      <c r="Q2" s="5"/>
      <c r="Y2" s="5"/>
      <c r="Z2" s="5"/>
    </row>
    <row r="3" spans="1:26" x14ac:dyDescent="0.2">
      <c r="A3" s="5"/>
      <c r="B3" s="18" t="s">
        <v>0</v>
      </c>
      <c r="C3" s="21">
        <f>F28*180</f>
        <v>1752120</v>
      </c>
      <c r="F3" s="1" t="s">
        <v>46</v>
      </c>
      <c r="G3" s="5" t="s">
        <v>47</v>
      </c>
      <c r="K3" s="5"/>
      <c r="L3" s="5"/>
      <c r="M3" s="5"/>
      <c r="N3" s="5"/>
      <c r="O3" s="5"/>
      <c r="P3" s="5"/>
      <c r="Q3" s="5"/>
      <c r="Y3" s="5"/>
      <c r="Z3" s="5"/>
    </row>
    <row r="4" spans="1:26" x14ac:dyDescent="0.2">
      <c r="A4" s="5"/>
      <c r="B4" s="20" t="s">
        <v>21</v>
      </c>
      <c r="C4" s="15">
        <f>F28*86.09</f>
        <v>838000.06</v>
      </c>
      <c r="E4" s="42" t="s">
        <v>40</v>
      </c>
      <c r="F4" s="44">
        <v>30000</v>
      </c>
      <c r="G4" s="43">
        <f>F4*0.67</f>
        <v>20100</v>
      </c>
      <c r="K4" s="5"/>
      <c r="L4" s="5"/>
      <c r="M4" s="5"/>
      <c r="N4" s="5"/>
      <c r="O4" s="5"/>
      <c r="P4" s="5"/>
      <c r="Q4" s="5"/>
      <c r="Y4" s="5"/>
      <c r="Z4" s="5"/>
    </row>
    <row r="5" spans="1:26" x14ac:dyDescent="0.2">
      <c r="A5" s="5"/>
      <c r="B5" s="18" t="s">
        <v>1</v>
      </c>
      <c r="C5" s="12">
        <f>C3-C4</f>
        <v>914119.94</v>
      </c>
      <c r="D5" s="8"/>
      <c r="E5" s="45" t="s">
        <v>50</v>
      </c>
      <c r="F5" s="44">
        <v>15000</v>
      </c>
      <c r="G5" s="40">
        <v>0</v>
      </c>
      <c r="K5" s="5"/>
      <c r="L5" s="5"/>
      <c r="M5" s="5"/>
      <c r="N5" s="5"/>
      <c r="O5" s="5"/>
      <c r="P5" s="5"/>
      <c r="Q5" s="5"/>
      <c r="Y5" s="5"/>
      <c r="Z5" s="5"/>
    </row>
    <row r="6" spans="1:26" x14ac:dyDescent="0.2">
      <c r="A6" s="5"/>
      <c r="B6" s="19" t="s">
        <v>2</v>
      </c>
      <c r="C6" s="11">
        <f>C5/C3</f>
        <v>0.5217222222222222</v>
      </c>
      <c r="E6" s="42" t="s">
        <v>41</v>
      </c>
      <c r="F6" s="44">
        <v>10000</v>
      </c>
      <c r="G6" s="43">
        <v>8500</v>
      </c>
      <c r="K6" s="5"/>
      <c r="L6" s="5"/>
      <c r="M6" s="5"/>
      <c r="N6" s="5"/>
      <c r="O6" s="5"/>
      <c r="P6" s="5"/>
      <c r="Q6" s="5"/>
      <c r="Y6" s="5"/>
      <c r="Z6" s="5"/>
    </row>
    <row r="7" spans="1:26" x14ac:dyDescent="0.2">
      <c r="A7" s="5"/>
      <c r="B7" s="19"/>
      <c r="C7" s="17"/>
      <c r="E7" s="45" t="s">
        <v>51</v>
      </c>
      <c r="F7" s="44">
        <v>15000</v>
      </c>
      <c r="G7" s="40">
        <v>0</v>
      </c>
      <c r="K7" s="5"/>
      <c r="L7" s="5"/>
      <c r="M7" s="5"/>
      <c r="N7" s="5"/>
      <c r="O7" s="5"/>
      <c r="P7" s="5"/>
      <c r="Q7" s="5"/>
      <c r="Y7" s="5"/>
      <c r="Z7" s="5"/>
    </row>
    <row r="8" spans="1:26" x14ac:dyDescent="0.2">
      <c r="A8" s="5"/>
      <c r="B8" s="18" t="s">
        <v>3</v>
      </c>
      <c r="C8" s="16">
        <f>SUM(C9:C10)</f>
        <v>37600</v>
      </c>
      <c r="E8" s="42" t="s">
        <v>42</v>
      </c>
      <c r="F8" s="44">
        <v>10000</v>
      </c>
      <c r="G8" s="43">
        <v>8500</v>
      </c>
      <c r="K8" s="5"/>
      <c r="L8" s="5"/>
      <c r="M8" s="5"/>
      <c r="N8" s="5"/>
      <c r="O8" s="5"/>
      <c r="P8" s="5"/>
      <c r="Q8" s="5"/>
      <c r="Y8" s="5"/>
      <c r="Z8" s="5"/>
    </row>
    <row r="9" spans="1:26" x14ac:dyDescent="0.2">
      <c r="A9" s="5"/>
      <c r="B9" s="20" t="s">
        <v>39</v>
      </c>
      <c r="C9" s="8">
        <v>4000</v>
      </c>
      <c r="E9" s="42" t="s">
        <v>43</v>
      </c>
      <c r="F9" s="44">
        <v>6000</v>
      </c>
      <c r="G9" s="43">
        <f>F9*0.85</f>
        <v>5100</v>
      </c>
      <c r="K9" s="5"/>
      <c r="L9" s="5"/>
      <c r="M9" s="5"/>
      <c r="N9" s="5"/>
      <c r="O9" s="5"/>
      <c r="P9" s="5"/>
      <c r="Q9" s="5"/>
      <c r="Y9" s="5"/>
      <c r="Z9" s="5"/>
    </row>
    <row r="10" spans="1:26" x14ac:dyDescent="0.2">
      <c r="A10" s="5"/>
      <c r="B10" s="20" t="s">
        <v>20</v>
      </c>
      <c r="C10" s="8">
        <f>2800*12</f>
        <v>33600</v>
      </c>
      <c r="E10" s="45" t="s">
        <v>43</v>
      </c>
      <c r="F10" s="44">
        <v>6000</v>
      </c>
      <c r="G10" s="40">
        <v>0</v>
      </c>
      <c r="K10" s="5"/>
      <c r="L10" s="5"/>
      <c r="M10" s="5"/>
      <c r="N10" s="5"/>
      <c r="O10" s="5"/>
      <c r="P10" s="5"/>
      <c r="Q10" s="5"/>
      <c r="X10" s="5"/>
      <c r="Y10" s="5"/>
      <c r="Z10" s="5"/>
    </row>
    <row r="11" spans="1:26" x14ac:dyDescent="0.2">
      <c r="A11" s="5"/>
      <c r="B11" s="18" t="s">
        <v>4</v>
      </c>
      <c r="C11" s="16">
        <f>C12+C13+C14</f>
        <v>835200</v>
      </c>
      <c r="E11" s="42" t="s">
        <v>44</v>
      </c>
      <c r="F11" s="44">
        <v>10000</v>
      </c>
      <c r="G11" s="43">
        <v>8500</v>
      </c>
      <c r="K11" s="5"/>
      <c r="L11" s="5"/>
      <c r="M11" s="5"/>
      <c r="N11" s="5"/>
      <c r="O11" s="5"/>
      <c r="P11" s="5"/>
      <c r="Q11" s="5"/>
      <c r="X11" s="5"/>
      <c r="Y11" s="5"/>
      <c r="Z11" s="5"/>
    </row>
    <row r="12" spans="1:26" x14ac:dyDescent="0.2">
      <c r="A12" s="5"/>
      <c r="B12" s="20" t="s">
        <v>14</v>
      </c>
      <c r="C12" s="8">
        <f>G14</f>
        <v>728400</v>
      </c>
      <c r="E12" s="42" t="s">
        <v>45</v>
      </c>
      <c r="F12" s="44">
        <v>15000</v>
      </c>
      <c r="G12" s="43">
        <v>10000</v>
      </c>
      <c r="K12" s="5"/>
      <c r="L12" s="5"/>
      <c r="M12" s="5"/>
      <c r="N12" s="5"/>
      <c r="O12" s="5"/>
      <c r="P12" s="5"/>
      <c r="Q12" s="5"/>
      <c r="X12" s="5"/>
      <c r="Y12" s="5"/>
      <c r="Z12" s="5"/>
    </row>
    <row r="13" spans="1:26" x14ac:dyDescent="0.2">
      <c r="A13" s="5"/>
      <c r="B13" s="20" t="s">
        <v>13</v>
      </c>
      <c r="C13" s="8">
        <f>F20*12</f>
        <v>96000</v>
      </c>
      <c r="E13" s="1" t="s">
        <v>48</v>
      </c>
      <c r="F13" s="36">
        <f>SUM(F4:F12)</f>
        <v>117000</v>
      </c>
      <c r="G13" s="36">
        <f>SUM(G4:G12)</f>
        <v>60700</v>
      </c>
      <c r="K13" s="5"/>
      <c r="L13" s="5"/>
      <c r="M13" s="5"/>
      <c r="N13" s="5"/>
      <c r="O13" s="5"/>
      <c r="P13" s="5"/>
      <c r="Q13" s="5"/>
      <c r="X13" s="5"/>
      <c r="Y13" s="5"/>
      <c r="Z13" s="5"/>
    </row>
    <row r="14" spans="1:26" x14ac:dyDescent="0.2">
      <c r="A14" s="5"/>
      <c r="B14" s="20" t="s">
        <v>15</v>
      </c>
      <c r="C14" s="8">
        <f>(400+100+400)*12</f>
        <v>10800</v>
      </c>
      <c r="E14" s="1" t="s">
        <v>49</v>
      </c>
      <c r="F14" s="36">
        <f>F13*12</f>
        <v>1404000</v>
      </c>
      <c r="G14" s="36">
        <f>G13*12</f>
        <v>728400</v>
      </c>
      <c r="K14" s="5"/>
      <c r="L14" s="5"/>
      <c r="M14" s="5"/>
      <c r="N14" s="5"/>
      <c r="O14" s="5"/>
      <c r="P14" s="5"/>
      <c r="Q14" s="5"/>
      <c r="X14" s="5"/>
      <c r="Y14" s="5"/>
      <c r="Z14" s="5"/>
    </row>
    <row r="15" spans="1:26" x14ac:dyDescent="0.2">
      <c r="A15" s="5"/>
      <c r="B15" s="18" t="s">
        <v>5</v>
      </c>
      <c r="C15" s="16">
        <v>0</v>
      </c>
      <c r="F15" s="36"/>
      <c r="G15" s="5"/>
      <c r="K15" s="5"/>
      <c r="L15" s="5"/>
      <c r="M15" s="5"/>
      <c r="N15" s="5"/>
      <c r="O15" s="5"/>
      <c r="P15" s="5"/>
      <c r="Q15" s="5"/>
      <c r="X15" s="5"/>
      <c r="Y15" s="5"/>
      <c r="Z15" s="5"/>
    </row>
    <row r="16" spans="1:26" x14ac:dyDescent="0.2">
      <c r="A16" s="5"/>
      <c r="B16" s="18" t="s">
        <v>6</v>
      </c>
      <c r="C16" s="15">
        <v>0</v>
      </c>
      <c r="K16" s="5"/>
      <c r="L16" s="5"/>
      <c r="M16" s="3"/>
      <c r="N16" s="6"/>
      <c r="O16" s="5"/>
      <c r="P16" s="5"/>
      <c r="Q16" s="5"/>
      <c r="X16" s="5"/>
      <c r="Y16" s="5"/>
      <c r="Z16" s="5"/>
    </row>
    <row r="17" spans="1:26" x14ac:dyDescent="0.2">
      <c r="A17" s="5"/>
      <c r="B17" s="18" t="s">
        <v>7</v>
      </c>
      <c r="C17" s="14">
        <f>C5-C8-C11-C15-C16</f>
        <v>41319.939999999944</v>
      </c>
      <c r="K17" s="5"/>
      <c r="N17" s="5"/>
      <c r="O17" s="5"/>
      <c r="P17" s="5"/>
      <c r="Q17" s="5"/>
      <c r="X17" s="5"/>
      <c r="Y17" s="5"/>
      <c r="Z17" s="5"/>
    </row>
    <row r="18" spans="1:26" x14ac:dyDescent="0.2">
      <c r="A18" s="5"/>
      <c r="B18" s="19" t="s">
        <v>8</v>
      </c>
      <c r="C18" s="11">
        <f>C17/C3</f>
        <v>2.3582825377257234E-2</v>
      </c>
      <c r="E18" s="22" t="s">
        <v>22</v>
      </c>
      <c r="F18" s="23" t="s">
        <v>24</v>
      </c>
      <c r="G18" s="23" t="s">
        <v>25</v>
      </c>
      <c r="H18" s="23" t="s">
        <v>26</v>
      </c>
      <c r="I18" s="24" t="s">
        <v>18</v>
      </c>
      <c r="N18" s="5"/>
      <c r="O18" s="5"/>
      <c r="P18" s="5"/>
      <c r="Q18" s="5"/>
      <c r="X18" s="5"/>
      <c r="Y18" s="5"/>
      <c r="Z18" s="5"/>
    </row>
    <row r="19" spans="1:26" x14ac:dyDescent="0.2">
      <c r="A19" s="5"/>
      <c r="B19" s="19"/>
      <c r="C19" s="17"/>
      <c r="E19" s="25" t="s">
        <v>23</v>
      </c>
      <c r="F19" s="26">
        <f>12270*86.9</f>
        <v>1066263</v>
      </c>
      <c r="G19" s="26">
        <f>10127*86.9</f>
        <v>880036.3</v>
      </c>
      <c r="H19" s="26">
        <f>16203*86.9</f>
        <v>1408040.7000000002</v>
      </c>
      <c r="I19" s="27">
        <f>SUM(F19:H19)</f>
        <v>3354340</v>
      </c>
      <c r="L19" s="5"/>
      <c r="M19" s="5"/>
      <c r="N19" s="5"/>
      <c r="O19" s="5"/>
      <c r="P19" s="5"/>
      <c r="Q19" s="5"/>
      <c r="X19" s="5"/>
      <c r="Y19" s="5"/>
      <c r="Z19" s="5"/>
    </row>
    <row r="20" spans="1:26" x14ac:dyDescent="0.2">
      <c r="A20" s="5"/>
      <c r="B20" s="18" t="s">
        <v>9</v>
      </c>
      <c r="C20" s="16">
        <f>C17*40%</f>
        <v>16527.975999999977</v>
      </c>
      <c r="E20" s="25" t="s">
        <v>12</v>
      </c>
      <c r="F20" s="26">
        <v>8000</v>
      </c>
      <c r="G20" s="26">
        <f>F20</f>
        <v>8000</v>
      </c>
      <c r="H20" s="26">
        <f>G20</f>
        <v>8000</v>
      </c>
      <c r="I20" s="27">
        <f>SUM(F20:H20)</f>
        <v>24000</v>
      </c>
      <c r="L20" s="5"/>
      <c r="M20" s="5"/>
      <c r="N20" s="5"/>
      <c r="O20" s="5"/>
      <c r="P20" s="5"/>
      <c r="Q20" s="5"/>
      <c r="X20" s="5"/>
      <c r="Y20" s="5"/>
      <c r="Z20" s="5"/>
    </row>
    <row r="21" spans="1:26" x14ac:dyDescent="0.2">
      <c r="A21" s="5"/>
      <c r="B21" s="20" t="s">
        <v>16</v>
      </c>
      <c r="C21" s="10">
        <f>C17*30%</f>
        <v>12395.981999999984</v>
      </c>
      <c r="E21" s="25" t="s">
        <v>27</v>
      </c>
      <c r="F21" s="26"/>
      <c r="G21" s="26"/>
      <c r="H21" s="26"/>
      <c r="I21" s="27">
        <f>111000*3</f>
        <v>333000</v>
      </c>
      <c r="L21" s="5"/>
      <c r="M21" s="5"/>
      <c r="N21" s="5"/>
      <c r="O21" s="5"/>
      <c r="P21" s="5"/>
      <c r="Q21" s="5"/>
      <c r="X21" s="5"/>
      <c r="Y21" s="5"/>
      <c r="Z21" s="5"/>
    </row>
    <row r="22" spans="1:26" x14ac:dyDescent="0.2">
      <c r="A22" s="5"/>
      <c r="B22" s="20" t="s">
        <v>17</v>
      </c>
      <c r="C22" s="9">
        <f>C17*10%</f>
        <v>4131.9939999999942</v>
      </c>
      <c r="E22" s="25" t="s">
        <v>28</v>
      </c>
      <c r="F22" s="26"/>
      <c r="G22" s="26"/>
      <c r="H22" s="26"/>
      <c r="I22" s="27">
        <f>4000*3</f>
        <v>12000</v>
      </c>
      <c r="L22" s="5"/>
      <c r="M22" s="4"/>
      <c r="N22" s="5"/>
      <c r="O22" s="5"/>
      <c r="P22" s="5"/>
      <c r="Q22" s="5"/>
      <c r="X22" s="5"/>
      <c r="Y22" s="5"/>
      <c r="Z22" s="5"/>
    </row>
    <row r="23" spans="1:26" x14ac:dyDescent="0.2">
      <c r="A23" s="5"/>
      <c r="B23" s="18" t="s">
        <v>10</v>
      </c>
      <c r="C23" s="13">
        <f>C17-C20</f>
        <v>24791.963999999967</v>
      </c>
      <c r="E23" s="25" t="s">
        <v>29</v>
      </c>
      <c r="F23" s="28">
        <f>400+100+400</f>
        <v>900</v>
      </c>
      <c r="G23" s="28">
        <f>F23</f>
        <v>900</v>
      </c>
      <c r="H23" s="28">
        <f>G23</f>
        <v>900</v>
      </c>
      <c r="I23" s="29">
        <f>SUM(F23:H23)</f>
        <v>2700</v>
      </c>
      <c r="L23" s="5"/>
      <c r="M23" s="4"/>
      <c r="N23" s="5"/>
      <c r="O23" s="5"/>
      <c r="P23" s="5"/>
      <c r="Q23" s="5"/>
      <c r="X23" s="5"/>
      <c r="Y23" s="5"/>
      <c r="Z23" s="5"/>
    </row>
    <row r="24" spans="1:26" x14ac:dyDescent="0.2">
      <c r="A24" s="5"/>
      <c r="B24" s="19" t="s">
        <v>11</v>
      </c>
      <c r="C24" s="11">
        <f>C23/C3</f>
        <v>1.414969522635434E-2</v>
      </c>
      <c r="E24" s="30" t="s">
        <v>19</v>
      </c>
      <c r="F24" s="31"/>
      <c r="G24" s="31"/>
      <c r="H24" s="31"/>
      <c r="I24" s="32">
        <f>SUM(I19:I22)</f>
        <v>3723340</v>
      </c>
      <c r="L24" s="5"/>
      <c r="M24" s="4"/>
      <c r="N24" s="5"/>
      <c r="O24" s="5"/>
      <c r="P24" s="5"/>
      <c r="Q24" s="5"/>
      <c r="R24" s="5"/>
      <c r="X24" s="5"/>
      <c r="Y24" s="5"/>
      <c r="Z24" s="5"/>
    </row>
    <row r="25" spans="1:26" x14ac:dyDescent="0.2">
      <c r="A25" s="5"/>
      <c r="B25" s="5"/>
      <c r="C25" s="5"/>
      <c r="E25" s="33" t="s">
        <v>30</v>
      </c>
      <c r="F25" s="34"/>
      <c r="G25" s="34"/>
      <c r="H25" s="34"/>
      <c r="I25" s="35">
        <f>I24/4</f>
        <v>930835</v>
      </c>
      <c r="L25" s="5"/>
      <c r="M25" s="4"/>
      <c r="N25" s="5"/>
      <c r="O25" s="5"/>
      <c r="P25" s="5"/>
      <c r="Q25" s="5"/>
      <c r="R25" s="5"/>
      <c r="X25" s="5"/>
      <c r="Y25" s="5"/>
      <c r="Z25" s="5"/>
    </row>
    <row r="26" spans="1:26" x14ac:dyDescent="0.2">
      <c r="A26" s="5"/>
      <c r="B26" s="5"/>
      <c r="C26" s="5"/>
      <c r="L26" s="5"/>
      <c r="M26" s="5"/>
      <c r="N26" s="5"/>
      <c r="O26" s="5"/>
      <c r="P26" s="5"/>
      <c r="Q26" s="5"/>
      <c r="R26" s="5"/>
      <c r="X26" s="5"/>
      <c r="Y26" s="5"/>
      <c r="Z26" s="5"/>
    </row>
    <row r="27" spans="1:26" x14ac:dyDescent="0.2">
      <c r="A27" s="5"/>
      <c r="B27" s="5"/>
      <c r="C27" s="5"/>
      <c r="N27" s="5"/>
      <c r="O27" s="5"/>
      <c r="P27" s="5"/>
      <c r="Q27" s="5"/>
      <c r="R27" s="5"/>
      <c r="X27" s="5"/>
      <c r="Y27" s="5"/>
      <c r="Z27" s="5"/>
    </row>
    <row r="28" spans="1:26" x14ac:dyDescent="0.2">
      <c r="A28" s="5"/>
      <c r="B28" s="5" t="s">
        <v>38</v>
      </c>
      <c r="C28" s="40">
        <f>C23/12</f>
        <v>2065.9969999999971</v>
      </c>
      <c r="D28" s="5"/>
      <c r="E28" s="1" t="s">
        <v>37</v>
      </c>
      <c r="F28" s="41">
        <v>9734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/>
      <c r="B29" s="5"/>
      <c r="C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/>
      <c r="E31" s="7" t="s">
        <v>32</v>
      </c>
      <c r="F31" s="1">
        <f>(C3-C4)/C4</f>
        <v>1.0908351724939016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F34" s="5"/>
      <c r="G34" s="5"/>
      <c r="H34" s="5"/>
      <c r="I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I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E36" s="1" t="s">
        <v>34</v>
      </c>
      <c r="F36" s="1" t="s">
        <v>35</v>
      </c>
      <c r="G36" s="1" t="s">
        <v>33</v>
      </c>
      <c r="I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E37" s="37">
        <v>29212</v>
      </c>
      <c r="F37" s="36">
        <f>29212*180</f>
        <v>5258160</v>
      </c>
      <c r="G37" s="8">
        <f>F37/12</f>
        <v>438180</v>
      </c>
      <c r="I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D38" s="5"/>
      <c r="E38" s="5"/>
      <c r="F38" s="5"/>
      <c r="G38" s="5"/>
      <c r="H38" s="5"/>
      <c r="I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E39" s="5"/>
      <c r="F39" s="5"/>
      <c r="G39" s="5"/>
      <c r="H39" s="5"/>
      <c r="I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E40" s="1" t="s">
        <v>34</v>
      </c>
      <c r="F40" s="1" t="s">
        <v>36</v>
      </c>
      <c r="G40" s="1" t="s">
        <v>35</v>
      </c>
      <c r="H40" s="1" t="s">
        <v>33</v>
      </c>
      <c r="I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E41" s="38">
        <v>19475</v>
      </c>
      <c r="F41" s="39">
        <f>E41/12</f>
        <v>1622.9166666666667</v>
      </c>
      <c r="G41" s="36">
        <f>E41*180</f>
        <v>3505500</v>
      </c>
      <c r="H41" s="8">
        <f>G41/12</f>
        <v>292125</v>
      </c>
      <c r="I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2:3" x14ac:dyDescent="0.2">
      <c r="B1009" s="5"/>
      <c r="C10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Daniela García Valenzuela</dc:creator>
  <cp:lastModifiedBy>Katia Daniela García Valenzuela</cp:lastModifiedBy>
  <dcterms:created xsi:type="dcterms:W3CDTF">2020-11-22T14:52:49Z</dcterms:created>
  <dcterms:modified xsi:type="dcterms:W3CDTF">2020-11-25T02:10:46Z</dcterms:modified>
</cp:coreProperties>
</file>