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D:\MathJob\Data Science\Microsoft\"/>
    </mc:Choice>
  </mc:AlternateContent>
  <bookViews>
    <workbookView xWindow="0" yWindow="0" windowWidth="28800" windowHeight="12645" firstSheet="1" activeTab="5" xr2:uid="{00000000-000D-0000-FFFF-FFFF00000000}"/>
  </bookViews>
  <sheets>
    <sheet name="Orange&amp;Lemon by Days&amp;Place" sheetId="2" r:id="rId1"/>
    <sheet name="Descriptiv Statistics" sheetId="3" r:id="rId2"/>
    <sheet name="Correlation-NoSignificantLevel" sheetId="5" r:id="rId3"/>
    <sheet name="Lemon vs Orange -tTest " sheetId="6" r:id="rId4"/>
    <sheet name="Regression" sheetId="8" r:id="rId5"/>
    <sheet name="Lemonade2016" sheetId="1" r:id="rId6"/>
  </sheets>
  <definedNames>
    <definedName name="_xlchart.v1.0" hidden="1">Lemonade2016!$G$2:$G$33</definedName>
    <definedName name="_xlchart.v1.1" hidden="1">Lemonade2016!$D$1</definedName>
    <definedName name="_xlchart.v1.2" hidden="1">Lemonade2016!$D$2:$D$33</definedName>
    <definedName name="_xlchart.v1.3" hidden="1">Lemonade2016!$E$1</definedName>
    <definedName name="_xlchart.v1.4" hidden="1">Lemonade2016!$E$2:$E$33</definedName>
    <definedName name="Slicer_Day">#N/A</definedName>
  </definedNames>
  <calcPr calcId="171027"/>
  <pivotCaches>
    <pivotCache cacheId="0"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Lst>
</workbook>
</file>

<file path=xl/calcChain.xml><?xml version="1.0" encoding="utf-8"?>
<calcChain xmlns="http://schemas.openxmlformats.org/spreadsheetml/2006/main">
  <c r="F34" i="1" l="1"/>
  <c r="G32" i="8"/>
  <c r="G31" i="8"/>
  <c r="G30" i="8"/>
  <c r="F27" i="8"/>
  <c r="F26" i="8"/>
  <c r="D24" i="8"/>
  <c r="C23" i="8"/>
  <c r="C24" i="8"/>
  <c r="L14" i="1" l="1"/>
  <c r="G34" i="1" l="1"/>
  <c r="H34" i="1"/>
  <c r="E34" i="1"/>
  <c r="D34" i="1"/>
  <c r="C34" i="1"/>
  <c r="B17" i="1"/>
  <c r="B3" i="1"/>
  <c r="B5" i="1"/>
  <c r="B6" i="1"/>
  <c r="B7" i="1"/>
  <c r="B8" i="1"/>
  <c r="B30" i="1"/>
  <c r="B9" i="1"/>
  <c r="B15" i="1"/>
  <c r="B10" i="1"/>
  <c r="B11" i="1"/>
  <c r="B12" i="1"/>
  <c r="B13" i="1"/>
  <c r="B14" i="1"/>
  <c r="B16" i="1"/>
  <c r="B31" i="1"/>
  <c r="B33" i="1"/>
  <c r="B19" i="1"/>
  <c r="B20" i="1"/>
  <c r="B21" i="1"/>
  <c r="B22" i="1"/>
  <c r="B18" i="1"/>
  <c r="B25" i="1"/>
  <c r="B26" i="1"/>
  <c r="B27" i="1"/>
  <c r="B28" i="1"/>
  <c r="B29" i="1"/>
  <c r="B32" i="1"/>
  <c r="B2" i="1"/>
  <c r="B4" i="1"/>
  <c r="B24" i="1"/>
  <c r="B23" i="1"/>
  <c r="I17" i="1"/>
  <c r="J17" i="1" s="1"/>
  <c r="I3" i="1"/>
  <c r="J3" i="1" s="1"/>
  <c r="I5" i="1"/>
  <c r="J5" i="1" s="1"/>
  <c r="I6" i="1"/>
  <c r="J6" i="1" s="1"/>
  <c r="I7" i="1"/>
  <c r="J7" i="1" s="1"/>
  <c r="I8" i="1"/>
  <c r="J8" i="1" s="1"/>
  <c r="I30" i="1"/>
  <c r="J30" i="1" s="1"/>
  <c r="I9" i="1"/>
  <c r="J9" i="1" s="1"/>
  <c r="I15" i="1"/>
  <c r="J15" i="1" s="1"/>
  <c r="I10" i="1"/>
  <c r="J10" i="1" s="1"/>
  <c r="I11" i="1"/>
  <c r="J11" i="1" s="1"/>
  <c r="I12" i="1"/>
  <c r="J12" i="1" s="1"/>
  <c r="I13" i="1"/>
  <c r="J13" i="1" s="1"/>
  <c r="I14" i="1"/>
  <c r="J14" i="1" s="1"/>
  <c r="I16" i="1"/>
  <c r="J16" i="1" s="1"/>
  <c r="I31" i="1"/>
  <c r="J31" i="1" s="1"/>
  <c r="I33" i="1"/>
  <c r="J33" i="1" s="1"/>
  <c r="I19" i="1"/>
  <c r="J19" i="1" s="1"/>
  <c r="I20" i="1"/>
  <c r="J20" i="1" s="1"/>
  <c r="I21" i="1"/>
  <c r="J21" i="1" s="1"/>
  <c r="I22" i="1"/>
  <c r="J22" i="1" s="1"/>
  <c r="I18" i="1"/>
  <c r="J18" i="1" s="1"/>
  <c r="I25" i="1"/>
  <c r="J25" i="1" s="1"/>
  <c r="I26" i="1"/>
  <c r="J26" i="1" s="1"/>
  <c r="I27" i="1"/>
  <c r="J27" i="1" s="1"/>
  <c r="I28" i="1"/>
  <c r="J28" i="1" s="1"/>
  <c r="I29" i="1"/>
  <c r="J29" i="1" s="1"/>
  <c r="I32" i="1"/>
  <c r="J32" i="1" s="1"/>
  <c r="I2" i="1"/>
  <c r="J2" i="1" s="1"/>
  <c r="I4" i="1"/>
  <c r="J4" i="1" s="1"/>
  <c r="I24" i="1"/>
  <c r="J24" i="1" s="1"/>
  <c r="I23" i="1"/>
  <c r="J23" i="1" s="1"/>
  <c r="B34" i="1" l="1"/>
  <c r="J34" i="1"/>
  <c r="I34" i="1"/>
</calcChain>
</file>

<file path=xl/sharedStrings.xml><?xml version="1.0" encoding="utf-8"?>
<sst xmlns="http://schemas.openxmlformats.org/spreadsheetml/2006/main" count="239" uniqueCount="81">
  <si>
    <t>Date</t>
  </si>
  <si>
    <t>Location</t>
  </si>
  <si>
    <t>Lemon</t>
  </si>
  <si>
    <t>Orange</t>
  </si>
  <si>
    <t>Temperature</t>
  </si>
  <si>
    <t>Leaflets</t>
  </si>
  <si>
    <t>Price</t>
  </si>
  <si>
    <t>Park</t>
  </si>
  <si>
    <t>Beach</t>
  </si>
  <si>
    <t>sales</t>
  </si>
  <si>
    <t>revenue</t>
  </si>
  <si>
    <t>Day</t>
  </si>
  <si>
    <t>Total</t>
  </si>
  <si>
    <t>Row Labels</t>
  </si>
  <si>
    <t>Grand Total</t>
  </si>
  <si>
    <t>Monday</t>
  </si>
  <si>
    <t>Tuesday</t>
  </si>
  <si>
    <t>Wednesday</t>
  </si>
  <si>
    <t>Thursday</t>
  </si>
  <si>
    <t>Saturday</t>
  </si>
  <si>
    <t>Sunday</t>
  </si>
  <si>
    <t>Friday</t>
  </si>
  <si>
    <t>Sum of Lemon</t>
  </si>
  <si>
    <t>Sum of Orange</t>
  </si>
  <si>
    <t>Mean</t>
  </si>
  <si>
    <t>Standard Error</t>
  </si>
  <si>
    <t>Median</t>
  </si>
  <si>
    <t>Mode</t>
  </si>
  <si>
    <t>Standard Deviation</t>
  </si>
  <si>
    <t>Sample Variance</t>
  </si>
  <si>
    <t>Kurtosis</t>
  </si>
  <si>
    <t>Skewness</t>
  </si>
  <si>
    <t>Range</t>
  </si>
  <si>
    <t>Minimum</t>
  </si>
  <si>
    <t>Maximum</t>
  </si>
  <si>
    <t>Sum</t>
  </si>
  <si>
    <t>Count</t>
  </si>
  <si>
    <t>Confidence Level(95.0%)</t>
  </si>
  <si>
    <t>z-test for 180 sales</t>
  </si>
  <si>
    <t>t-Test: Two-Sample Assuming Equal Variances</t>
  </si>
  <si>
    <t>Variance</t>
  </si>
  <si>
    <t>Observations</t>
  </si>
  <si>
    <t>Pooled Variance</t>
  </si>
  <si>
    <t>Hypothesized Mean Difference</t>
  </si>
  <si>
    <t>df</t>
  </si>
  <si>
    <t>t Stat</t>
  </si>
  <si>
    <t>P(T&lt;=t) one-tail</t>
  </si>
  <si>
    <t>t Critical one-tail</t>
  </si>
  <si>
    <t>P(T&lt;=t) two-tail</t>
  </si>
  <si>
    <t>t Critical two-tail</t>
  </si>
  <si>
    <t>statisticaly significant</t>
  </si>
  <si>
    <t>SUMMARY OUTPUT</t>
  </si>
  <si>
    <t>Regression Statistics</t>
  </si>
  <si>
    <t>Multiple R</t>
  </si>
  <si>
    <t>R Square</t>
  </si>
  <si>
    <t>Adjusted R Square</t>
  </si>
  <si>
    <t>ANOVA</t>
  </si>
  <si>
    <t>Regression</t>
  </si>
  <si>
    <t>Residual</t>
  </si>
  <si>
    <t>Intercept</t>
  </si>
  <si>
    <t>SS</t>
  </si>
  <si>
    <t>MS</t>
  </si>
  <si>
    <t>F</t>
  </si>
  <si>
    <t>Significance F</t>
  </si>
  <si>
    <t>Coefficients</t>
  </si>
  <si>
    <t>P-value</t>
  </si>
  <si>
    <t>Lower 95%</t>
  </si>
  <si>
    <t>Upper 95%</t>
  </si>
  <si>
    <t>Lower 95.0%</t>
  </si>
  <si>
    <t>Upper 95.0%</t>
  </si>
  <si>
    <t>RESIDUAL OUTPUT</t>
  </si>
  <si>
    <t>Observation</t>
  </si>
  <si>
    <t>Predicted sales</t>
  </si>
  <si>
    <t>Residuals</t>
  </si>
  <si>
    <t>Standard Residuals</t>
  </si>
  <si>
    <t>statisticaly significant regression</t>
  </si>
  <si>
    <t>all are statisticaly significant</t>
  </si>
  <si>
    <t>manualy calculated with calculated coefficients</t>
  </si>
  <si>
    <t>Use the intercept and weights to calculate a predicted Y value for the following features: Temperature: 80 Leaflets: 110 Price: 0.35</t>
  </si>
  <si>
    <t>Calculate predicted sales for the above scenario if the number of leaflets distributed is increased to 120.</t>
  </si>
  <si>
    <t>Standardized beta coefficients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</si>
</sst>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2"/>
      <color theme="1"/>
      <name val="Andalus"/>
      <family val="2"/>
    </font>
    <font>
      <sz val="12"/>
      <color theme="1"/>
      <name val="Andalus"/>
      <family val="2"/>
    </font>
    <font>
      <sz val="18"/>
      <color theme="3"/>
      <name val="Calibri Light"/>
      <family val="2"/>
      <scheme val="major"/>
    </font>
    <font>
      <b/>
      <sz val="15"/>
      <color theme="3"/>
      <name val="Andalus"/>
      <family val="2"/>
    </font>
    <font>
      <b/>
      <sz val="13"/>
      <color theme="3"/>
      <name val="Andalus"/>
      <family val="2"/>
    </font>
    <font>
      <b/>
      <sz val="11"/>
      <color theme="3"/>
      <name val="Andalus"/>
      <family val="2"/>
    </font>
    <font>
      <sz val="12"/>
      <color rgb="FF006100"/>
      <name val="Andalus"/>
      <family val="2"/>
    </font>
    <font>
      <sz val="12"/>
      <color rgb="FF9C0006"/>
      <name val="Andalus"/>
      <family val="2"/>
    </font>
    <font>
      <sz val="12"/>
      <color rgb="FF9C5700"/>
      <name val="Andalus"/>
      <family val="2"/>
    </font>
    <font>
      <sz val="12"/>
      <color rgb="FF3F3F76"/>
      <name val="Andalus"/>
      <family val="2"/>
    </font>
    <font>
      <b/>
      <sz val="12"/>
      <color rgb="FF3F3F3F"/>
      <name val="Andalus"/>
      <family val="2"/>
    </font>
    <font>
      <b/>
      <sz val="12"/>
      <color rgb="FFFA7D00"/>
      <name val="Andalus"/>
      <family val="2"/>
    </font>
    <font>
      <sz val="12"/>
      <color rgb="FFFA7D00"/>
      <name val="Andalus"/>
      <family val="2"/>
    </font>
    <font>
      <b/>
      <sz val="12"/>
      <color theme="0"/>
      <name val="Andalus"/>
      <family val="2"/>
    </font>
    <font>
      <sz val="12"/>
      <color rgb="FFFF0000"/>
      <name val="Andalus"/>
      <family val="2"/>
    </font>
    <font>
      <i/>
      <sz val="12"/>
      <color rgb="FF7F7F7F"/>
      <name val="Andalus"/>
      <family val="2"/>
    </font>
    <font>
      <b/>
      <sz val="12"/>
      <color theme="1"/>
      <name val="Andalus"/>
      <family val="2"/>
    </font>
    <font>
      <sz val="12"/>
      <color theme="0"/>
      <name val="Andalus"/>
      <family val="2"/>
    </font>
    <font>
      <i/>
      <sz val="12"/>
      <color theme="1"/>
      <name val="Andalus"/>
      <family val="2"/>
    </font>
    <font>
      <b/>
      <sz val="12"/>
      <color theme="1"/>
      <name val="Andalus"/>
      <family val="1"/>
    </font>
    <font>
      <b/>
      <sz val="12"/>
      <color rgb="FFFF0000"/>
      <name val="Andalus"/>
      <family val="1"/>
    </font>
    <font>
      <b/>
      <sz val="12"/>
      <color theme="5" tint="-0.499984740745262"/>
      <name val="Andalus"/>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39997558519241921"/>
        <bgColor indexed="64"/>
      </patternFill>
    </fill>
    <fill>
      <patternFill patternType="solid">
        <fgColor theme="9" tint="-0.499984740745262"/>
        <bgColor indexed="64"/>
      </patternFill>
    </fill>
    <fill>
      <patternFill patternType="solid">
        <fgColor theme="9" tint="0.59999389629810485"/>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12" xfId="0" applyBorder="1" applyAlignment="1">
      <alignment horizontal="center" vertical="center"/>
    </xf>
    <xf numFmtId="0" fontId="0" fillId="0" borderId="13" xfId="0" applyBorder="1" applyAlignment="1">
      <alignment horizontal="center" vertical="center"/>
    </xf>
    <xf numFmtId="0" fontId="19" fillId="0" borderId="0" xfId="0" applyFont="1" applyFill="1" applyBorder="1" applyAlignment="1"/>
    <xf numFmtId="0" fontId="18" fillId="0" borderId="11" xfId="0" applyFont="1" applyFill="1" applyBorder="1" applyAlignment="1">
      <alignment horizontal="centerContinuous"/>
    </xf>
    <xf numFmtId="0" fontId="19" fillId="0" borderId="0" xfId="0" applyFont="1"/>
    <xf numFmtId="0" fontId="19" fillId="0" borderId="10" xfId="0" applyFont="1" applyFill="1" applyBorder="1" applyAlignment="1"/>
    <xf numFmtId="0" fontId="20" fillId="33" borderId="0" xfId="0" applyFont="1" applyFill="1"/>
    <xf numFmtId="0" fontId="20" fillId="34" borderId="0" xfId="0" applyFont="1" applyFill="1"/>
    <xf numFmtId="0" fontId="20" fillId="33" borderId="0" xfId="0" applyFont="1" applyFill="1" applyBorder="1" applyAlignment="1"/>
    <xf numFmtId="0" fontId="20" fillId="34" borderId="0" xfId="0" applyFont="1" applyFill="1" applyBorder="1" applyAlignment="1"/>
    <xf numFmtId="0" fontId="21" fillId="0" borderId="0" xfId="0" applyFont="1"/>
    <xf numFmtId="0" fontId="17" fillId="35" borderId="14" xfId="0" applyFont="1" applyFill="1" applyBorder="1" applyAlignment="1">
      <alignment horizontal="center" vertical="center"/>
    </xf>
    <xf numFmtId="0" fontId="17" fillId="35" borderId="17" xfId="0" applyFont="1" applyFill="1" applyBorder="1" applyAlignment="1">
      <alignment horizontal="center" vertical="center"/>
    </xf>
    <xf numFmtId="0" fontId="0" fillId="36" borderId="15" xfId="0" applyFill="1" applyBorder="1" applyAlignment="1">
      <alignment horizontal="center" vertical="center" wrapText="1"/>
    </xf>
    <xf numFmtId="0" fontId="0" fillId="36" borderId="16" xfId="0" applyFill="1" applyBorder="1" applyAlignment="1">
      <alignment horizontal="center" vertical="center" wrapText="1"/>
    </xf>
    <xf numFmtId="0" fontId="0" fillId="36" borderId="18" xfId="0" applyFill="1" applyBorder="1" applyAlignment="1">
      <alignment horizontal="center" vertical="center" wrapText="1"/>
    </xf>
    <xf numFmtId="0" fontId="0" fillId="36" borderId="19" xfId="0" applyFill="1" applyBorder="1" applyAlignment="1">
      <alignment horizontal="center" vertical="center" wrapText="1"/>
    </xf>
    <xf numFmtId="0" fontId="19" fillId="36" borderId="15" xfId="0" applyFont="1" applyFill="1" applyBorder="1" applyAlignment="1">
      <alignment horizontal="center" vertical="center" wrapText="1"/>
    </xf>
    <xf numFmtId="0" fontId="19" fillId="36" borderId="16" xfId="0" applyFont="1" applyFill="1" applyBorder="1" applyAlignment="1">
      <alignment horizontal="center" vertical="center" wrapText="1"/>
    </xf>
    <xf numFmtId="0" fontId="19" fillId="36" borderId="20" xfId="0" applyFont="1" applyFill="1" applyBorder="1" applyAlignment="1">
      <alignment horizontal="center" vertical="center"/>
    </xf>
    <xf numFmtId="0" fontId="19" fillId="36" borderId="17" xfId="0" applyFont="1" applyFill="1" applyBorder="1" applyAlignment="1">
      <alignment horizontal="center" vertical="center"/>
    </xf>
    <xf numFmtId="0" fontId="0" fillId="35" borderId="14" xfId="0" applyFill="1" applyBorder="1"/>
    <xf numFmtId="0" fontId="17" fillId="35" borderId="21" xfId="0" applyFont="1" applyFill="1" applyBorder="1" applyAlignment="1">
      <alignment horizontal="center"/>
    </xf>
    <xf numFmtId="0" fontId="17" fillId="35" borderId="22" xfId="0" applyFont="1" applyFill="1" applyBorder="1" applyAlignment="1">
      <alignment horizontal="center"/>
    </xf>
    <xf numFmtId="0" fontId="17" fillId="35" borderId="23" xfId="0" applyFont="1" applyFill="1" applyBorder="1" applyAlignment="1">
      <alignment horizontal="center"/>
    </xf>
    <xf numFmtId="0" fontId="17" fillId="35" borderId="24"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quot;$&quot;#,##0.00"/>
    </dxf>
    <dxf>
      <numFmt numFmtId="164" formatCode="&quot;$&quot;#,##0.00"/>
    </dxf>
    <dxf>
      <numFmt numFmtId="0" formatCode="General"/>
    </dxf>
    <dxf>
      <numFmt numFmtId="19" formatCode="d/m/yyyy"/>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[Lemonade2016New.xlsx]Orange&amp;Lemon by Days&amp;Place!PivotTable1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'Orange&amp;Lemon by Days&amp;Place'!$B$3</c:f>
              <c:strCache>
                <c:ptCount val="1"/>
                <c:pt idx="0">
                  <c:v>Sum of Lemon</c:v>
                </c:pt>
              </c:strCache>
            </c:strRef>
          </c:tx>
          <c:spPr>
            <a:solidFill>
              <a:schemeClr val="accent1"/>
            </a:solidFill>
            <a:ln>
              <a:noFill/>
            </a:ln>
            <a:effectLst/>
          </c:spPr>
          <c:invertIfNegative val="0"/>
          <c:cat>
            <c:multiLvlStrRef>
              <c:f>'Orange&amp;Lemon by Days&amp;Place'!$A$4:$A$18</c:f>
              <c:multiLvlStrCache>
                <c:ptCount val="12"/>
                <c:lvl>
                  <c:pt idx="0">
                    <c:v>Monday</c:v>
                  </c:pt>
                  <c:pt idx="1">
                    <c:v>Tuesday</c:v>
                  </c:pt>
                  <c:pt idx="2">
                    <c:v>Wednesday</c:v>
                  </c:pt>
                  <c:pt idx="3">
                    <c:v>Thursday</c:v>
                  </c:pt>
                  <c:pt idx="4">
                    <c:v>Saturday</c:v>
                  </c:pt>
                  <c:pt idx="5">
                    <c:v>Sunday</c:v>
                  </c:pt>
                  <c:pt idx="6">
                    <c:v>Monday</c:v>
                  </c:pt>
                  <c:pt idx="7">
                    <c:v>Tuesday</c:v>
                  </c:pt>
                  <c:pt idx="8">
                    <c:v>Wednesday</c:v>
                  </c:pt>
                  <c:pt idx="9">
                    <c:v>Friday</c:v>
                  </c:pt>
                  <c:pt idx="10">
                    <c:v>Saturday</c:v>
                  </c:pt>
                  <c:pt idx="11">
                    <c:v>Sunday</c:v>
                  </c:pt>
                </c:lvl>
                <c:lvl>
                  <c:pt idx="0">
                    <c:v>Beach</c:v>
                  </c:pt>
                  <c:pt idx="6">
                    <c:v>Park</c:v>
                  </c:pt>
                </c:lvl>
              </c:multiLvlStrCache>
            </c:multiLvlStrRef>
          </c:cat>
          <c:val>
            <c:numRef>
              <c:f>'Orange&amp;Lemon by Days&amp;Place'!$B$4:$B$18</c:f>
              <c:numCache>
                <c:formatCode>General</c:formatCode>
                <c:ptCount val="12"/>
                <c:pt idx="0">
                  <c:v>296</c:v>
                </c:pt>
                <c:pt idx="1">
                  <c:v>289</c:v>
                </c:pt>
                <c:pt idx="2">
                  <c:v>514</c:v>
                </c:pt>
                <c:pt idx="3">
                  <c:v>451</c:v>
                </c:pt>
                <c:pt idx="4">
                  <c:v>134</c:v>
                </c:pt>
                <c:pt idx="5">
                  <c:v>336</c:v>
                </c:pt>
                <c:pt idx="6">
                  <c:v>287</c:v>
                </c:pt>
                <c:pt idx="7">
                  <c:v>298</c:v>
                </c:pt>
                <c:pt idx="8">
                  <c:v>71</c:v>
                </c:pt>
                <c:pt idx="9">
                  <c:v>507</c:v>
                </c:pt>
                <c:pt idx="10">
                  <c:v>303</c:v>
                </c:pt>
                <c:pt idx="11">
                  <c:v>231</c:v>
                </c:pt>
              </c:numCache>
            </c:numRef>
          </c:val>
          <c:extLst>
            <c:ext xmlns:c16="http://schemas.microsoft.com/office/drawing/2014/chart" uri="{C3380CC4-5D6E-409C-BE32-E72D297353CC}">
              <c16:uniqueId val="{00000000-18C8-4108-8268-028F9042569F}"/>
            </c:ext>
          </c:extLst>
        </c:ser>
        <c:ser>
          <c:idx val="1"/>
          <c:order val="1"/>
          <c:tx>
            <c:strRef>
              <c:f>'Orange&amp;Lemon by Days&amp;Place'!$C$3</c:f>
              <c:strCache>
                <c:ptCount val="1"/>
                <c:pt idx="0">
                  <c:v>Sum of Orange</c:v>
                </c:pt>
              </c:strCache>
            </c:strRef>
          </c:tx>
          <c:spPr>
            <a:solidFill>
              <a:schemeClr val="accent2"/>
            </a:solidFill>
            <a:ln>
              <a:noFill/>
            </a:ln>
            <a:effectLst/>
          </c:spPr>
          <c:invertIfNegative val="0"/>
          <c:cat>
            <c:multiLvlStrRef>
              <c:f>'Orange&amp;Lemon by Days&amp;Place'!$A$4:$A$18</c:f>
              <c:multiLvlStrCache>
                <c:ptCount val="12"/>
                <c:lvl>
                  <c:pt idx="0">
                    <c:v>Monday</c:v>
                  </c:pt>
                  <c:pt idx="1">
                    <c:v>Tuesday</c:v>
                  </c:pt>
                  <c:pt idx="2">
                    <c:v>Wednesday</c:v>
                  </c:pt>
                  <c:pt idx="3">
                    <c:v>Thursday</c:v>
                  </c:pt>
                  <c:pt idx="4">
                    <c:v>Saturday</c:v>
                  </c:pt>
                  <c:pt idx="5">
                    <c:v>Sunday</c:v>
                  </c:pt>
                  <c:pt idx="6">
                    <c:v>Monday</c:v>
                  </c:pt>
                  <c:pt idx="7">
                    <c:v>Tuesday</c:v>
                  </c:pt>
                  <c:pt idx="8">
                    <c:v>Wednesday</c:v>
                  </c:pt>
                  <c:pt idx="9">
                    <c:v>Friday</c:v>
                  </c:pt>
                  <c:pt idx="10">
                    <c:v>Saturday</c:v>
                  </c:pt>
                  <c:pt idx="11">
                    <c:v>Sunday</c:v>
                  </c:pt>
                </c:lvl>
                <c:lvl>
                  <c:pt idx="0">
                    <c:v>Beach</c:v>
                  </c:pt>
                  <c:pt idx="6">
                    <c:v>Park</c:v>
                  </c:pt>
                </c:lvl>
              </c:multiLvlStrCache>
            </c:multiLvlStrRef>
          </c:cat>
          <c:val>
            <c:numRef>
              <c:f>'Orange&amp;Lemon by Days&amp;Place'!$C$4:$C$18</c:f>
              <c:numCache>
                <c:formatCode>General</c:formatCode>
                <c:ptCount val="12"/>
                <c:pt idx="0">
                  <c:v>219</c:v>
                </c:pt>
                <c:pt idx="1">
                  <c:v>213</c:v>
                </c:pt>
                <c:pt idx="2">
                  <c:v>346</c:v>
                </c:pt>
                <c:pt idx="3">
                  <c:v>305</c:v>
                </c:pt>
                <c:pt idx="4">
                  <c:v>95</c:v>
                </c:pt>
                <c:pt idx="5">
                  <c:v>224</c:v>
                </c:pt>
                <c:pt idx="6">
                  <c:v>205</c:v>
                </c:pt>
                <c:pt idx="7">
                  <c:v>214</c:v>
                </c:pt>
                <c:pt idx="8">
                  <c:v>42</c:v>
                </c:pt>
                <c:pt idx="9">
                  <c:v>340</c:v>
                </c:pt>
                <c:pt idx="10">
                  <c:v>198</c:v>
                </c:pt>
                <c:pt idx="11">
                  <c:v>159</c:v>
                </c:pt>
              </c:numCache>
            </c:numRef>
          </c:val>
          <c:extLst>
            <c:ext xmlns:c16="http://schemas.microsoft.com/office/drawing/2014/chart" uri="{C3380CC4-5D6E-409C-BE32-E72D297353CC}">
              <c16:uniqueId val="{00000001-18C8-4108-8268-028F9042569F}"/>
            </c:ext>
          </c:extLst>
        </c:ser>
        <c:dLbls>
          <c:showLegendKey val="0"/>
          <c:showVal val="0"/>
          <c:showCatName val="0"/>
          <c:showSerName val="0"/>
          <c:showPercent val="0"/>
          <c:showBubbleSize val="0"/>
        </c:dLbls>
        <c:gapWidth val="219"/>
        <c:overlap val="-27"/>
        <c:axId val="461859024"/>
        <c:axId val="461860008"/>
      </c:barChart>
      <c:catAx>
        <c:axId val="46185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60008"/>
        <c:crosses val="autoZero"/>
        <c:auto val="1"/>
        <c:lblAlgn val="ctr"/>
        <c:lblOffset val="100"/>
        <c:noMultiLvlLbl val="0"/>
      </c:catAx>
      <c:valAx>
        <c:axId val="461860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5902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Flavors Average Sles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Lemonade2016!$D$1:$E$1</c:f>
              <c:strCache>
                <c:ptCount val="2"/>
                <c:pt idx="0">
                  <c:v>Lemon</c:v>
                </c:pt>
                <c:pt idx="1">
                  <c:v>Orange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B99-4409-B42A-4C14D677817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B99-4409-B42A-4C14D677817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Lemonade2016!$E$1</c:f>
              <c:strCache>
                <c:ptCount val="1"/>
                <c:pt idx="0">
                  <c:v>Orange</c:v>
                </c:pt>
              </c:strCache>
            </c:strRef>
          </c:cat>
          <c:val>
            <c:numRef>
              <c:f>Lemonade2016!$D$34:$E$34</c:f>
              <c:numCache>
                <c:formatCode>General</c:formatCode>
                <c:ptCount val="2"/>
                <c:pt idx="0">
                  <c:v>116.15625</c:v>
                </c:pt>
                <c:pt idx="1">
                  <c:v>80</c:v>
                </c:pt>
              </c:numCache>
            </c:numRef>
          </c:val>
          <c:extLst>
            <c:ext xmlns:c16="http://schemas.microsoft.com/office/drawing/2014/chart" uri="{C3380CC4-5D6E-409C-BE32-E72D297353CC}">
              <c16:uniqueId val="{00000000-B8B9-4D8C-A081-E97F23F5513A}"/>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vs Leaflets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Lemonade2016!$G$2:$G$33</c:f>
              <c:numCache>
                <c:formatCode>General</c:formatCode>
                <c:ptCount val="32"/>
                <c:pt idx="0">
                  <c:v>90</c:v>
                </c:pt>
                <c:pt idx="1">
                  <c:v>90</c:v>
                </c:pt>
                <c:pt idx="2">
                  <c:v>95</c:v>
                </c:pt>
                <c:pt idx="3">
                  <c:v>104</c:v>
                </c:pt>
                <c:pt idx="4">
                  <c:v>98</c:v>
                </c:pt>
                <c:pt idx="5">
                  <c:v>135</c:v>
                </c:pt>
                <c:pt idx="6">
                  <c:v>90</c:v>
                </c:pt>
                <c:pt idx="7">
                  <c:v>135</c:v>
                </c:pt>
                <c:pt idx="8">
                  <c:v>126</c:v>
                </c:pt>
                <c:pt idx="9">
                  <c:v>131</c:v>
                </c:pt>
                <c:pt idx="10">
                  <c:v>135</c:v>
                </c:pt>
                <c:pt idx="11">
                  <c:v>99</c:v>
                </c:pt>
                <c:pt idx="12">
                  <c:v>99</c:v>
                </c:pt>
                <c:pt idx="13">
                  <c:v>113</c:v>
                </c:pt>
                <c:pt idx="14">
                  <c:v>113</c:v>
                </c:pt>
                <c:pt idx="15">
                  <c:v>90</c:v>
                </c:pt>
                <c:pt idx="16">
                  <c:v>90</c:v>
                </c:pt>
                <c:pt idx="17">
                  <c:v>126</c:v>
                </c:pt>
                <c:pt idx="18">
                  <c:v>122</c:v>
                </c:pt>
                <c:pt idx="19">
                  <c:v>113</c:v>
                </c:pt>
                <c:pt idx="20">
                  <c:v>110</c:v>
                </c:pt>
                <c:pt idx="21">
                  <c:v>68</c:v>
                </c:pt>
                <c:pt idx="22">
                  <c:v>81</c:v>
                </c:pt>
                <c:pt idx="23">
                  <c:v>108</c:v>
                </c:pt>
                <c:pt idx="24">
                  <c:v>117</c:v>
                </c:pt>
                <c:pt idx="25">
                  <c:v>117</c:v>
                </c:pt>
                <c:pt idx="26">
                  <c:v>135</c:v>
                </c:pt>
                <c:pt idx="27">
                  <c:v>158</c:v>
                </c:pt>
                <c:pt idx="28">
                  <c:v>90</c:v>
                </c:pt>
                <c:pt idx="29">
                  <c:v>108</c:v>
                </c:pt>
                <c:pt idx="30">
                  <c:v>99</c:v>
                </c:pt>
                <c:pt idx="31">
                  <c:v>90</c:v>
                </c:pt>
              </c:numCache>
            </c:numRef>
          </c:xVal>
          <c:yVal>
            <c:numRef>
              <c:f>Lemonade2016!$I$2:$I$33</c:f>
              <c:numCache>
                <c:formatCode>General</c:formatCode>
                <c:ptCount val="32"/>
                <c:pt idx="0">
                  <c:v>159</c:v>
                </c:pt>
                <c:pt idx="1">
                  <c:v>165</c:v>
                </c:pt>
                <c:pt idx="2">
                  <c:v>166</c:v>
                </c:pt>
                <c:pt idx="3">
                  <c:v>187</c:v>
                </c:pt>
                <c:pt idx="4">
                  <c:v>233</c:v>
                </c:pt>
                <c:pt idx="5">
                  <c:v>277</c:v>
                </c:pt>
                <c:pt idx="6">
                  <c:v>172</c:v>
                </c:pt>
                <c:pt idx="7">
                  <c:v>244</c:v>
                </c:pt>
                <c:pt idx="8">
                  <c:v>229</c:v>
                </c:pt>
                <c:pt idx="9">
                  <c:v>238</c:v>
                </c:pt>
                <c:pt idx="10">
                  <c:v>282</c:v>
                </c:pt>
                <c:pt idx="11">
                  <c:v>225</c:v>
                </c:pt>
                <c:pt idx="12">
                  <c:v>184</c:v>
                </c:pt>
                <c:pt idx="13">
                  <c:v>209</c:v>
                </c:pt>
                <c:pt idx="14">
                  <c:v>207</c:v>
                </c:pt>
                <c:pt idx="15">
                  <c:v>164</c:v>
                </c:pt>
                <c:pt idx="16">
                  <c:v>133</c:v>
                </c:pt>
                <c:pt idx="17">
                  <c:v>191</c:v>
                </c:pt>
                <c:pt idx="18">
                  <c:v>223</c:v>
                </c:pt>
                <c:pt idx="19">
                  <c:v>207</c:v>
                </c:pt>
                <c:pt idx="20">
                  <c:v>113</c:v>
                </c:pt>
                <c:pt idx="21">
                  <c:v>123</c:v>
                </c:pt>
                <c:pt idx="22">
                  <c:v>145</c:v>
                </c:pt>
                <c:pt idx="23">
                  <c:v>187</c:v>
                </c:pt>
                <c:pt idx="24">
                  <c:v>202</c:v>
                </c:pt>
                <c:pt idx="25">
                  <c:v>203</c:v>
                </c:pt>
                <c:pt idx="26">
                  <c:v>269</c:v>
                </c:pt>
                <c:pt idx="27">
                  <c:v>305</c:v>
                </c:pt>
                <c:pt idx="28">
                  <c:v>172</c:v>
                </c:pt>
                <c:pt idx="29">
                  <c:v>160</c:v>
                </c:pt>
                <c:pt idx="30">
                  <c:v>172</c:v>
                </c:pt>
                <c:pt idx="31">
                  <c:v>131</c:v>
                </c:pt>
              </c:numCache>
            </c:numRef>
          </c:yVal>
          <c:smooth val="0"/>
          <c:extLst>
            <c:ext xmlns:c16="http://schemas.microsoft.com/office/drawing/2014/chart" uri="{C3380CC4-5D6E-409C-BE32-E72D297353CC}">
              <c16:uniqueId val="{00000000-1E87-46C3-B51F-E23860218B2E}"/>
            </c:ext>
          </c:extLst>
        </c:ser>
        <c:dLbls>
          <c:showLegendKey val="0"/>
          <c:showVal val="0"/>
          <c:showCatName val="0"/>
          <c:showSerName val="0"/>
          <c:showPercent val="0"/>
          <c:showBubbleSize val="0"/>
        </c:dLbls>
        <c:axId val="461852136"/>
        <c:axId val="461851152"/>
      </c:scatterChart>
      <c:valAx>
        <c:axId val="461852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Leaflets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51152"/>
        <c:crosses val="autoZero"/>
        <c:crossBetween val="midCat"/>
      </c:valAx>
      <c:valAx>
        <c:axId val="46185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52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Temperature  Residual Plot</a:t>
            </a:r>
          </a:p>
        </c:rich>
      </c:tx>
      <c:overlay val="0"/>
    </c:title>
    <c:autoTitleDeleted val="0"/>
    <c:plotArea>
      <c:layout/>
      <c:scatterChart>
        <c:scatterStyle val="lineMarker"/>
        <c:varyColors val="0"/>
        <c:ser>
          <c:idx val="0"/>
          <c:order val="0"/>
          <c:spPr>
            <a:ln w="19050">
              <a:noFill/>
            </a:ln>
          </c:spPr>
          <c:xVal>
            <c:numRef>
              <c:f>Lemonade2016!$F$2:$F$33</c:f>
              <c:numCache>
                <c:formatCode>General</c:formatCode>
                <c:ptCount val="32"/>
                <c:pt idx="0">
                  <c:v>82</c:v>
                </c:pt>
                <c:pt idx="1">
                  <c:v>72</c:v>
                </c:pt>
                <c:pt idx="2">
                  <c:v>81</c:v>
                </c:pt>
                <c:pt idx="3">
                  <c:v>71</c:v>
                </c:pt>
                <c:pt idx="4">
                  <c:v>76</c:v>
                </c:pt>
                <c:pt idx="5">
                  <c:v>78</c:v>
                </c:pt>
                <c:pt idx="6">
                  <c:v>82</c:v>
                </c:pt>
                <c:pt idx="7">
                  <c:v>81</c:v>
                </c:pt>
                <c:pt idx="8">
                  <c:v>80</c:v>
                </c:pt>
                <c:pt idx="9">
                  <c:v>82</c:v>
                </c:pt>
                <c:pt idx="10">
                  <c:v>83</c:v>
                </c:pt>
                <c:pt idx="11">
                  <c:v>84</c:v>
                </c:pt>
                <c:pt idx="12">
                  <c:v>77</c:v>
                </c:pt>
                <c:pt idx="13">
                  <c:v>82</c:v>
                </c:pt>
                <c:pt idx="14">
                  <c:v>78</c:v>
                </c:pt>
                <c:pt idx="15">
                  <c:v>70</c:v>
                </c:pt>
                <c:pt idx="16">
                  <c:v>77</c:v>
                </c:pt>
                <c:pt idx="17">
                  <c:v>77</c:v>
                </c:pt>
                <c:pt idx="18">
                  <c:v>81</c:v>
                </c:pt>
                <c:pt idx="19">
                  <c:v>78</c:v>
                </c:pt>
                <c:pt idx="20">
                  <c:v>70</c:v>
                </c:pt>
                <c:pt idx="21">
                  <c:v>82</c:v>
                </c:pt>
                <c:pt idx="22">
                  <c:v>82</c:v>
                </c:pt>
                <c:pt idx="23">
                  <c:v>80</c:v>
                </c:pt>
                <c:pt idx="24">
                  <c:v>81</c:v>
                </c:pt>
                <c:pt idx="25">
                  <c:v>82</c:v>
                </c:pt>
                <c:pt idx="26">
                  <c:v>84</c:v>
                </c:pt>
                <c:pt idx="27">
                  <c:v>83</c:v>
                </c:pt>
                <c:pt idx="28">
                  <c:v>82</c:v>
                </c:pt>
                <c:pt idx="29">
                  <c:v>75</c:v>
                </c:pt>
                <c:pt idx="30">
                  <c:v>80</c:v>
                </c:pt>
                <c:pt idx="31">
                  <c:v>74</c:v>
                </c:pt>
              </c:numCache>
            </c:numRef>
          </c:xVal>
          <c:yVal>
            <c:numRef>
              <c:f>Regression!$C$27:$C$58</c:f>
              <c:numCache>
                <c:formatCode>General</c:formatCode>
                <c:ptCount val="32"/>
                <c:pt idx="0">
                  <c:v>-9.9121197494842477</c:v>
                </c:pt>
                <c:pt idx="1">
                  <c:v>9.6926162407476113</c:v>
                </c:pt>
                <c:pt idx="2">
                  <c:v>-9.9102834902125778</c:v>
                </c:pt>
                <c:pt idx="3">
                  <c:v>7.3088374821259663</c:v>
                </c:pt>
                <c:pt idx="4">
                  <c:v>51.596691147992658</c:v>
                </c:pt>
                <c:pt idx="5">
                  <c:v>18.801473536006085</c:v>
                </c:pt>
                <c:pt idx="6">
                  <c:v>-9.9124964513767964</c:v>
                </c:pt>
                <c:pt idx="7">
                  <c:v>-22.180060271631248</c:v>
                </c:pt>
                <c:pt idx="8">
                  <c:v>-17.133933984525413</c:v>
                </c:pt>
                <c:pt idx="9">
                  <c:v>-23.11363153289102</c:v>
                </c:pt>
                <c:pt idx="10">
                  <c:v>10.498917189943938</c:v>
                </c:pt>
                <c:pt idx="11">
                  <c:v>20.380865992304962</c:v>
                </c:pt>
                <c:pt idx="12">
                  <c:v>-1.9955551232079074</c:v>
                </c:pt>
                <c:pt idx="13">
                  <c:v>-17.342401497104277</c:v>
                </c:pt>
                <c:pt idx="14">
                  <c:v>-8.7003564202545363</c:v>
                </c:pt>
                <c:pt idx="15">
                  <c:v>14.013638779172481</c:v>
                </c:pt>
                <c:pt idx="16">
                  <c:v>-3.108998350583164</c:v>
                </c:pt>
                <c:pt idx="17">
                  <c:v>-14.651458422156651</c:v>
                </c:pt>
                <c:pt idx="18">
                  <c:v>14.433436508946187</c:v>
                </c:pt>
                <c:pt idx="19">
                  <c:v>23.800585334476892</c:v>
                </c:pt>
                <c:pt idx="20">
                  <c:v>-43.120119505859122</c:v>
                </c:pt>
                <c:pt idx="21">
                  <c:v>-3.4139497057448978</c:v>
                </c:pt>
                <c:pt idx="22">
                  <c:v>-6.526504731590876</c:v>
                </c:pt>
                <c:pt idx="23">
                  <c:v>8.1382378059927873</c:v>
                </c:pt>
                <c:pt idx="24">
                  <c:v>3.0921115188869237</c:v>
                </c:pt>
                <c:pt idx="25">
                  <c:v>1.431600249674517</c:v>
                </c:pt>
                <c:pt idx="26">
                  <c:v>27.339347675462903</c:v>
                </c:pt>
                <c:pt idx="27">
                  <c:v>2.06938884610895</c:v>
                </c:pt>
                <c:pt idx="28">
                  <c:v>-9.9124964513767964</c:v>
                </c:pt>
                <c:pt idx="29">
                  <c:v>-5.5592058479450088</c:v>
                </c:pt>
                <c:pt idx="30">
                  <c:v>-8.9767122289526924</c:v>
                </c:pt>
                <c:pt idx="31">
                  <c:v>2.8725354570541413</c:v>
                </c:pt>
              </c:numCache>
            </c:numRef>
          </c:yVal>
          <c:smooth val="0"/>
          <c:extLst>
            <c:ext xmlns:c16="http://schemas.microsoft.com/office/drawing/2014/chart" uri="{C3380CC4-5D6E-409C-BE32-E72D297353CC}">
              <c16:uniqueId val="{00000004-4FD5-44C1-9380-A9553E5E90E3}"/>
            </c:ext>
          </c:extLst>
        </c:ser>
        <c:dLbls>
          <c:showLegendKey val="0"/>
          <c:showVal val="0"/>
          <c:showCatName val="0"/>
          <c:showSerName val="0"/>
          <c:showPercent val="0"/>
          <c:showBubbleSize val="0"/>
        </c:dLbls>
        <c:axId val="429225000"/>
        <c:axId val="429224672"/>
      </c:scatterChart>
      <c:valAx>
        <c:axId val="429225000"/>
        <c:scaling>
          <c:orientation val="minMax"/>
        </c:scaling>
        <c:delete val="0"/>
        <c:axPos val="b"/>
        <c:title>
          <c:tx>
            <c:rich>
              <a:bodyPr/>
              <a:lstStyle/>
              <a:p>
                <a:pPr>
                  <a:defRPr/>
                </a:pPr>
                <a:r>
                  <a:rPr lang="en-US"/>
                  <a:t>Temperature</a:t>
                </a:r>
              </a:p>
            </c:rich>
          </c:tx>
          <c:overlay val="0"/>
        </c:title>
        <c:numFmt formatCode="General" sourceLinked="1"/>
        <c:majorTickMark val="out"/>
        <c:minorTickMark val="none"/>
        <c:tickLblPos val="nextTo"/>
        <c:crossAx val="429224672"/>
        <c:crosses val="autoZero"/>
        <c:crossBetween val="midCat"/>
      </c:valAx>
      <c:valAx>
        <c:axId val="42922467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4292250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Leaflets  Residual Plot</a:t>
            </a:r>
          </a:p>
        </c:rich>
      </c:tx>
      <c:overlay val="0"/>
    </c:title>
    <c:autoTitleDeleted val="0"/>
    <c:plotArea>
      <c:layout/>
      <c:scatterChart>
        <c:scatterStyle val="lineMarker"/>
        <c:varyColors val="0"/>
        <c:ser>
          <c:idx val="0"/>
          <c:order val="0"/>
          <c:spPr>
            <a:ln w="19050">
              <a:noFill/>
            </a:ln>
          </c:spPr>
          <c:xVal>
            <c:numRef>
              <c:f>Lemonade2016!$G$2:$G$33</c:f>
              <c:numCache>
                <c:formatCode>General</c:formatCode>
                <c:ptCount val="32"/>
                <c:pt idx="0">
                  <c:v>90</c:v>
                </c:pt>
                <c:pt idx="1">
                  <c:v>90</c:v>
                </c:pt>
                <c:pt idx="2">
                  <c:v>95</c:v>
                </c:pt>
                <c:pt idx="3">
                  <c:v>104</c:v>
                </c:pt>
                <c:pt idx="4">
                  <c:v>98</c:v>
                </c:pt>
                <c:pt idx="5">
                  <c:v>135</c:v>
                </c:pt>
                <c:pt idx="6">
                  <c:v>90</c:v>
                </c:pt>
                <c:pt idx="7">
                  <c:v>135</c:v>
                </c:pt>
                <c:pt idx="8">
                  <c:v>126</c:v>
                </c:pt>
                <c:pt idx="9">
                  <c:v>131</c:v>
                </c:pt>
                <c:pt idx="10">
                  <c:v>135</c:v>
                </c:pt>
                <c:pt idx="11">
                  <c:v>99</c:v>
                </c:pt>
                <c:pt idx="12">
                  <c:v>99</c:v>
                </c:pt>
                <c:pt idx="13">
                  <c:v>113</c:v>
                </c:pt>
                <c:pt idx="14">
                  <c:v>113</c:v>
                </c:pt>
                <c:pt idx="15">
                  <c:v>90</c:v>
                </c:pt>
                <c:pt idx="16">
                  <c:v>90</c:v>
                </c:pt>
                <c:pt idx="17">
                  <c:v>126</c:v>
                </c:pt>
                <c:pt idx="18">
                  <c:v>122</c:v>
                </c:pt>
                <c:pt idx="19">
                  <c:v>113</c:v>
                </c:pt>
                <c:pt idx="20">
                  <c:v>110</c:v>
                </c:pt>
                <c:pt idx="21">
                  <c:v>68</c:v>
                </c:pt>
                <c:pt idx="22">
                  <c:v>81</c:v>
                </c:pt>
                <c:pt idx="23">
                  <c:v>108</c:v>
                </c:pt>
                <c:pt idx="24">
                  <c:v>117</c:v>
                </c:pt>
                <c:pt idx="25">
                  <c:v>117</c:v>
                </c:pt>
                <c:pt idx="26">
                  <c:v>135</c:v>
                </c:pt>
                <c:pt idx="27">
                  <c:v>158</c:v>
                </c:pt>
                <c:pt idx="28">
                  <c:v>90</c:v>
                </c:pt>
                <c:pt idx="29">
                  <c:v>108</c:v>
                </c:pt>
                <c:pt idx="30">
                  <c:v>99</c:v>
                </c:pt>
                <c:pt idx="31">
                  <c:v>90</c:v>
                </c:pt>
              </c:numCache>
            </c:numRef>
          </c:xVal>
          <c:yVal>
            <c:numRef>
              <c:f>Regression!$C$27:$C$58</c:f>
              <c:numCache>
                <c:formatCode>General</c:formatCode>
                <c:ptCount val="32"/>
                <c:pt idx="0">
                  <c:v>-9.9121197494842477</c:v>
                </c:pt>
                <c:pt idx="1">
                  <c:v>9.6926162407476113</c:v>
                </c:pt>
                <c:pt idx="2">
                  <c:v>-9.9102834902125778</c:v>
                </c:pt>
                <c:pt idx="3">
                  <c:v>7.3088374821259663</c:v>
                </c:pt>
                <c:pt idx="4">
                  <c:v>51.596691147992658</c:v>
                </c:pt>
                <c:pt idx="5">
                  <c:v>18.801473536006085</c:v>
                </c:pt>
                <c:pt idx="6">
                  <c:v>-9.9124964513767964</c:v>
                </c:pt>
                <c:pt idx="7">
                  <c:v>-22.180060271631248</c:v>
                </c:pt>
                <c:pt idx="8">
                  <c:v>-17.133933984525413</c:v>
                </c:pt>
                <c:pt idx="9">
                  <c:v>-23.11363153289102</c:v>
                </c:pt>
                <c:pt idx="10">
                  <c:v>10.498917189943938</c:v>
                </c:pt>
                <c:pt idx="11">
                  <c:v>20.380865992304962</c:v>
                </c:pt>
                <c:pt idx="12">
                  <c:v>-1.9955551232079074</c:v>
                </c:pt>
                <c:pt idx="13">
                  <c:v>-17.342401497104277</c:v>
                </c:pt>
                <c:pt idx="14">
                  <c:v>-8.7003564202545363</c:v>
                </c:pt>
                <c:pt idx="15">
                  <c:v>14.013638779172481</c:v>
                </c:pt>
                <c:pt idx="16">
                  <c:v>-3.108998350583164</c:v>
                </c:pt>
                <c:pt idx="17">
                  <c:v>-14.651458422156651</c:v>
                </c:pt>
                <c:pt idx="18">
                  <c:v>14.433436508946187</c:v>
                </c:pt>
                <c:pt idx="19">
                  <c:v>23.800585334476892</c:v>
                </c:pt>
                <c:pt idx="20">
                  <c:v>-43.120119505859122</c:v>
                </c:pt>
                <c:pt idx="21">
                  <c:v>-3.4139497057448978</c:v>
                </c:pt>
                <c:pt idx="22">
                  <c:v>-6.526504731590876</c:v>
                </c:pt>
                <c:pt idx="23">
                  <c:v>8.1382378059927873</c:v>
                </c:pt>
                <c:pt idx="24">
                  <c:v>3.0921115188869237</c:v>
                </c:pt>
                <c:pt idx="25">
                  <c:v>1.431600249674517</c:v>
                </c:pt>
                <c:pt idx="26">
                  <c:v>27.339347675462903</c:v>
                </c:pt>
                <c:pt idx="27">
                  <c:v>2.06938884610895</c:v>
                </c:pt>
                <c:pt idx="28">
                  <c:v>-9.9124964513767964</c:v>
                </c:pt>
                <c:pt idx="29">
                  <c:v>-5.5592058479450088</c:v>
                </c:pt>
                <c:pt idx="30">
                  <c:v>-8.9767122289526924</c:v>
                </c:pt>
                <c:pt idx="31">
                  <c:v>2.8725354570541413</c:v>
                </c:pt>
              </c:numCache>
            </c:numRef>
          </c:yVal>
          <c:smooth val="0"/>
          <c:extLst>
            <c:ext xmlns:c16="http://schemas.microsoft.com/office/drawing/2014/chart" uri="{C3380CC4-5D6E-409C-BE32-E72D297353CC}">
              <c16:uniqueId val="{00000004-9DEB-46CD-96E3-61BA8270B89D}"/>
            </c:ext>
          </c:extLst>
        </c:ser>
        <c:dLbls>
          <c:showLegendKey val="0"/>
          <c:showVal val="0"/>
          <c:showCatName val="0"/>
          <c:showSerName val="0"/>
          <c:showPercent val="0"/>
          <c:showBubbleSize val="0"/>
        </c:dLbls>
        <c:axId val="429222704"/>
        <c:axId val="429220080"/>
      </c:scatterChart>
      <c:valAx>
        <c:axId val="429222704"/>
        <c:scaling>
          <c:orientation val="minMax"/>
        </c:scaling>
        <c:delete val="0"/>
        <c:axPos val="b"/>
        <c:title>
          <c:tx>
            <c:rich>
              <a:bodyPr/>
              <a:lstStyle/>
              <a:p>
                <a:pPr>
                  <a:defRPr/>
                </a:pPr>
                <a:r>
                  <a:rPr lang="en-US"/>
                  <a:t>Leaflets</a:t>
                </a:r>
              </a:p>
            </c:rich>
          </c:tx>
          <c:overlay val="0"/>
        </c:title>
        <c:numFmt formatCode="General" sourceLinked="1"/>
        <c:majorTickMark val="out"/>
        <c:minorTickMark val="none"/>
        <c:tickLblPos val="nextTo"/>
        <c:crossAx val="429220080"/>
        <c:crosses val="autoZero"/>
        <c:crossBetween val="midCat"/>
      </c:valAx>
      <c:valAx>
        <c:axId val="42922008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42922270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Price  Residual Plot</a:t>
            </a:r>
          </a:p>
        </c:rich>
      </c:tx>
      <c:overlay val="0"/>
    </c:title>
    <c:autoTitleDeleted val="0"/>
    <c:plotArea>
      <c:layout/>
      <c:scatterChart>
        <c:scatterStyle val="lineMarker"/>
        <c:varyColors val="0"/>
        <c:ser>
          <c:idx val="0"/>
          <c:order val="0"/>
          <c:spPr>
            <a:ln w="19050">
              <a:noFill/>
            </a:ln>
          </c:spPr>
          <c:xVal>
            <c:numRef>
              <c:f>Lemonade2016!$H$2:$H$33</c:f>
              <c:numCache>
                <c:formatCode>General</c:formatCode>
                <c:ptCount val="32"/>
                <c:pt idx="0">
                  <c:v>0.35</c:v>
                </c:pt>
                <c:pt idx="1">
                  <c:v>0.25</c:v>
                </c:pt>
                <c:pt idx="2">
                  <c:v>0.35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0.5</c:v>
                </c:pt>
                <c:pt idx="17">
                  <c:v>0.5</c:v>
                </c:pt>
                <c:pt idx="18">
                  <c:v>0.5</c:v>
                </c:pt>
                <c:pt idx="19">
                  <c:v>0.5</c:v>
                </c:pt>
                <c:pt idx="20">
                  <c:v>0.5</c:v>
                </c:pt>
                <c:pt idx="21">
                  <c:v>0.35</c:v>
                </c:pt>
                <c:pt idx="22">
                  <c:v>0.35</c:v>
                </c:pt>
                <c:pt idx="23">
                  <c:v>0.5</c:v>
                </c:pt>
                <c:pt idx="24">
                  <c:v>0.5</c:v>
                </c:pt>
                <c:pt idx="25">
                  <c:v>0.5</c:v>
                </c:pt>
                <c:pt idx="26">
                  <c:v>0.5</c:v>
                </c:pt>
                <c:pt idx="27">
                  <c:v>0.35</c:v>
                </c:pt>
                <c:pt idx="28">
                  <c:v>0.25</c:v>
                </c:pt>
                <c:pt idx="29">
                  <c:v>0.5</c:v>
                </c:pt>
                <c:pt idx="30">
                  <c:v>0.35</c:v>
                </c:pt>
                <c:pt idx="31">
                  <c:v>0.5</c:v>
                </c:pt>
              </c:numCache>
            </c:numRef>
          </c:xVal>
          <c:yVal>
            <c:numRef>
              <c:f>Regression!$C$27:$C$58</c:f>
              <c:numCache>
                <c:formatCode>General</c:formatCode>
                <c:ptCount val="32"/>
                <c:pt idx="0">
                  <c:v>-9.9121197494842477</c:v>
                </c:pt>
                <c:pt idx="1">
                  <c:v>9.6926162407476113</c:v>
                </c:pt>
                <c:pt idx="2">
                  <c:v>-9.9102834902125778</c:v>
                </c:pt>
                <c:pt idx="3">
                  <c:v>7.3088374821259663</c:v>
                </c:pt>
                <c:pt idx="4">
                  <c:v>51.596691147992658</c:v>
                </c:pt>
                <c:pt idx="5">
                  <c:v>18.801473536006085</c:v>
                </c:pt>
                <c:pt idx="6">
                  <c:v>-9.9124964513767964</c:v>
                </c:pt>
                <c:pt idx="7">
                  <c:v>-22.180060271631248</c:v>
                </c:pt>
                <c:pt idx="8">
                  <c:v>-17.133933984525413</c:v>
                </c:pt>
                <c:pt idx="9">
                  <c:v>-23.11363153289102</c:v>
                </c:pt>
                <c:pt idx="10">
                  <c:v>10.498917189943938</c:v>
                </c:pt>
                <c:pt idx="11">
                  <c:v>20.380865992304962</c:v>
                </c:pt>
                <c:pt idx="12">
                  <c:v>-1.9955551232079074</c:v>
                </c:pt>
                <c:pt idx="13">
                  <c:v>-17.342401497104277</c:v>
                </c:pt>
                <c:pt idx="14">
                  <c:v>-8.7003564202545363</c:v>
                </c:pt>
                <c:pt idx="15">
                  <c:v>14.013638779172481</c:v>
                </c:pt>
                <c:pt idx="16">
                  <c:v>-3.108998350583164</c:v>
                </c:pt>
                <c:pt idx="17">
                  <c:v>-14.651458422156651</c:v>
                </c:pt>
                <c:pt idx="18">
                  <c:v>14.433436508946187</c:v>
                </c:pt>
                <c:pt idx="19">
                  <c:v>23.800585334476892</c:v>
                </c:pt>
                <c:pt idx="20">
                  <c:v>-43.120119505859122</c:v>
                </c:pt>
                <c:pt idx="21">
                  <c:v>-3.4139497057448978</c:v>
                </c:pt>
                <c:pt idx="22">
                  <c:v>-6.526504731590876</c:v>
                </c:pt>
                <c:pt idx="23">
                  <c:v>8.1382378059927873</c:v>
                </c:pt>
                <c:pt idx="24">
                  <c:v>3.0921115188869237</c:v>
                </c:pt>
                <c:pt idx="25">
                  <c:v>1.431600249674517</c:v>
                </c:pt>
                <c:pt idx="26">
                  <c:v>27.339347675462903</c:v>
                </c:pt>
                <c:pt idx="27">
                  <c:v>2.06938884610895</c:v>
                </c:pt>
                <c:pt idx="28">
                  <c:v>-9.9124964513767964</c:v>
                </c:pt>
                <c:pt idx="29">
                  <c:v>-5.5592058479450088</c:v>
                </c:pt>
                <c:pt idx="30">
                  <c:v>-8.9767122289526924</c:v>
                </c:pt>
                <c:pt idx="31">
                  <c:v>2.8725354570541413</c:v>
                </c:pt>
              </c:numCache>
            </c:numRef>
          </c:yVal>
          <c:smooth val="0"/>
          <c:extLst>
            <c:ext xmlns:c16="http://schemas.microsoft.com/office/drawing/2014/chart" uri="{C3380CC4-5D6E-409C-BE32-E72D297353CC}">
              <c16:uniqueId val="{00000004-86FB-4AF7-9305-2764789DCE6E}"/>
            </c:ext>
          </c:extLst>
        </c:ser>
        <c:dLbls>
          <c:showLegendKey val="0"/>
          <c:showVal val="0"/>
          <c:showCatName val="0"/>
          <c:showSerName val="0"/>
          <c:showPercent val="0"/>
          <c:showBubbleSize val="0"/>
        </c:dLbls>
        <c:axId val="429218440"/>
        <c:axId val="429232544"/>
      </c:scatterChart>
      <c:valAx>
        <c:axId val="429218440"/>
        <c:scaling>
          <c:orientation val="minMax"/>
        </c:scaling>
        <c:delete val="0"/>
        <c:axPos val="b"/>
        <c:title>
          <c:tx>
            <c:rich>
              <a:bodyPr/>
              <a:lstStyle/>
              <a:p>
                <a:pPr>
                  <a:defRPr/>
                </a:pPr>
                <a:r>
                  <a:rPr lang="en-US"/>
                  <a:t>Price</a:t>
                </a:r>
              </a:p>
            </c:rich>
          </c:tx>
          <c:overlay val="0"/>
        </c:title>
        <c:numFmt formatCode="General" sourceLinked="1"/>
        <c:majorTickMark val="out"/>
        <c:minorTickMark val="none"/>
        <c:tickLblPos val="nextTo"/>
        <c:crossAx val="429232544"/>
        <c:crosses val="autoZero"/>
        <c:crossBetween val="midCat"/>
      </c:valAx>
      <c:valAx>
        <c:axId val="42923254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4292184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Temperature Line Fit  Plot</a:t>
            </a:r>
          </a:p>
        </c:rich>
      </c:tx>
      <c:overlay val="0"/>
    </c:title>
    <c:autoTitleDeleted val="0"/>
    <c:plotArea>
      <c:layout/>
      <c:scatterChart>
        <c:scatterStyle val="lineMarker"/>
        <c:varyColors val="0"/>
        <c:ser>
          <c:idx val="0"/>
          <c:order val="0"/>
          <c:tx>
            <c:v>sales</c:v>
          </c:tx>
          <c:spPr>
            <a:ln w="19050">
              <a:noFill/>
            </a:ln>
          </c:spPr>
          <c:xVal>
            <c:numRef>
              <c:f>Lemonade2016!$F$2:$F$33</c:f>
              <c:numCache>
                <c:formatCode>General</c:formatCode>
                <c:ptCount val="32"/>
                <c:pt idx="0">
                  <c:v>82</c:v>
                </c:pt>
                <c:pt idx="1">
                  <c:v>72</c:v>
                </c:pt>
                <c:pt idx="2">
                  <c:v>81</c:v>
                </c:pt>
                <c:pt idx="3">
                  <c:v>71</c:v>
                </c:pt>
                <c:pt idx="4">
                  <c:v>76</c:v>
                </c:pt>
                <c:pt idx="5">
                  <c:v>78</c:v>
                </c:pt>
                <c:pt idx="6">
                  <c:v>82</c:v>
                </c:pt>
                <c:pt idx="7">
                  <c:v>81</c:v>
                </c:pt>
                <c:pt idx="8">
                  <c:v>80</c:v>
                </c:pt>
                <c:pt idx="9">
                  <c:v>82</c:v>
                </c:pt>
                <c:pt idx="10">
                  <c:v>83</c:v>
                </c:pt>
                <c:pt idx="11">
                  <c:v>84</c:v>
                </c:pt>
                <c:pt idx="12">
                  <c:v>77</c:v>
                </c:pt>
                <c:pt idx="13">
                  <c:v>82</c:v>
                </c:pt>
                <c:pt idx="14">
                  <c:v>78</c:v>
                </c:pt>
                <c:pt idx="15">
                  <c:v>70</c:v>
                </c:pt>
                <c:pt idx="16">
                  <c:v>77</c:v>
                </c:pt>
                <c:pt idx="17">
                  <c:v>77</c:v>
                </c:pt>
                <c:pt idx="18">
                  <c:v>81</c:v>
                </c:pt>
                <c:pt idx="19">
                  <c:v>78</c:v>
                </c:pt>
                <c:pt idx="20">
                  <c:v>70</c:v>
                </c:pt>
                <c:pt idx="21">
                  <c:v>82</c:v>
                </c:pt>
                <c:pt idx="22">
                  <c:v>82</c:v>
                </c:pt>
                <c:pt idx="23">
                  <c:v>80</c:v>
                </c:pt>
                <c:pt idx="24">
                  <c:v>81</c:v>
                </c:pt>
                <c:pt idx="25">
                  <c:v>82</c:v>
                </c:pt>
                <c:pt idx="26">
                  <c:v>84</c:v>
                </c:pt>
                <c:pt idx="27">
                  <c:v>83</c:v>
                </c:pt>
                <c:pt idx="28">
                  <c:v>82</c:v>
                </c:pt>
                <c:pt idx="29">
                  <c:v>75</c:v>
                </c:pt>
                <c:pt idx="30">
                  <c:v>80</c:v>
                </c:pt>
                <c:pt idx="31">
                  <c:v>74</c:v>
                </c:pt>
              </c:numCache>
            </c:numRef>
          </c:xVal>
          <c:yVal>
            <c:numRef>
              <c:f>Lemonade2016!$I$2:$I$33</c:f>
              <c:numCache>
                <c:formatCode>General</c:formatCode>
                <c:ptCount val="32"/>
                <c:pt idx="0">
                  <c:v>159</c:v>
                </c:pt>
                <c:pt idx="1">
                  <c:v>165</c:v>
                </c:pt>
                <c:pt idx="2">
                  <c:v>166</c:v>
                </c:pt>
                <c:pt idx="3">
                  <c:v>187</c:v>
                </c:pt>
                <c:pt idx="4">
                  <c:v>233</c:v>
                </c:pt>
                <c:pt idx="5">
                  <c:v>277</c:v>
                </c:pt>
                <c:pt idx="6">
                  <c:v>172</c:v>
                </c:pt>
                <c:pt idx="7">
                  <c:v>244</c:v>
                </c:pt>
                <c:pt idx="8">
                  <c:v>229</c:v>
                </c:pt>
                <c:pt idx="9">
                  <c:v>238</c:v>
                </c:pt>
                <c:pt idx="10">
                  <c:v>282</c:v>
                </c:pt>
                <c:pt idx="11">
                  <c:v>225</c:v>
                </c:pt>
                <c:pt idx="12">
                  <c:v>184</c:v>
                </c:pt>
                <c:pt idx="13">
                  <c:v>209</c:v>
                </c:pt>
                <c:pt idx="14">
                  <c:v>207</c:v>
                </c:pt>
                <c:pt idx="15">
                  <c:v>164</c:v>
                </c:pt>
                <c:pt idx="16">
                  <c:v>133</c:v>
                </c:pt>
                <c:pt idx="17">
                  <c:v>191</c:v>
                </c:pt>
                <c:pt idx="18">
                  <c:v>223</c:v>
                </c:pt>
                <c:pt idx="19">
                  <c:v>207</c:v>
                </c:pt>
                <c:pt idx="20">
                  <c:v>113</c:v>
                </c:pt>
                <c:pt idx="21">
                  <c:v>123</c:v>
                </c:pt>
                <c:pt idx="22">
                  <c:v>145</c:v>
                </c:pt>
                <c:pt idx="23">
                  <c:v>187</c:v>
                </c:pt>
                <c:pt idx="24">
                  <c:v>202</c:v>
                </c:pt>
                <c:pt idx="25">
                  <c:v>203</c:v>
                </c:pt>
                <c:pt idx="26">
                  <c:v>269</c:v>
                </c:pt>
                <c:pt idx="27">
                  <c:v>305</c:v>
                </c:pt>
                <c:pt idx="28">
                  <c:v>172</c:v>
                </c:pt>
                <c:pt idx="29">
                  <c:v>160</c:v>
                </c:pt>
                <c:pt idx="30">
                  <c:v>172</c:v>
                </c:pt>
                <c:pt idx="31">
                  <c:v>131</c:v>
                </c:pt>
              </c:numCache>
            </c:numRef>
          </c:yVal>
          <c:smooth val="0"/>
          <c:extLst>
            <c:ext xmlns:c16="http://schemas.microsoft.com/office/drawing/2014/chart" uri="{C3380CC4-5D6E-409C-BE32-E72D297353CC}">
              <c16:uniqueId val="{00000004-AB69-4F33-A4D4-9E4B1FEB9BAC}"/>
            </c:ext>
          </c:extLst>
        </c:ser>
        <c:ser>
          <c:idx val="1"/>
          <c:order val="1"/>
          <c:tx>
            <c:v>Predicted sales</c:v>
          </c:tx>
          <c:spPr>
            <a:ln w="19050">
              <a:noFill/>
            </a:ln>
          </c:spPr>
          <c:xVal>
            <c:numRef>
              <c:f>Lemonade2016!$F$2:$F$33</c:f>
              <c:numCache>
                <c:formatCode>General</c:formatCode>
                <c:ptCount val="32"/>
                <c:pt idx="0">
                  <c:v>82</c:v>
                </c:pt>
                <c:pt idx="1">
                  <c:v>72</c:v>
                </c:pt>
                <c:pt idx="2">
                  <c:v>81</c:v>
                </c:pt>
                <c:pt idx="3">
                  <c:v>71</c:v>
                </c:pt>
                <c:pt idx="4">
                  <c:v>76</c:v>
                </c:pt>
                <c:pt idx="5">
                  <c:v>78</c:v>
                </c:pt>
                <c:pt idx="6">
                  <c:v>82</c:v>
                </c:pt>
                <c:pt idx="7">
                  <c:v>81</c:v>
                </c:pt>
                <c:pt idx="8">
                  <c:v>80</c:v>
                </c:pt>
                <c:pt idx="9">
                  <c:v>82</c:v>
                </c:pt>
                <c:pt idx="10">
                  <c:v>83</c:v>
                </c:pt>
                <c:pt idx="11">
                  <c:v>84</c:v>
                </c:pt>
                <c:pt idx="12">
                  <c:v>77</c:v>
                </c:pt>
                <c:pt idx="13">
                  <c:v>82</c:v>
                </c:pt>
                <c:pt idx="14">
                  <c:v>78</c:v>
                </c:pt>
                <c:pt idx="15">
                  <c:v>70</c:v>
                </c:pt>
                <c:pt idx="16">
                  <c:v>77</c:v>
                </c:pt>
                <c:pt idx="17">
                  <c:v>77</c:v>
                </c:pt>
                <c:pt idx="18">
                  <c:v>81</c:v>
                </c:pt>
                <c:pt idx="19">
                  <c:v>78</c:v>
                </c:pt>
                <c:pt idx="20">
                  <c:v>70</c:v>
                </c:pt>
                <c:pt idx="21">
                  <c:v>82</c:v>
                </c:pt>
                <c:pt idx="22">
                  <c:v>82</c:v>
                </c:pt>
                <c:pt idx="23">
                  <c:v>80</c:v>
                </c:pt>
                <c:pt idx="24">
                  <c:v>81</c:v>
                </c:pt>
                <c:pt idx="25">
                  <c:v>82</c:v>
                </c:pt>
                <c:pt idx="26">
                  <c:v>84</c:v>
                </c:pt>
                <c:pt idx="27">
                  <c:v>83</c:v>
                </c:pt>
                <c:pt idx="28">
                  <c:v>82</c:v>
                </c:pt>
                <c:pt idx="29">
                  <c:v>75</c:v>
                </c:pt>
                <c:pt idx="30">
                  <c:v>80</c:v>
                </c:pt>
                <c:pt idx="31">
                  <c:v>74</c:v>
                </c:pt>
              </c:numCache>
            </c:numRef>
          </c:xVal>
          <c:yVal>
            <c:numRef>
              <c:f>Regression!$B$27:$B$58</c:f>
              <c:numCache>
                <c:formatCode>General</c:formatCode>
                <c:ptCount val="32"/>
                <c:pt idx="0">
                  <c:v>168.91211974948425</c:v>
                </c:pt>
                <c:pt idx="1">
                  <c:v>155.30738375925239</c:v>
                </c:pt>
                <c:pt idx="2">
                  <c:v>175.91028349021258</c:v>
                </c:pt>
                <c:pt idx="3">
                  <c:v>179.69116251787403</c:v>
                </c:pt>
                <c:pt idx="4">
                  <c:v>181.40330885200734</c:v>
                </c:pt>
                <c:pt idx="5">
                  <c:v>258.19852646399391</c:v>
                </c:pt>
                <c:pt idx="6">
                  <c:v>181.9124964513768</c:v>
                </c:pt>
                <c:pt idx="7">
                  <c:v>266.18006027163125</c:v>
                </c:pt>
                <c:pt idx="8">
                  <c:v>246.13393398452541</c:v>
                </c:pt>
                <c:pt idx="9">
                  <c:v>261.11363153289102</c:v>
                </c:pt>
                <c:pt idx="10">
                  <c:v>271.50108281005606</c:v>
                </c:pt>
                <c:pt idx="11">
                  <c:v>204.61913400769504</c:v>
                </c:pt>
                <c:pt idx="12">
                  <c:v>185.99555512320791</c:v>
                </c:pt>
                <c:pt idx="13">
                  <c:v>226.34240149710428</c:v>
                </c:pt>
                <c:pt idx="14">
                  <c:v>215.70035642025454</c:v>
                </c:pt>
                <c:pt idx="15">
                  <c:v>149.98636122082752</c:v>
                </c:pt>
                <c:pt idx="16">
                  <c:v>136.10899835058316</c:v>
                </c:pt>
                <c:pt idx="17">
                  <c:v>205.65145842215665</c:v>
                </c:pt>
                <c:pt idx="18">
                  <c:v>208.56656349105381</c:v>
                </c:pt>
                <c:pt idx="19">
                  <c:v>183.19941466552311</c:v>
                </c:pt>
                <c:pt idx="20">
                  <c:v>156.12011950585912</c:v>
                </c:pt>
                <c:pt idx="21">
                  <c:v>126.4139497057449</c:v>
                </c:pt>
                <c:pt idx="22">
                  <c:v>151.52650473159088</c:v>
                </c:pt>
                <c:pt idx="23">
                  <c:v>178.86176219400721</c:v>
                </c:pt>
                <c:pt idx="24">
                  <c:v>198.90788848111308</c:v>
                </c:pt>
                <c:pt idx="25">
                  <c:v>201.56839975032548</c:v>
                </c:pt>
                <c:pt idx="26">
                  <c:v>241.6606523245371</c:v>
                </c:pt>
                <c:pt idx="27">
                  <c:v>302.93061115389105</c:v>
                </c:pt>
                <c:pt idx="28">
                  <c:v>181.9124964513768</c:v>
                </c:pt>
                <c:pt idx="29">
                  <c:v>165.55920584794501</c:v>
                </c:pt>
                <c:pt idx="30">
                  <c:v>180.97671222895269</c:v>
                </c:pt>
                <c:pt idx="31">
                  <c:v>128.12746454294586</c:v>
                </c:pt>
              </c:numCache>
            </c:numRef>
          </c:yVal>
          <c:smooth val="0"/>
          <c:extLst>
            <c:ext xmlns:c16="http://schemas.microsoft.com/office/drawing/2014/chart" uri="{C3380CC4-5D6E-409C-BE32-E72D297353CC}">
              <c16:uniqueId val="{00000005-AB69-4F33-A4D4-9E4B1FEB9BAC}"/>
            </c:ext>
          </c:extLst>
        </c:ser>
        <c:dLbls>
          <c:showLegendKey val="0"/>
          <c:showVal val="0"/>
          <c:showCatName val="0"/>
          <c:showSerName val="0"/>
          <c:showPercent val="0"/>
          <c:showBubbleSize val="0"/>
        </c:dLbls>
        <c:axId val="429842376"/>
        <c:axId val="429842048"/>
      </c:scatterChart>
      <c:valAx>
        <c:axId val="429842376"/>
        <c:scaling>
          <c:orientation val="minMax"/>
        </c:scaling>
        <c:delete val="0"/>
        <c:axPos val="b"/>
        <c:title>
          <c:tx>
            <c:rich>
              <a:bodyPr/>
              <a:lstStyle/>
              <a:p>
                <a:pPr>
                  <a:defRPr/>
                </a:pPr>
                <a:r>
                  <a:rPr lang="en-US"/>
                  <a:t>Temperature</a:t>
                </a:r>
              </a:p>
            </c:rich>
          </c:tx>
          <c:overlay val="0"/>
        </c:title>
        <c:numFmt formatCode="General" sourceLinked="1"/>
        <c:majorTickMark val="out"/>
        <c:minorTickMark val="none"/>
        <c:tickLblPos val="nextTo"/>
        <c:crossAx val="429842048"/>
        <c:crosses val="autoZero"/>
        <c:crossBetween val="midCat"/>
      </c:valAx>
      <c:valAx>
        <c:axId val="429842048"/>
        <c:scaling>
          <c:orientation val="minMax"/>
        </c:scaling>
        <c:delete val="0"/>
        <c:axPos val="l"/>
        <c:title>
          <c:tx>
            <c:rich>
              <a:bodyPr/>
              <a:lstStyle/>
              <a:p>
                <a:pPr>
                  <a:defRPr/>
                </a:pPr>
                <a:r>
                  <a:rPr lang="en-US"/>
                  <a:t>sales</a:t>
                </a:r>
              </a:p>
            </c:rich>
          </c:tx>
          <c:overlay val="0"/>
        </c:title>
        <c:numFmt formatCode="General" sourceLinked="1"/>
        <c:majorTickMark val="out"/>
        <c:minorTickMark val="none"/>
        <c:tickLblPos val="nextTo"/>
        <c:crossAx val="42984237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Leaflets Line Fit  Plot</a:t>
            </a:r>
          </a:p>
        </c:rich>
      </c:tx>
      <c:overlay val="0"/>
    </c:title>
    <c:autoTitleDeleted val="0"/>
    <c:plotArea>
      <c:layout/>
      <c:scatterChart>
        <c:scatterStyle val="lineMarker"/>
        <c:varyColors val="0"/>
        <c:ser>
          <c:idx val="0"/>
          <c:order val="0"/>
          <c:tx>
            <c:v>sales</c:v>
          </c:tx>
          <c:spPr>
            <a:ln w="19050">
              <a:noFill/>
            </a:ln>
          </c:spPr>
          <c:xVal>
            <c:numRef>
              <c:f>Lemonade2016!$G$2:$G$33</c:f>
              <c:numCache>
                <c:formatCode>General</c:formatCode>
                <c:ptCount val="32"/>
                <c:pt idx="0">
                  <c:v>90</c:v>
                </c:pt>
                <c:pt idx="1">
                  <c:v>90</c:v>
                </c:pt>
                <c:pt idx="2">
                  <c:v>95</c:v>
                </c:pt>
                <c:pt idx="3">
                  <c:v>104</c:v>
                </c:pt>
                <c:pt idx="4">
                  <c:v>98</c:v>
                </c:pt>
                <c:pt idx="5">
                  <c:v>135</c:v>
                </c:pt>
                <c:pt idx="6">
                  <c:v>90</c:v>
                </c:pt>
                <c:pt idx="7">
                  <c:v>135</c:v>
                </c:pt>
                <c:pt idx="8">
                  <c:v>126</c:v>
                </c:pt>
                <c:pt idx="9">
                  <c:v>131</c:v>
                </c:pt>
                <c:pt idx="10">
                  <c:v>135</c:v>
                </c:pt>
                <c:pt idx="11">
                  <c:v>99</c:v>
                </c:pt>
                <c:pt idx="12">
                  <c:v>99</c:v>
                </c:pt>
                <c:pt idx="13">
                  <c:v>113</c:v>
                </c:pt>
                <c:pt idx="14">
                  <c:v>113</c:v>
                </c:pt>
                <c:pt idx="15">
                  <c:v>90</c:v>
                </c:pt>
                <c:pt idx="16">
                  <c:v>90</c:v>
                </c:pt>
                <c:pt idx="17">
                  <c:v>126</c:v>
                </c:pt>
                <c:pt idx="18">
                  <c:v>122</c:v>
                </c:pt>
                <c:pt idx="19">
                  <c:v>113</c:v>
                </c:pt>
                <c:pt idx="20">
                  <c:v>110</c:v>
                </c:pt>
                <c:pt idx="21">
                  <c:v>68</c:v>
                </c:pt>
                <c:pt idx="22">
                  <c:v>81</c:v>
                </c:pt>
                <c:pt idx="23">
                  <c:v>108</c:v>
                </c:pt>
                <c:pt idx="24">
                  <c:v>117</c:v>
                </c:pt>
                <c:pt idx="25">
                  <c:v>117</c:v>
                </c:pt>
                <c:pt idx="26">
                  <c:v>135</c:v>
                </c:pt>
                <c:pt idx="27">
                  <c:v>158</c:v>
                </c:pt>
                <c:pt idx="28">
                  <c:v>90</c:v>
                </c:pt>
                <c:pt idx="29">
                  <c:v>108</c:v>
                </c:pt>
                <c:pt idx="30">
                  <c:v>99</c:v>
                </c:pt>
                <c:pt idx="31">
                  <c:v>90</c:v>
                </c:pt>
              </c:numCache>
            </c:numRef>
          </c:xVal>
          <c:yVal>
            <c:numRef>
              <c:f>Lemonade2016!$I$2:$I$33</c:f>
              <c:numCache>
                <c:formatCode>General</c:formatCode>
                <c:ptCount val="32"/>
                <c:pt idx="0">
                  <c:v>159</c:v>
                </c:pt>
                <c:pt idx="1">
                  <c:v>165</c:v>
                </c:pt>
                <c:pt idx="2">
                  <c:v>166</c:v>
                </c:pt>
                <c:pt idx="3">
                  <c:v>187</c:v>
                </c:pt>
                <c:pt idx="4">
                  <c:v>233</c:v>
                </c:pt>
                <c:pt idx="5">
                  <c:v>277</c:v>
                </c:pt>
                <c:pt idx="6">
                  <c:v>172</c:v>
                </c:pt>
                <c:pt idx="7">
                  <c:v>244</c:v>
                </c:pt>
                <c:pt idx="8">
                  <c:v>229</c:v>
                </c:pt>
                <c:pt idx="9">
                  <c:v>238</c:v>
                </c:pt>
                <c:pt idx="10">
                  <c:v>282</c:v>
                </c:pt>
                <c:pt idx="11">
                  <c:v>225</c:v>
                </c:pt>
                <c:pt idx="12">
                  <c:v>184</c:v>
                </c:pt>
                <c:pt idx="13">
                  <c:v>209</c:v>
                </c:pt>
                <c:pt idx="14">
                  <c:v>207</c:v>
                </c:pt>
                <c:pt idx="15">
                  <c:v>164</c:v>
                </c:pt>
                <c:pt idx="16">
                  <c:v>133</c:v>
                </c:pt>
                <c:pt idx="17">
                  <c:v>191</c:v>
                </c:pt>
                <c:pt idx="18">
                  <c:v>223</c:v>
                </c:pt>
                <c:pt idx="19">
                  <c:v>207</c:v>
                </c:pt>
                <c:pt idx="20">
                  <c:v>113</c:v>
                </c:pt>
                <c:pt idx="21">
                  <c:v>123</c:v>
                </c:pt>
                <c:pt idx="22">
                  <c:v>145</c:v>
                </c:pt>
                <c:pt idx="23">
                  <c:v>187</c:v>
                </c:pt>
                <c:pt idx="24">
                  <c:v>202</c:v>
                </c:pt>
                <c:pt idx="25">
                  <c:v>203</c:v>
                </c:pt>
                <c:pt idx="26">
                  <c:v>269</c:v>
                </c:pt>
                <c:pt idx="27">
                  <c:v>305</c:v>
                </c:pt>
                <c:pt idx="28">
                  <c:v>172</c:v>
                </c:pt>
                <c:pt idx="29">
                  <c:v>160</c:v>
                </c:pt>
                <c:pt idx="30">
                  <c:v>172</c:v>
                </c:pt>
                <c:pt idx="31">
                  <c:v>131</c:v>
                </c:pt>
              </c:numCache>
            </c:numRef>
          </c:yVal>
          <c:smooth val="0"/>
          <c:extLst>
            <c:ext xmlns:c16="http://schemas.microsoft.com/office/drawing/2014/chart" uri="{C3380CC4-5D6E-409C-BE32-E72D297353CC}">
              <c16:uniqueId val="{00000004-4ADE-46C6-9C13-90C70F50720D}"/>
            </c:ext>
          </c:extLst>
        </c:ser>
        <c:ser>
          <c:idx val="1"/>
          <c:order val="1"/>
          <c:tx>
            <c:v>Predicted sales</c:v>
          </c:tx>
          <c:spPr>
            <a:ln w="19050">
              <a:noFill/>
            </a:ln>
          </c:spPr>
          <c:xVal>
            <c:numRef>
              <c:f>Lemonade2016!$G$2:$G$33</c:f>
              <c:numCache>
                <c:formatCode>General</c:formatCode>
                <c:ptCount val="32"/>
                <c:pt idx="0">
                  <c:v>90</c:v>
                </c:pt>
                <c:pt idx="1">
                  <c:v>90</c:v>
                </c:pt>
                <c:pt idx="2">
                  <c:v>95</c:v>
                </c:pt>
                <c:pt idx="3">
                  <c:v>104</c:v>
                </c:pt>
                <c:pt idx="4">
                  <c:v>98</c:v>
                </c:pt>
                <c:pt idx="5">
                  <c:v>135</c:v>
                </c:pt>
                <c:pt idx="6">
                  <c:v>90</c:v>
                </c:pt>
                <c:pt idx="7">
                  <c:v>135</c:v>
                </c:pt>
                <c:pt idx="8">
                  <c:v>126</c:v>
                </c:pt>
                <c:pt idx="9">
                  <c:v>131</c:v>
                </c:pt>
                <c:pt idx="10">
                  <c:v>135</c:v>
                </c:pt>
                <c:pt idx="11">
                  <c:v>99</c:v>
                </c:pt>
                <c:pt idx="12">
                  <c:v>99</c:v>
                </c:pt>
                <c:pt idx="13">
                  <c:v>113</c:v>
                </c:pt>
                <c:pt idx="14">
                  <c:v>113</c:v>
                </c:pt>
                <c:pt idx="15">
                  <c:v>90</c:v>
                </c:pt>
                <c:pt idx="16">
                  <c:v>90</c:v>
                </c:pt>
                <c:pt idx="17">
                  <c:v>126</c:v>
                </c:pt>
                <c:pt idx="18">
                  <c:v>122</c:v>
                </c:pt>
                <c:pt idx="19">
                  <c:v>113</c:v>
                </c:pt>
                <c:pt idx="20">
                  <c:v>110</c:v>
                </c:pt>
                <c:pt idx="21">
                  <c:v>68</c:v>
                </c:pt>
                <c:pt idx="22">
                  <c:v>81</c:v>
                </c:pt>
                <c:pt idx="23">
                  <c:v>108</c:v>
                </c:pt>
                <c:pt idx="24">
                  <c:v>117</c:v>
                </c:pt>
                <c:pt idx="25">
                  <c:v>117</c:v>
                </c:pt>
                <c:pt idx="26">
                  <c:v>135</c:v>
                </c:pt>
                <c:pt idx="27">
                  <c:v>158</c:v>
                </c:pt>
                <c:pt idx="28">
                  <c:v>90</c:v>
                </c:pt>
                <c:pt idx="29">
                  <c:v>108</c:v>
                </c:pt>
                <c:pt idx="30">
                  <c:v>99</c:v>
                </c:pt>
                <c:pt idx="31">
                  <c:v>90</c:v>
                </c:pt>
              </c:numCache>
            </c:numRef>
          </c:xVal>
          <c:yVal>
            <c:numRef>
              <c:f>Regression!$B$27:$B$58</c:f>
              <c:numCache>
                <c:formatCode>General</c:formatCode>
                <c:ptCount val="32"/>
                <c:pt idx="0">
                  <c:v>168.91211974948425</c:v>
                </c:pt>
                <c:pt idx="1">
                  <c:v>155.30738375925239</c:v>
                </c:pt>
                <c:pt idx="2">
                  <c:v>175.91028349021258</c:v>
                </c:pt>
                <c:pt idx="3">
                  <c:v>179.69116251787403</c:v>
                </c:pt>
                <c:pt idx="4">
                  <c:v>181.40330885200734</c:v>
                </c:pt>
                <c:pt idx="5">
                  <c:v>258.19852646399391</c:v>
                </c:pt>
                <c:pt idx="6">
                  <c:v>181.9124964513768</c:v>
                </c:pt>
                <c:pt idx="7">
                  <c:v>266.18006027163125</c:v>
                </c:pt>
                <c:pt idx="8">
                  <c:v>246.13393398452541</c:v>
                </c:pt>
                <c:pt idx="9">
                  <c:v>261.11363153289102</c:v>
                </c:pt>
                <c:pt idx="10">
                  <c:v>271.50108281005606</c:v>
                </c:pt>
                <c:pt idx="11">
                  <c:v>204.61913400769504</c:v>
                </c:pt>
                <c:pt idx="12">
                  <c:v>185.99555512320791</c:v>
                </c:pt>
                <c:pt idx="13">
                  <c:v>226.34240149710428</c:v>
                </c:pt>
                <c:pt idx="14">
                  <c:v>215.70035642025454</c:v>
                </c:pt>
                <c:pt idx="15">
                  <c:v>149.98636122082752</c:v>
                </c:pt>
                <c:pt idx="16">
                  <c:v>136.10899835058316</c:v>
                </c:pt>
                <c:pt idx="17">
                  <c:v>205.65145842215665</c:v>
                </c:pt>
                <c:pt idx="18">
                  <c:v>208.56656349105381</c:v>
                </c:pt>
                <c:pt idx="19">
                  <c:v>183.19941466552311</c:v>
                </c:pt>
                <c:pt idx="20">
                  <c:v>156.12011950585912</c:v>
                </c:pt>
                <c:pt idx="21">
                  <c:v>126.4139497057449</c:v>
                </c:pt>
                <c:pt idx="22">
                  <c:v>151.52650473159088</c:v>
                </c:pt>
                <c:pt idx="23">
                  <c:v>178.86176219400721</c:v>
                </c:pt>
                <c:pt idx="24">
                  <c:v>198.90788848111308</c:v>
                </c:pt>
                <c:pt idx="25">
                  <c:v>201.56839975032548</c:v>
                </c:pt>
                <c:pt idx="26">
                  <c:v>241.6606523245371</c:v>
                </c:pt>
                <c:pt idx="27">
                  <c:v>302.93061115389105</c:v>
                </c:pt>
                <c:pt idx="28">
                  <c:v>181.9124964513768</c:v>
                </c:pt>
                <c:pt idx="29">
                  <c:v>165.55920584794501</c:v>
                </c:pt>
                <c:pt idx="30">
                  <c:v>180.97671222895269</c:v>
                </c:pt>
                <c:pt idx="31">
                  <c:v>128.12746454294586</c:v>
                </c:pt>
              </c:numCache>
            </c:numRef>
          </c:yVal>
          <c:smooth val="0"/>
          <c:extLst>
            <c:ext xmlns:c16="http://schemas.microsoft.com/office/drawing/2014/chart" uri="{C3380CC4-5D6E-409C-BE32-E72D297353CC}">
              <c16:uniqueId val="{00000005-4ADE-46C6-9C13-90C70F50720D}"/>
            </c:ext>
          </c:extLst>
        </c:ser>
        <c:dLbls>
          <c:showLegendKey val="0"/>
          <c:showVal val="0"/>
          <c:showCatName val="0"/>
          <c:showSerName val="0"/>
          <c:showPercent val="0"/>
          <c:showBubbleSize val="0"/>
        </c:dLbls>
        <c:axId val="288440208"/>
        <c:axId val="288440536"/>
      </c:scatterChart>
      <c:valAx>
        <c:axId val="288440208"/>
        <c:scaling>
          <c:orientation val="minMax"/>
        </c:scaling>
        <c:delete val="0"/>
        <c:axPos val="b"/>
        <c:title>
          <c:tx>
            <c:rich>
              <a:bodyPr/>
              <a:lstStyle/>
              <a:p>
                <a:pPr>
                  <a:defRPr/>
                </a:pPr>
                <a:r>
                  <a:rPr lang="en-US"/>
                  <a:t>Leaflets</a:t>
                </a:r>
              </a:p>
            </c:rich>
          </c:tx>
          <c:overlay val="0"/>
        </c:title>
        <c:numFmt formatCode="General" sourceLinked="1"/>
        <c:majorTickMark val="out"/>
        <c:minorTickMark val="none"/>
        <c:tickLblPos val="nextTo"/>
        <c:crossAx val="288440536"/>
        <c:crosses val="autoZero"/>
        <c:crossBetween val="midCat"/>
      </c:valAx>
      <c:valAx>
        <c:axId val="288440536"/>
        <c:scaling>
          <c:orientation val="minMax"/>
        </c:scaling>
        <c:delete val="0"/>
        <c:axPos val="l"/>
        <c:title>
          <c:tx>
            <c:rich>
              <a:bodyPr/>
              <a:lstStyle/>
              <a:p>
                <a:pPr>
                  <a:defRPr/>
                </a:pPr>
                <a:r>
                  <a:rPr lang="en-US"/>
                  <a:t>sales</a:t>
                </a:r>
              </a:p>
            </c:rich>
          </c:tx>
          <c:overlay val="0"/>
        </c:title>
        <c:numFmt formatCode="General" sourceLinked="1"/>
        <c:majorTickMark val="out"/>
        <c:minorTickMark val="none"/>
        <c:tickLblPos val="nextTo"/>
        <c:crossAx val="28844020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Price Line Fit  Plot</a:t>
            </a:r>
          </a:p>
        </c:rich>
      </c:tx>
      <c:overlay val="0"/>
    </c:title>
    <c:autoTitleDeleted val="0"/>
    <c:plotArea>
      <c:layout/>
      <c:scatterChart>
        <c:scatterStyle val="lineMarker"/>
        <c:varyColors val="0"/>
        <c:ser>
          <c:idx val="0"/>
          <c:order val="0"/>
          <c:tx>
            <c:v>sales</c:v>
          </c:tx>
          <c:spPr>
            <a:ln w="19050">
              <a:noFill/>
            </a:ln>
          </c:spPr>
          <c:xVal>
            <c:numRef>
              <c:f>Lemonade2016!$H$2:$H$33</c:f>
              <c:numCache>
                <c:formatCode>General</c:formatCode>
                <c:ptCount val="32"/>
                <c:pt idx="0">
                  <c:v>0.35</c:v>
                </c:pt>
                <c:pt idx="1">
                  <c:v>0.25</c:v>
                </c:pt>
                <c:pt idx="2">
                  <c:v>0.35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0.5</c:v>
                </c:pt>
                <c:pt idx="17">
                  <c:v>0.5</c:v>
                </c:pt>
                <c:pt idx="18">
                  <c:v>0.5</c:v>
                </c:pt>
                <c:pt idx="19">
                  <c:v>0.5</c:v>
                </c:pt>
                <c:pt idx="20">
                  <c:v>0.5</c:v>
                </c:pt>
                <c:pt idx="21">
                  <c:v>0.35</c:v>
                </c:pt>
                <c:pt idx="22">
                  <c:v>0.35</c:v>
                </c:pt>
                <c:pt idx="23">
                  <c:v>0.5</c:v>
                </c:pt>
                <c:pt idx="24">
                  <c:v>0.5</c:v>
                </c:pt>
                <c:pt idx="25">
                  <c:v>0.5</c:v>
                </c:pt>
                <c:pt idx="26">
                  <c:v>0.5</c:v>
                </c:pt>
                <c:pt idx="27">
                  <c:v>0.35</c:v>
                </c:pt>
                <c:pt idx="28">
                  <c:v>0.25</c:v>
                </c:pt>
                <c:pt idx="29">
                  <c:v>0.5</c:v>
                </c:pt>
                <c:pt idx="30">
                  <c:v>0.35</c:v>
                </c:pt>
                <c:pt idx="31">
                  <c:v>0.5</c:v>
                </c:pt>
              </c:numCache>
            </c:numRef>
          </c:xVal>
          <c:yVal>
            <c:numRef>
              <c:f>Lemonade2016!$I$2:$I$33</c:f>
              <c:numCache>
                <c:formatCode>General</c:formatCode>
                <c:ptCount val="32"/>
                <c:pt idx="0">
                  <c:v>159</c:v>
                </c:pt>
                <c:pt idx="1">
                  <c:v>165</c:v>
                </c:pt>
                <c:pt idx="2">
                  <c:v>166</c:v>
                </c:pt>
                <c:pt idx="3">
                  <c:v>187</c:v>
                </c:pt>
                <c:pt idx="4">
                  <c:v>233</c:v>
                </c:pt>
                <c:pt idx="5">
                  <c:v>277</c:v>
                </c:pt>
                <c:pt idx="6">
                  <c:v>172</c:v>
                </c:pt>
                <c:pt idx="7">
                  <c:v>244</c:v>
                </c:pt>
                <c:pt idx="8">
                  <c:v>229</c:v>
                </c:pt>
                <c:pt idx="9">
                  <c:v>238</c:v>
                </c:pt>
                <c:pt idx="10">
                  <c:v>282</c:v>
                </c:pt>
                <c:pt idx="11">
                  <c:v>225</c:v>
                </c:pt>
                <c:pt idx="12">
                  <c:v>184</c:v>
                </c:pt>
                <c:pt idx="13">
                  <c:v>209</c:v>
                </c:pt>
                <c:pt idx="14">
                  <c:v>207</c:v>
                </c:pt>
                <c:pt idx="15">
                  <c:v>164</c:v>
                </c:pt>
                <c:pt idx="16">
                  <c:v>133</c:v>
                </c:pt>
                <c:pt idx="17">
                  <c:v>191</c:v>
                </c:pt>
                <c:pt idx="18">
                  <c:v>223</c:v>
                </c:pt>
                <c:pt idx="19">
                  <c:v>207</c:v>
                </c:pt>
                <c:pt idx="20">
                  <c:v>113</c:v>
                </c:pt>
                <c:pt idx="21">
                  <c:v>123</c:v>
                </c:pt>
                <c:pt idx="22">
                  <c:v>145</c:v>
                </c:pt>
                <c:pt idx="23">
                  <c:v>187</c:v>
                </c:pt>
                <c:pt idx="24">
                  <c:v>202</c:v>
                </c:pt>
                <c:pt idx="25">
                  <c:v>203</c:v>
                </c:pt>
                <c:pt idx="26">
                  <c:v>269</c:v>
                </c:pt>
                <c:pt idx="27">
                  <c:v>305</c:v>
                </c:pt>
                <c:pt idx="28">
                  <c:v>172</c:v>
                </c:pt>
                <c:pt idx="29">
                  <c:v>160</c:v>
                </c:pt>
                <c:pt idx="30">
                  <c:v>172</c:v>
                </c:pt>
                <c:pt idx="31">
                  <c:v>131</c:v>
                </c:pt>
              </c:numCache>
            </c:numRef>
          </c:yVal>
          <c:smooth val="0"/>
          <c:extLst>
            <c:ext xmlns:c16="http://schemas.microsoft.com/office/drawing/2014/chart" uri="{C3380CC4-5D6E-409C-BE32-E72D297353CC}">
              <c16:uniqueId val="{00000004-B51B-43F5-A17C-707BDD6A8DDE}"/>
            </c:ext>
          </c:extLst>
        </c:ser>
        <c:ser>
          <c:idx val="1"/>
          <c:order val="1"/>
          <c:tx>
            <c:v>Predicted sales</c:v>
          </c:tx>
          <c:spPr>
            <a:ln w="19050">
              <a:noFill/>
            </a:ln>
          </c:spPr>
          <c:xVal>
            <c:numRef>
              <c:f>Lemonade2016!$H$2:$H$33</c:f>
              <c:numCache>
                <c:formatCode>General</c:formatCode>
                <c:ptCount val="32"/>
                <c:pt idx="0">
                  <c:v>0.35</c:v>
                </c:pt>
                <c:pt idx="1">
                  <c:v>0.25</c:v>
                </c:pt>
                <c:pt idx="2">
                  <c:v>0.35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0.5</c:v>
                </c:pt>
                <c:pt idx="17">
                  <c:v>0.5</c:v>
                </c:pt>
                <c:pt idx="18">
                  <c:v>0.5</c:v>
                </c:pt>
                <c:pt idx="19">
                  <c:v>0.5</c:v>
                </c:pt>
                <c:pt idx="20">
                  <c:v>0.5</c:v>
                </c:pt>
                <c:pt idx="21">
                  <c:v>0.35</c:v>
                </c:pt>
                <c:pt idx="22">
                  <c:v>0.35</c:v>
                </c:pt>
                <c:pt idx="23">
                  <c:v>0.5</c:v>
                </c:pt>
                <c:pt idx="24">
                  <c:v>0.5</c:v>
                </c:pt>
                <c:pt idx="25">
                  <c:v>0.5</c:v>
                </c:pt>
                <c:pt idx="26">
                  <c:v>0.5</c:v>
                </c:pt>
                <c:pt idx="27">
                  <c:v>0.35</c:v>
                </c:pt>
                <c:pt idx="28">
                  <c:v>0.25</c:v>
                </c:pt>
                <c:pt idx="29">
                  <c:v>0.5</c:v>
                </c:pt>
                <c:pt idx="30">
                  <c:v>0.35</c:v>
                </c:pt>
                <c:pt idx="31">
                  <c:v>0.5</c:v>
                </c:pt>
              </c:numCache>
            </c:numRef>
          </c:xVal>
          <c:yVal>
            <c:numRef>
              <c:f>Regression!$B$27:$B$58</c:f>
              <c:numCache>
                <c:formatCode>General</c:formatCode>
                <c:ptCount val="32"/>
                <c:pt idx="0">
                  <c:v>168.91211974948425</c:v>
                </c:pt>
                <c:pt idx="1">
                  <c:v>155.30738375925239</c:v>
                </c:pt>
                <c:pt idx="2">
                  <c:v>175.91028349021258</c:v>
                </c:pt>
                <c:pt idx="3">
                  <c:v>179.69116251787403</c:v>
                </c:pt>
                <c:pt idx="4">
                  <c:v>181.40330885200734</c:v>
                </c:pt>
                <c:pt idx="5">
                  <c:v>258.19852646399391</c:v>
                </c:pt>
                <c:pt idx="6">
                  <c:v>181.9124964513768</c:v>
                </c:pt>
                <c:pt idx="7">
                  <c:v>266.18006027163125</c:v>
                </c:pt>
                <c:pt idx="8">
                  <c:v>246.13393398452541</c:v>
                </c:pt>
                <c:pt idx="9">
                  <c:v>261.11363153289102</c:v>
                </c:pt>
                <c:pt idx="10">
                  <c:v>271.50108281005606</c:v>
                </c:pt>
                <c:pt idx="11">
                  <c:v>204.61913400769504</c:v>
                </c:pt>
                <c:pt idx="12">
                  <c:v>185.99555512320791</c:v>
                </c:pt>
                <c:pt idx="13">
                  <c:v>226.34240149710428</c:v>
                </c:pt>
                <c:pt idx="14">
                  <c:v>215.70035642025454</c:v>
                </c:pt>
                <c:pt idx="15">
                  <c:v>149.98636122082752</c:v>
                </c:pt>
                <c:pt idx="16">
                  <c:v>136.10899835058316</c:v>
                </c:pt>
                <c:pt idx="17">
                  <c:v>205.65145842215665</c:v>
                </c:pt>
                <c:pt idx="18">
                  <c:v>208.56656349105381</c:v>
                </c:pt>
                <c:pt idx="19">
                  <c:v>183.19941466552311</c:v>
                </c:pt>
                <c:pt idx="20">
                  <c:v>156.12011950585912</c:v>
                </c:pt>
                <c:pt idx="21">
                  <c:v>126.4139497057449</c:v>
                </c:pt>
                <c:pt idx="22">
                  <c:v>151.52650473159088</c:v>
                </c:pt>
                <c:pt idx="23">
                  <c:v>178.86176219400721</c:v>
                </c:pt>
                <c:pt idx="24">
                  <c:v>198.90788848111308</c:v>
                </c:pt>
                <c:pt idx="25">
                  <c:v>201.56839975032548</c:v>
                </c:pt>
                <c:pt idx="26">
                  <c:v>241.6606523245371</c:v>
                </c:pt>
                <c:pt idx="27">
                  <c:v>302.93061115389105</c:v>
                </c:pt>
                <c:pt idx="28">
                  <c:v>181.9124964513768</c:v>
                </c:pt>
                <c:pt idx="29">
                  <c:v>165.55920584794501</c:v>
                </c:pt>
                <c:pt idx="30">
                  <c:v>180.97671222895269</c:v>
                </c:pt>
                <c:pt idx="31">
                  <c:v>128.12746454294586</c:v>
                </c:pt>
              </c:numCache>
            </c:numRef>
          </c:yVal>
          <c:smooth val="0"/>
          <c:extLst>
            <c:ext xmlns:c16="http://schemas.microsoft.com/office/drawing/2014/chart" uri="{C3380CC4-5D6E-409C-BE32-E72D297353CC}">
              <c16:uniqueId val="{00000005-B51B-43F5-A17C-707BDD6A8DDE}"/>
            </c:ext>
          </c:extLst>
        </c:ser>
        <c:dLbls>
          <c:showLegendKey val="0"/>
          <c:showVal val="0"/>
          <c:showCatName val="0"/>
          <c:showSerName val="0"/>
          <c:showPercent val="0"/>
          <c:showBubbleSize val="0"/>
        </c:dLbls>
        <c:axId val="288442176"/>
        <c:axId val="288444144"/>
      </c:scatterChart>
      <c:valAx>
        <c:axId val="288442176"/>
        <c:scaling>
          <c:orientation val="minMax"/>
        </c:scaling>
        <c:delete val="0"/>
        <c:axPos val="b"/>
        <c:title>
          <c:tx>
            <c:rich>
              <a:bodyPr/>
              <a:lstStyle/>
              <a:p>
                <a:pPr>
                  <a:defRPr/>
                </a:pPr>
                <a:r>
                  <a:rPr lang="en-US"/>
                  <a:t>Price</a:t>
                </a:r>
              </a:p>
            </c:rich>
          </c:tx>
          <c:overlay val="0"/>
        </c:title>
        <c:numFmt formatCode="General" sourceLinked="1"/>
        <c:majorTickMark val="out"/>
        <c:minorTickMark val="none"/>
        <c:tickLblPos val="nextTo"/>
        <c:crossAx val="288444144"/>
        <c:crosses val="autoZero"/>
        <c:crossBetween val="midCat"/>
      </c:valAx>
      <c:valAx>
        <c:axId val="288444144"/>
        <c:scaling>
          <c:orientation val="minMax"/>
        </c:scaling>
        <c:delete val="0"/>
        <c:axPos val="l"/>
        <c:title>
          <c:tx>
            <c:rich>
              <a:bodyPr/>
              <a:lstStyle/>
              <a:p>
                <a:pPr>
                  <a:defRPr/>
                </a:pPr>
                <a:r>
                  <a:rPr lang="en-US"/>
                  <a:t>sales</a:t>
                </a:r>
              </a:p>
            </c:rich>
          </c:tx>
          <c:overlay val="0"/>
        </c:title>
        <c:numFmt formatCode="General" sourceLinked="1"/>
        <c:majorTickMark val="out"/>
        <c:minorTickMark val="none"/>
        <c:tickLblPos val="nextTo"/>
        <c:crossAx val="28844217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Ravenue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Lemonade2016!$J$1</c:f>
              <c:strCache>
                <c:ptCount val="1"/>
                <c:pt idx="0">
                  <c:v>revenue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Lemonade2016!$A$2:$A$33</c:f>
              <c:numCache>
                <c:formatCode>d.m.yyyy</c:formatCode>
                <c:ptCount val="32"/>
                <c:pt idx="0">
                  <c:v>42552</c:v>
                </c:pt>
                <c:pt idx="1">
                  <c:v>42552</c:v>
                </c:pt>
                <c:pt idx="2">
                  <c:v>42553</c:v>
                </c:pt>
                <c:pt idx="3">
                  <c:v>42554</c:v>
                </c:pt>
                <c:pt idx="4">
                  <c:v>42555</c:v>
                </c:pt>
                <c:pt idx="5">
                  <c:v>42556</c:v>
                </c:pt>
                <c:pt idx="6">
                  <c:v>42557</c:v>
                </c:pt>
                <c:pt idx="7">
                  <c:v>42558</c:v>
                </c:pt>
                <c:pt idx="8">
                  <c:v>42560</c:v>
                </c:pt>
                <c:pt idx="9">
                  <c:v>42561</c:v>
                </c:pt>
                <c:pt idx="10">
                  <c:v>42562</c:v>
                </c:pt>
                <c:pt idx="11">
                  <c:v>42563</c:v>
                </c:pt>
                <c:pt idx="12">
                  <c:v>42564</c:v>
                </c:pt>
                <c:pt idx="13">
                  <c:v>42564</c:v>
                </c:pt>
                <c:pt idx="14">
                  <c:v>42565</c:v>
                </c:pt>
                <c:pt idx="15">
                  <c:v>42566</c:v>
                </c:pt>
                <c:pt idx="16">
                  <c:v>42567</c:v>
                </c:pt>
                <c:pt idx="17">
                  <c:v>42568</c:v>
                </c:pt>
                <c:pt idx="18">
                  <c:v>42569</c:v>
                </c:pt>
                <c:pt idx="19">
                  <c:v>42570</c:v>
                </c:pt>
                <c:pt idx="20">
                  <c:v>42571</c:v>
                </c:pt>
                <c:pt idx="21">
                  <c:v>42571</c:v>
                </c:pt>
                <c:pt idx="22">
                  <c:v>42572</c:v>
                </c:pt>
                <c:pt idx="23">
                  <c:v>42573</c:v>
                </c:pt>
                <c:pt idx="24">
                  <c:v>42574</c:v>
                </c:pt>
                <c:pt idx="25">
                  <c:v>42575</c:v>
                </c:pt>
                <c:pt idx="26">
                  <c:v>42576</c:v>
                </c:pt>
                <c:pt idx="27">
                  <c:v>42577</c:v>
                </c:pt>
                <c:pt idx="28">
                  <c:v>42578</c:v>
                </c:pt>
                <c:pt idx="29">
                  <c:v>42579</c:v>
                </c:pt>
                <c:pt idx="30">
                  <c:v>42580</c:v>
                </c:pt>
                <c:pt idx="31">
                  <c:v>42582</c:v>
                </c:pt>
              </c:numCache>
            </c:numRef>
          </c:cat>
          <c:val>
            <c:numRef>
              <c:f>Lemonade2016!$J$2:$J$33</c:f>
              <c:numCache>
                <c:formatCode>"$"#,##0.00</c:formatCode>
                <c:ptCount val="32"/>
                <c:pt idx="0">
                  <c:v>55.65</c:v>
                </c:pt>
                <c:pt idx="1">
                  <c:v>41.25</c:v>
                </c:pt>
                <c:pt idx="2">
                  <c:v>58.099999999999994</c:v>
                </c:pt>
                <c:pt idx="3">
                  <c:v>46.75</c:v>
                </c:pt>
                <c:pt idx="4">
                  <c:v>58.25</c:v>
                </c:pt>
                <c:pt idx="5">
                  <c:v>69.25</c:v>
                </c:pt>
                <c:pt idx="6">
                  <c:v>43</c:v>
                </c:pt>
                <c:pt idx="7">
                  <c:v>61</c:v>
                </c:pt>
                <c:pt idx="8">
                  <c:v>57.25</c:v>
                </c:pt>
                <c:pt idx="9">
                  <c:v>59.5</c:v>
                </c:pt>
                <c:pt idx="10">
                  <c:v>70.5</c:v>
                </c:pt>
                <c:pt idx="11">
                  <c:v>56.25</c:v>
                </c:pt>
                <c:pt idx="12">
                  <c:v>46</c:v>
                </c:pt>
                <c:pt idx="13">
                  <c:v>52.25</c:v>
                </c:pt>
                <c:pt idx="14">
                  <c:v>51.75</c:v>
                </c:pt>
                <c:pt idx="15">
                  <c:v>41</c:v>
                </c:pt>
                <c:pt idx="16">
                  <c:v>66.5</c:v>
                </c:pt>
                <c:pt idx="17">
                  <c:v>95.5</c:v>
                </c:pt>
                <c:pt idx="18">
                  <c:v>111.5</c:v>
                </c:pt>
                <c:pt idx="19">
                  <c:v>103.5</c:v>
                </c:pt>
                <c:pt idx="20">
                  <c:v>56.5</c:v>
                </c:pt>
                <c:pt idx="21">
                  <c:v>43.05</c:v>
                </c:pt>
                <c:pt idx="22">
                  <c:v>50.75</c:v>
                </c:pt>
                <c:pt idx="23">
                  <c:v>93.5</c:v>
                </c:pt>
                <c:pt idx="24">
                  <c:v>101</c:v>
                </c:pt>
                <c:pt idx="25">
                  <c:v>101.5</c:v>
                </c:pt>
                <c:pt idx="26">
                  <c:v>134.5</c:v>
                </c:pt>
                <c:pt idx="27">
                  <c:v>106.75</c:v>
                </c:pt>
                <c:pt idx="28">
                  <c:v>43</c:v>
                </c:pt>
                <c:pt idx="29">
                  <c:v>80</c:v>
                </c:pt>
                <c:pt idx="30">
                  <c:v>60.199999999999996</c:v>
                </c:pt>
                <c:pt idx="31">
                  <c:v>65.5</c:v>
                </c:pt>
              </c:numCache>
            </c:numRef>
          </c:val>
          <c:smooth val="0"/>
          <c:extLst>
            <c:ext xmlns:c16="http://schemas.microsoft.com/office/drawing/2014/chart" uri="{C3380CC4-5D6E-409C-BE32-E72D297353CC}">
              <c16:uniqueId val="{00000000-A51C-4F48-8AF6-7F771C42A0B3}"/>
            </c:ext>
          </c:extLst>
        </c:ser>
        <c:ser>
          <c:idx val="1"/>
          <c:order val="1"/>
          <c:tx>
            <c:strRef>
              <c:f>Lemonade2016!$F$1</c:f>
              <c:strCache>
                <c:ptCount val="1"/>
                <c:pt idx="0">
                  <c:v>Temperature</c:v>
                </c:pt>
              </c:strCache>
            </c:strRef>
          </c:tx>
          <c:spPr>
            <a:ln w="28575" cap="rnd">
              <a:solidFill>
                <a:schemeClr val="accent2"/>
              </a:solidFill>
              <a:round/>
            </a:ln>
            <a:effectLst/>
          </c:spPr>
          <c:marker>
            <c:symbol val="none"/>
          </c:marker>
          <c:val>
            <c:numRef>
              <c:f>Lemonade2016!$F$2:$F$33</c:f>
              <c:numCache>
                <c:formatCode>General</c:formatCode>
                <c:ptCount val="32"/>
                <c:pt idx="0">
                  <c:v>82</c:v>
                </c:pt>
                <c:pt idx="1">
                  <c:v>72</c:v>
                </c:pt>
                <c:pt idx="2">
                  <c:v>81</c:v>
                </c:pt>
                <c:pt idx="3">
                  <c:v>71</c:v>
                </c:pt>
                <c:pt idx="4">
                  <c:v>76</c:v>
                </c:pt>
                <c:pt idx="5">
                  <c:v>78</c:v>
                </c:pt>
                <c:pt idx="6">
                  <c:v>82</c:v>
                </c:pt>
                <c:pt idx="7">
                  <c:v>81</c:v>
                </c:pt>
                <c:pt idx="8">
                  <c:v>80</c:v>
                </c:pt>
                <c:pt idx="9">
                  <c:v>82</c:v>
                </c:pt>
                <c:pt idx="10">
                  <c:v>83</c:v>
                </c:pt>
                <c:pt idx="11">
                  <c:v>84</c:v>
                </c:pt>
                <c:pt idx="12">
                  <c:v>77</c:v>
                </c:pt>
                <c:pt idx="13">
                  <c:v>82</c:v>
                </c:pt>
                <c:pt idx="14">
                  <c:v>78</c:v>
                </c:pt>
                <c:pt idx="15">
                  <c:v>70</c:v>
                </c:pt>
                <c:pt idx="16">
                  <c:v>77</c:v>
                </c:pt>
                <c:pt idx="17">
                  <c:v>77</c:v>
                </c:pt>
                <c:pt idx="18">
                  <c:v>81</c:v>
                </c:pt>
                <c:pt idx="19">
                  <c:v>78</c:v>
                </c:pt>
                <c:pt idx="20">
                  <c:v>70</c:v>
                </c:pt>
                <c:pt idx="21">
                  <c:v>82</c:v>
                </c:pt>
                <c:pt idx="22">
                  <c:v>82</c:v>
                </c:pt>
                <c:pt idx="23">
                  <c:v>80</c:v>
                </c:pt>
                <c:pt idx="24">
                  <c:v>81</c:v>
                </c:pt>
                <c:pt idx="25">
                  <c:v>82</c:v>
                </c:pt>
                <c:pt idx="26">
                  <c:v>84</c:v>
                </c:pt>
                <c:pt idx="27">
                  <c:v>83</c:v>
                </c:pt>
                <c:pt idx="28">
                  <c:v>82</c:v>
                </c:pt>
                <c:pt idx="29">
                  <c:v>75</c:v>
                </c:pt>
                <c:pt idx="30">
                  <c:v>80</c:v>
                </c:pt>
                <c:pt idx="31">
                  <c:v>74</c:v>
                </c:pt>
              </c:numCache>
            </c:numRef>
          </c:val>
          <c:smooth val="0"/>
          <c:extLst>
            <c:ext xmlns:c16="http://schemas.microsoft.com/office/drawing/2014/chart" uri="{C3380CC4-5D6E-409C-BE32-E72D297353CC}">
              <c16:uniqueId val="{00000004-A51C-4F48-8AF6-7F771C42A0B3}"/>
            </c:ext>
          </c:extLst>
        </c:ser>
        <c:dLbls>
          <c:showLegendKey val="0"/>
          <c:showVal val="0"/>
          <c:showCatName val="0"/>
          <c:showSerName val="0"/>
          <c:showPercent val="0"/>
          <c:showBubbleSize val="0"/>
        </c:dLbls>
        <c:smooth val="0"/>
        <c:axId val="498917272"/>
        <c:axId val="498918912"/>
      </c:lineChart>
      <c:dateAx>
        <c:axId val="498917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layout>
            <c:manualLayout>
              <c:xMode val="edge"/>
              <c:yMode val="edge"/>
              <c:x val="0.50853468551698"/>
              <c:y val="0.928330929677508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18912"/>
        <c:crosses val="autoZero"/>
        <c:auto val="1"/>
        <c:lblOffset val="100"/>
        <c:baseTimeUnit val="days"/>
      </c:dateAx>
      <c:valAx>
        <c:axId val="4989189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17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Flavors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Lemonade2016!$D$1</c:f>
              <c:strCache>
                <c:ptCount val="1"/>
                <c:pt idx="0">
                  <c:v>Lemon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Lemonade2016!$A$2:$A$33</c:f>
              <c:numCache>
                <c:formatCode>d.m.yyyy</c:formatCode>
                <c:ptCount val="32"/>
                <c:pt idx="0">
                  <c:v>42552</c:v>
                </c:pt>
                <c:pt idx="1">
                  <c:v>42552</c:v>
                </c:pt>
                <c:pt idx="2">
                  <c:v>42553</c:v>
                </c:pt>
                <c:pt idx="3">
                  <c:v>42554</c:v>
                </c:pt>
                <c:pt idx="4">
                  <c:v>42555</c:v>
                </c:pt>
                <c:pt idx="5">
                  <c:v>42556</c:v>
                </c:pt>
                <c:pt idx="6">
                  <c:v>42557</c:v>
                </c:pt>
                <c:pt idx="7">
                  <c:v>42558</c:v>
                </c:pt>
                <c:pt idx="8">
                  <c:v>42560</c:v>
                </c:pt>
                <c:pt idx="9">
                  <c:v>42561</c:v>
                </c:pt>
                <c:pt idx="10">
                  <c:v>42562</c:v>
                </c:pt>
                <c:pt idx="11">
                  <c:v>42563</c:v>
                </c:pt>
                <c:pt idx="12">
                  <c:v>42564</c:v>
                </c:pt>
                <c:pt idx="13">
                  <c:v>42564</c:v>
                </c:pt>
                <c:pt idx="14">
                  <c:v>42565</c:v>
                </c:pt>
                <c:pt idx="15">
                  <c:v>42566</c:v>
                </c:pt>
                <c:pt idx="16">
                  <c:v>42567</c:v>
                </c:pt>
                <c:pt idx="17">
                  <c:v>42568</c:v>
                </c:pt>
                <c:pt idx="18">
                  <c:v>42569</c:v>
                </c:pt>
                <c:pt idx="19">
                  <c:v>42570</c:v>
                </c:pt>
                <c:pt idx="20">
                  <c:v>42571</c:v>
                </c:pt>
                <c:pt idx="21">
                  <c:v>42571</c:v>
                </c:pt>
                <c:pt idx="22">
                  <c:v>42572</c:v>
                </c:pt>
                <c:pt idx="23">
                  <c:v>42573</c:v>
                </c:pt>
                <c:pt idx="24">
                  <c:v>42574</c:v>
                </c:pt>
                <c:pt idx="25">
                  <c:v>42575</c:v>
                </c:pt>
                <c:pt idx="26">
                  <c:v>42576</c:v>
                </c:pt>
                <c:pt idx="27">
                  <c:v>42577</c:v>
                </c:pt>
                <c:pt idx="28">
                  <c:v>42578</c:v>
                </c:pt>
                <c:pt idx="29">
                  <c:v>42579</c:v>
                </c:pt>
                <c:pt idx="30">
                  <c:v>42580</c:v>
                </c:pt>
                <c:pt idx="31">
                  <c:v>42582</c:v>
                </c:pt>
              </c:numCache>
            </c:numRef>
          </c:cat>
          <c:val>
            <c:numRef>
              <c:f>Lemonade2016!$D$2:$D$33</c:f>
              <c:numCache>
                <c:formatCode>General</c:formatCode>
                <c:ptCount val="32"/>
                <c:pt idx="0">
                  <c:v>96</c:v>
                </c:pt>
                <c:pt idx="1">
                  <c:v>98</c:v>
                </c:pt>
                <c:pt idx="2">
                  <c:v>100</c:v>
                </c:pt>
                <c:pt idx="3">
                  <c:v>110</c:v>
                </c:pt>
                <c:pt idx="4">
                  <c:v>134</c:v>
                </c:pt>
                <c:pt idx="5">
                  <c:v>159</c:v>
                </c:pt>
                <c:pt idx="6">
                  <c:v>103</c:v>
                </c:pt>
                <c:pt idx="7">
                  <c:v>143</c:v>
                </c:pt>
                <c:pt idx="8">
                  <c:v>134</c:v>
                </c:pt>
                <c:pt idx="9">
                  <c:v>140</c:v>
                </c:pt>
                <c:pt idx="10">
                  <c:v>162</c:v>
                </c:pt>
                <c:pt idx="11">
                  <c:v>130</c:v>
                </c:pt>
                <c:pt idx="12">
                  <c:v>109</c:v>
                </c:pt>
                <c:pt idx="13">
                  <c:v>123</c:v>
                </c:pt>
                <c:pt idx="14">
                  <c:v>122</c:v>
                </c:pt>
                <c:pt idx="15">
                  <c:v>97</c:v>
                </c:pt>
                <c:pt idx="16">
                  <c:v>83</c:v>
                </c:pt>
                <c:pt idx="17">
                  <c:v>115</c:v>
                </c:pt>
                <c:pt idx="18">
                  <c:v>131</c:v>
                </c:pt>
                <c:pt idx="19">
                  <c:v>122</c:v>
                </c:pt>
                <c:pt idx="20">
                  <c:v>71</c:v>
                </c:pt>
                <c:pt idx="21">
                  <c:v>76</c:v>
                </c:pt>
                <c:pt idx="22">
                  <c:v>88</c:v>
                </c:pt>
                <c:pt idx="23">
                  <c:v>112</c:v>
                </c:pt>
                <c:pt idx="24">
                  <c:v>120</c:v>
                </c:pt>
                <c:pt idx="25">
                  <c:v>121</c:v>
                </c:pt>
                <c:pt idx="26">
                  <c:v>156</c:v>
                </c:pt>
                <c:pt idx="27">
                  <c:v>176</c:v>
                </c:pt>
                <c:pt idx="28">
                  <c:v>103</c:v>
                </c:pt>
                <c:pt idx="29">
                  <c:v>98</c:v>
                </c:pt>
                <c:pt idx="30">
                  <c:v>104</c:v>
                </c:pt>
                <c:pt idx="31">
                  <c:v>81</c:v>
                </c:pt>
              </c:numCache>
            </c:numRef>
          </c:val>
          <c:extLst>
            <c:ext xmlns:c16="http://schemas.microsoft.com/office/drawing/2014/chart" uri="{C3380CC4-5D6E-409C-BE32-E72D297353CC}">
              <c16:uniqueId val="{00000000-A60D-49F9-8AC7-728461FB09DC}"/>
            </c:ext>
          </c:extLst>
        </c:ser>
        <c:ser>
          <c:idx val="1"/>
          <c:order val="1"/>
          <c:tx>
            <c:strRef>
              <c:f>Lemonade2016!$E$1</c:f>
              <c:strCache>
                <c:ptCount val="1"/>
                <c:pt idx="0">
                  <c:v>Orange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Lemonade2016!$A$2:$A$33</c:f>
              <c:numCache>
                <c:formatCode>d.m.yyyy</c:formatCode>
                <c:ptCount val="32"/>
                <c:pt idx="0">
                  <c:v>42552</c:v>
                </c:pt>
                <c:pt idx="1">
                  <c:v>42552</c:v>
                </c:pt>
                <c:pt idx="2">
                  <c:v>42553</c:v>
                </c:pt>
                <c:pt idx="3">
                  <c:v>42554</c:v>
                </c:pt>
                <c:pt idx="4">
                  <c:v>42555</c:v>
                </c:pt>
                <c:pt idx="5">
                  <c:v>42556</c:v>
                </c:pt>
                <c:pt idx="6">
                  <c:v>42557</c:v>
                </c:pt>
                <c:pt idx="7">
                  <c:v>42558</c:v>
                </c:pt>
                <c:pt idx="8">
                  <c:v>42560</c:v>
                </c:pt>
                <c:pt idx="9">
                  <c:v>42561</c:v>
                </c:pt>
                <c:pt idx="10">
                  <c:v>42562</c:v>
                </c:pt>
                <c:pt idx="11">
                  <c:v>42563</c:v>
                </c:pt>
                <c:pt idx="12">
                  <c:v>42564</c:v>
                </c:pt>
                <c:pt idx="13">
                  <c:v>42564</c:v>
                </c:pt>
                <c:pt idx="14">
                  <c:v>42565</c:v>
                </c:pt>
                <c:pt idx="15">
                  <c:v>42566</c:v>
                </c:pt>
                <c:pt idx="16">
                  <c:v>42567</c:v>
                </c:pt>
                <c:pt idx="17">
                  <c:v>42568</c:v>
                </c:pt>
                <c:pt idx="18">
                  <c:v>42569</c:v>
                </c:pt>
                <c:pt idx="19">
                  <c:v>42570</c:v>
                </c:pt>
                <c:pt idx="20">
                  <c:v>42571</c:v>
                </c:pt>
                <c:pt idx="21">
                  <c:v>42571</c:v>
                </c:pt>
                <c:pt idx="22">
                  <c:v>42572</c:v>
                </c:pt>
                <c:pt idx="23">
                  <c:v>42573</c:v>
                </c:pt>
                <c:pt idx="24">
                  <c:v>42574</c:v>
                </c:pt>
                <c:pt idx="25">
                  <c:v>42575</c:v>
                </c:pt>
                <c:pt idx="26">
                  <c:v>42576</c:v>
                </c:pt>
                <c:pt idx="27">
                  <c:v>42577</c:v>
                </c:pt>
                <c:pt idx="28">
                  <c:v>42578</c:v>
                </c:pt>
                <c:pt idx="29">
                  <c:v>42579</c:v>
                </c:pt>
                <c:pt idx="30">
                  <c:v>42580</c:v>
                </c:pt>
                <c:pt idx="31">
                  <c:v>42582</c:v>
                </c:pt>
              </c:numCache>
            </c:numRef>
          </c:cat>
          <c:val>
            <c:numRef>
              <c:f>Lemonade2016!$E$2:$E$33</c:f>
              <c:numCache>
                <c:formatCode>General</c:formatCode>
                <c:ptCount val="32"/>
                <c:pt idx="0">
                  <c:v>63</c:v>
                </c:pt>
                <c:pt idx="1">
                  <c:v>67</c:v>
                </c:pt>
                <c:pt idx="2">
                  <c:v>66</c:v>
                </c:pt>
                <c:pt idx="3">
                  <c:v>77</c:v>
                </c:pt>
                <c:pt idx="4">
                  <c:v>99</c:v>
                </c:pt>
                <c:pt idx="5">
                  <c:v>118</c:v>
                </c:pt>
                <c:pt idx="6">
                  <c:v>69</c:v>
                </c:pt>
                <c:pt idx="7">
                  <c:v>101</c:v>
                </c:pt>
                <c:pt idx="8">
                  <c:v>95</c:v>
                </c:pt>
                <c:pt idx="9">
                  <c:v>98</c:v>
                </c:pt>
                <c:pt idx="10">
                  <c:v>120</c:v>
                </c:pt>
                <c:pt idx="11">
                  <c:v>95</c:v>
                </c:pt>
                <c:pt idx="12">
                  <c:v>75</c:v>
                </c:pt>
                <c:pt idx="13">
                  <c:v>86</c:v>
                </c:pt>
                <c:pt idx="14">
                  <c:v>85</c:v>
                </c:pt>
                <c:pt idx="15">
                  <c:v>67</c:v>
                </c:pt>
                <c:pt idx="16">
                  <c:v>50</c:v>
                </c:pt>
                <c:pt idx="17">
                  <c:v>76</c:v>
                </c:pt>
                <c:pt idx="18">
                  <c:v>92</c:v>
                </c:pt>
                <c:pt idx="19">
                  <c:v>85</c:v>
                </c:pt>
                <c:pt idx="20">
                  <c:v>42</c:v>
                </c:pt>
                <c:pt idx="21">
                  <c:v>47</c:v>
                </c:pt>
                <c:pt idx="22">
                  <c:v>57</c:v>
                </c:pt>
                <c:pt idx="23">
                  <c:v>75</c:v>
                </c:pt>
                <c:pt idx="24">
                  <c:v>82</c:v>
                </c:pt>
                <c:pt idx="25">
                  <c:v>82</c:v>
                </c:pt>
                <c:pt idx="26">
                  <c:v>113</c:v>
                </c:pt>
                <c:pt idx="27">
                  <c:v>129</c:v>
                </c:pt>
                <c:pt idx="28">
                  <c:v>69</c:v>
                </c:pt>
                <c:pt idx="29">
                  <c:v>62</c:v>
                </c:pt>
                <c:pt idx="30">
                  <c:v>68</c:v>
                </c:pt>
                <c:pt idx="31">
                  <c:v>50</c:v>
                </c:pt>
              </c:numCache>
            </c:numRef>
          </c:val>
          <c:extLst>
            <c:ext xmlns:c16="http://schemas.microsoft.com/office/drawing/2014/chart" uri="{C3380CC4-5D6E-409C-BE32-E72D297353CC}">
              <c16:uniqueId val="{00000001-A60D-49F9-8AC7-728461FB09DC}"/>
            </c:ext>
          </c:extLst>
        </c:ser>
        <c:dLbls>
          <c:showLegendKey val="0"/>
          <c:showVal val="0"/>
          <c:showCatName val="0"/>
          <c:showSerName val="0"/>
          <c:showPercent val="0"/>
          <c:showBubbleSize val="0"/>
        </c:dLbls>
        <c:gapWidth val="100"/>
        <c:overlap val="100"/>
        <c:axId val="466972008"/>
        <c:axId val="466978896"/>
      </c:barChart>
      <c:dateAx>
        <c:axId val="466972008"/>
        <c:scaling>
          <c:orientation val="minMax"/>
        </c:scaling>
        <c:delete val="0"/>
        <c:axPos val="b"/>
        <c:numFmt formatCode="d.m.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6978896"/>
        <c:crosses val="autoZero"/>
        <c:auto val="1"/>
        <c:lblOffset val="100"/>
        <c:baseTimeUnit val="days"/>
      </c:dateAx>
      <c:valAx>
        <c:axId val="466978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6972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Leaflets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Leaflets Histogram</a:t>
          </a:r>
        </a:p>
      </cx:txPr>
    </cx:title>
    <cx:plotArea>
      <cx:plotAreaRegion>
        <cx:series layoutId="clusteredColumn" uniqueId="{F721A559-AF8E-4F72-8900-6BF9CCC05DFF}">
          <cx:spPr>
            <a:effectLst>
              <a:outerShdw blurRad="546100" dist="546100" dir="7920000" sx="102000" sy="102000" algn="ctr" rotWithShape="0">
                <a:srgbClr val="000000">
                  <a:alpha val="50000"/>
                </a:srgbClr>
              </a:outerShdw>
            </a:effectLst>
          </cx:spPr>
          <cx:dataId val="0"/>
          <cx:layoutPr>
            <cx:binning intervalClosed="r">
              <cx:binCount val="10"/>
            </cx:binning>
          </cx:layoutPr>
        </cx:series>
      </cx:plotAreaRegion>
      <cx:axis id="0">
        <cx:catScaling gapWidth="0.100000001"/>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_xlchart.v1.4</cx:f>
      </cx:numDim>
    </cx:data>
  </cx:chartData>
  <cx:chart>
    <cx:title pos="t" align="ctr" overlay="0">
      <cx:tx>
        <cx:txData>
          <cx:v>Box Plot </cx:v>
        </cx:txData>
      </cx:tx>
      <cx:spPr>
        <a:solidFill>
          <a:schemeClr val="accent3"/>
        </a:solidFill>
        <a:ln w="19050" cap="flat" cmpd="sng" algn="ctr">
          <a:solidFill>
            <a:schemeClr val="lt1"/>
          </a:solidFill>
          <a:prstDash val="solid"/>
          <a:miter lim="800000"/>
        </a:ln>
        <a:effectLst/>
      </cx:spPr>
      <cx:txPr>
        <a:bodyPr spcFirstLastPara="1" vertOverflow="ellipsis" horzOverflow="overflow" wrap="square" lIns="0" tIns="0" rIns="0" bIns="0" anchor="ctr" anchorCtr="1"/>
        <a:lstStyle/>
        <a:p>
          <a:pPr algn="ctr" rtl="0">
            <a:defRPr/>
          </a:pPr>
          <a:r>
            <a:rPr>
              <a:solidFill>
                <a:schemeClr val="lt1"/>
              </a:solidFill>
              <a:latin typeface="+mn-lt"/>
              <a:ea typeface="+mn-ea"/>
              <a:cs typeface="+mn-cs"/>
            </a:rPr>
            <a:t>Box Plot </a:t>
          </a:r>
        </a:p>
      </cx:txPr>
    </cx:title>
    <cx:plotArea>
      <cx:plotAreaRegion>
        <cx:series layoutId="boxWhisker" uniqueId="{D72729A0-C3C7-40F5-A225-1D8C891C2003}">
          <cx:tx>
            <cx:txData>
              <cx:f>_xlchart.v1.1</cx:f>
              <cx:v>Lemon</cx:v>
            </cx:txData>
          </cx:tx>
          <cx:dataLabels>
            <cx:visibility seriesName="0" categoryName="0" value="1"/>
          </cx:dataLabels>
          <cx:dataId val="0"/>
          <cx:layoutPr>
            <cx:visibility meanLine="1" meanMarker="1" nonoutliers="0" outliers="1"/>
            <cx:statistics quartileMethod="exclusive"/>
          </cx:layoutPr>
        </cx:series>
        <cx:series layoutId="boxWhisker" uniqueId="{7F9BF7A3-DC1E-4DE3-B895-8215D3C0DFF0}">
          <cx:tx>
            <cx:txData>
              <cx:f>_xlchart.v1.3</cx:f>
              <cx:v>Orange</cx:v>
            </cx:txData>
          </cx:tx>
          <cx:dataLabels>
            <cx:visibility seriesName="0" categoryName="0" value="1"/>
          </cx:dataLabels>
          <cx:dataId val="1"/>
          <cx:layoutPr>
            <cx:visibility meanLine="1" meanMarker="1" nonoutliers="0" outliers="1"/>
            <cx:statistics quartileMethod="exclusive"/>
          </cx:layoutPr>
        </cx:series>
      </cx:plotAreaRegion>
      <cx:axis id="0">
        <cx:catScaling gapWidth="1.5"/>
        <cx:tickLabels/>
      </cx:axis>
      <cx:axis id="1">
        <cx:valScaling/>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257174</xdr:colOff>
      <xdr:row>2</xdr:row>
      <xdr:rowOff>185737</xdr:rowOff>
    </xdr:from>
    <xdr:to>
      <xdr:col>10</xdr:col>
      <xdr:colOff>304799</xdr:colOff>
      <xdr:row>18</xdr:row>
      <xdr:rowOff>66675</xdr:rowOff>
    </xdr:to>
    <xdr:graphicFrame macro="">
      <xdr:nvGraphicFramePr>
        <xdr:cNvPr id="2" name="Chart 1">
          <a:extLst>
            <a:ext uri="{FF2B5EF4-FFF2-40B4-BE49-F238E27FC236}">
              <a16:creationId xmlns:a16="http://schemas.microsoft.com/office/drawing/2014/main" id="{2E345743-1BB6-45E3-95B2-1C892A6D6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342900</xdr:colOff>
      <xdr:row>0</xdr:row>
      <xdr:rowOff>276225</xdr:rowOff>
    </xdr:from>
    <xdr:to>
      <xdr:col>15</xdr:col>
      <xdr:colOff>342900</xdr:colOff>
      <xdr:row>10</xdr:row>
      <xdr:rowOff>276225</xdr:rowOff>
    </xdr:to>
    <xdr:graphicFrame macro="">
      <xdr:nvGraphicFramePr>
        <xdr:cNvPr id="2" name="Chart 1">
          <a:extLst>
            <a:ext uri="{FF2B5EF4-FFF2-40B4-BE49-F238E27FC236}">
              <a16:creationId xmlns:a16="http://schemas.microsoft.com/office/drawing/2014/main" id="{E35680E3-692E-417D-9CD1-002FA401B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342900</xdr:colOff>
      <xdr:row>2</xdr:row>
      <xdr:rowOff>276225</xdr:rowOff>
    </xdr:from>
    <xdr:to>
      <xdr:col>16</xdr:col>
      <xdr:colOff>342900</xdr:colOff>
      <xdr:row>12</xdr:row>
      <xdr:rowOff>276225</xdr:rowOff>
    </xdr:to>
    <xdr:graphicFrame macro="">
      <xdr:nvGraphicFramePr>
        <xdr:cNvPr id="3" name="Chart 2">
          <a:extLst>
            <a:ext uri="{FF2B5EF4-FFF2-40B4-BE49-F238E27FC236}">
              <a16:creationId xmlns:a16="http://schemas.microsoft.com/office/drawing/2014/main" id="{ED2E8D9A-62A8-41C2-BEC4-EC884BA44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342900</xdr:colOff>
      <xdr:row>4</xdr:row>
      <xdr:rowOff>276225</xdr:rowOff>
    </xdr:from>
    <xdr:to>
      <xdr:col>17</xdr:col>
      <xdr:colOff>342900</xdr:colOff>
      <xdr:row>14</xdr:row>
      <xdr:rowOff>276225</xdr:rowOff>
    </xdr:to>
    <xdr:graphicFrame macro="">
      <xdr:nvGraphicFramePr>
        <xdr:cNvPr id="4" name="Chart 3">
          <a:extLst>
            <a:ext uri="{FF2B5EF4-FFF2-40B4-BE49-F238E27FC236}">
              <a16:creationId xmlns:a16="http://schemas.microsoft.com/office/drawing/2014/main" id="{0BC2C647-D3DF-4075-8F38-23F461071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647700</xdr:colOff>
      <xdr:row>12</xdr:row>
      <xdr:rowOff>190500</xdr:rowOff>
    </xdr:from>
    <xdr:to>
      <xdr:col>26</xdr:col>
      <xdr:colOff>647700</xdr:colOff>
      <xdr:row>22</xdr:row>
      <xdr:rowOff>200025</xdr:rowOff>
    </xdr:to>
    <xdr:graphicFrame macro="">
      <xdr:nvGraphicFramePr>
        <xdr:cNvPr id="5" name="Chart 4">
          <a:extLst>
            <a:ext uri="{FF2B5EF4-FFF2-40B4-BE49-F238E27FC236}">
              <a16:creationId xmlns:a16="http://schemas.microsoft.com/office/drawing/2014/main" id="{7F34377B-C2C2-4801-945E-1EA30D417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304800</xdr:colOff>
      <xdr:row>2</xdr:row>
      <xdr:rowOff>47625</xdr:rowOff>
    </xdr:from>
    <xdr:to>
      <xdr:col>26</xdr:col>
      <xdr:colOff>304800</xdr:colOff>
      <xdr:row>12</xdr:row>
      <xdr:rowOff>57150</xdr:rowOff>
    </xdr:to>
    <xdr:graphicFrame macro="">
      <xdr:nvGraphicFramePr>
        <xdr:cNvPr id="6" name="Chart 5">
          <a:extLst>
            <a:ext uri="{FF2B5EF4-FFF2-40B4-BE49-F238E27FC236}">
              <a16:creationId xmlns:a16="http://schemas.microsoft.com/office/drawing/2014/main" id="{0EED376D-5C0A-40E0-BB29-C04C0807F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428625</xdr:colOff>
      <xdr:row>15</xdr:row>
      <xdr:rowOff>228600</xdr:rowOff>
    </xdr:from>
    <xdr:to>
      <xdr:col>20</xdr:col>
      <xdr:colOff>428625</xdr:colOff>
      <xdr:row>25</xdr:row>
      <xdr:rowOff>238125</xdr:rowOff>
    </xdr:to>
    <xdr:graphicFrame macro="">
      <xdr:nvGraphicFramePr>
        <xdr:cNvPr id="7" name="Chart 6">
          <a:extLst>
            <a:ext uri="{FF2B5EF4-FFF2-40B4-BE49-F238E27FC236}">
              <a16:creationId xmlns:a16="http://schemas.microsoft.com/office/drawing/2014/main" id="{82FDBCD1-7FEC-4D7B-8D30-22EDA0D3D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10</xdr:col>
      <xdr:colOff>355026</xdr:colOff>
      <xdr:row>0</xdr:row>
      <xdr:rowOff>161692</xdr:rowOff>
    </xdr:from>
    <xdr:to>
      <xdr:col>11</xdr:col>
      <xdr:colOff>1430851</xdr:colOff>
      <xdr:row>11</xdr:row>
      <xdr:rowOff>256942</xdr:rowOff>
    </xdr:to>
    <mc:AlternateContent xmlns:mc="http://schemas.openxmlformats.org/markup-compatibility/2006" xmlns:sle15="http://schemas.microsoft.com/office/drawing/2012/slicer">
      <mc:Choice Requires="sle15">
        <xdr:graphicFrame macro="">
          <xdr:nvGraphicFramePr>
            <xdr:cNvPr id="2" name="Day">
              <a:extLst>
                <a:ext uri="{FF2B5EF4-FFF2-40B4-BE49-F238E27FC236}">
                  <a16:creationId xmlns:a16="http://schemas.microsoft.com/office/drawing/2014/main" id="{7A6CEEF6-3D22-4F33-A9A9-CA32FC0D3C29}"/>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904294" y="161692"/>
              <a:ext cx="1842472" cy="328961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13</xdr:col>
      <xdr:colOff>530678</xdr:colOff>
      <xdr:row>1</xdr:row>
      <xdr:rowOff>261257</xdr:rowOff>
    </xdr:from>
    <xdr:to>
      <xdr:col>24</xdr:col>
      <xdr:colOff>197470</xdr:colOff>
      <xdr:row>18</xdr:row>
      <xdr:rowOff>92927</xdr:rowOff>
    </xdr:to>
    <xdr:graphicFrame macro="">
      <xdr:nvGraphicFramePr>
        <xdr:cNvPr id="3" name="Chart 2">
          <a:extLst>
            <a:ext uri="{FF2B5EF4-FFF2-40B4-BE49-F238E27FC236}">
              <a16:creationId xmlns:a16="http://schemas.microsoft.com/office/drawing/2014/main" id="{DE187414-E74F-4F68-B046-D7194527E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588923</xdr:colOff>
      <xdr:row>18</xdr:row>
      <xdr:rowOff>289467</xdr:rowOff>
    </xdr:from>
    <xdr:to>
      <xdr:col>24</xdr:col>
      <xdr:colOff>209084</xdr:colOff>
      <xdr:row>34</xdr:row>
      <xdr:rowOff>0</xdr:rowOff>
    </xdr:to>
    <xdr:graphicFrame macro="">
      <xdr:nvGraphicFramePr>
        <xdr:cNvPr id="4" name="Chart 3">
          <a:extLst>
            <a:ext uri="{FF2B5EF4-FFF2-40B4-BE49-F238E27FC236}">
              <a16:creationId xmlns:a16="http://schemas.microsoft.com/office/drawing/2014/main" id="{EEA8CCAE-422A-44F2-B419-62E611707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275295</xdr:colOff>
      <xdr:row>2</xdr:row>
      <xdr:rowOff>22303</xdr:rowOff>
    </xdr:from>
    <xdr:to>
      <xdr:col>29</xdr:col>
      <xdr:colOff>139390</xdr:colOff>
      <xdr:row>13</xdr:row>
      <xdr:rowOff>116159</xdr:rowOff>
    </xdr:to>
    <xdr:graphicFrame macro="">
      <xdr:nvGraphicFramePr>
        <xdr:cNvPr id="5" name="Chart 4">
          <a:extLst>
            <a:ext uri="{FF2B5EF4-FFF2-40B4-BE49-F238E27FC236}">
              <a16:creationId xmlns:a16="http://schemas.microsoft.com/office/drawing/2014/main" id="{466D31AC-CA2F-407D-B4AC-2D1252C45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507612</xdr:colOff>
      <xdr:row>34</xdr:row>
      <xdr:rowOff>161692</xdr:rowOff>
    </xdr:from>
    <xdr:to>
      <xdr:col>21</xdr:col>
      <xdr:colOff>127774</xdr:colOff>
      <xdr:row>48</xdr:row>
      <xdr:rowOff>243934</xdr:rowOff>
    </xdr:to>
    <xdr:graphicFrame macro="">
      <xdr:nvGraphicFramePr>
        <xdr:cNvPr id="6" name="Chart 5">
          <a:extLst>
            <a:ext uri="{FF2B5EF4-FFF2-40B4-BE49-F238E27FC236}">
              <a16:creationId xmlns:a16="http://schemas.microsoft.com/office/drawing/2014/main" id="{FAD08FDD-B158-45BC-BAFE-0A15A719F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391453</xdr:colOff>
      <xdr:row>36</xdr:row>
      <xdr:rowOff>91998</xdr:rowOff>
    </xdr:from>
    <xdr:to>
      <xdr:col>13</xdr:col>
      <xdr:colOff>348476</xdr:colOff>
      <xdr:row>50</xdr:row>
      <xdr:rowOff>46463</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4B67031-DF2E-42EC-8656-FED4D41735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154078" y="10398048"/>
              <a:ext cx="6014923" cy="39549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205600</xdr:colOff>
      <xdr:row>19</xdr:row>
      <xdr:rowOff>57151</xdr:rowOff>
    </xdr:from>
    <xdr:to>
      <xdr:col>33</xdr:col>
      <xdr:colOff>360092</xdr:colOff>
      <xdr:row>33</xdr:row>
      <xdr:rowOff>267165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846BD10F-14FB-4A21-A79E-04B5EFA408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0408125" y="5505451"/>
              <a:ext cx="7012492" cy="421051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ica Ristić" refreshedDate="43125.949142013887" createdVersion="6" refreshedVersion="6" minRefreshableVersion="3" recordCount="32" xr:uid="{00000000-000A-0000-FFFF-FFFF04000000}">
  <cacheSource type="worksheet">
    <worksheetSource name="Table1"/>
  </cacheSource>
  <cacheFields count="10">
    <cacheField name="Date" numFmtId="14">
      <sharedItems containsSemiMixedTypes="0" containsNonDate="0" containsDate="1" containsString="0" minDate="2016-07-01T00:00:00" maxDate="2016-08-01T00:00:00"/>
    </cacheField>
    <cacheField name="Day" numFmtId="14">
      <sharedItems count="7">
        <s v="Friday"/>
        <s v="Saturday"/>
        <s v="Sunday"/>
        <s v="Monday"/>
        <s v="Tuesday"/>
        <s v="Wednesday"/>
        <s v="Thursday"/>
      </sharedItems>
    </cacheField>
    <cacheField name="Location" numFmtId="0">
      <sharedItems count="2">
        <s v="Park"/>
        <s v="Beach"/>
      </sharedItems>
    </cacheField>
    <cacheField name="Lemon" numFmtId="0">
      <sharedItems containsSemiMixedTypes="0" containsString="0" containsNumber="1" containsInteger="1" minValue="71" maxValue="176"/>
    </cacheField>
    <cacheField name="Orange" numFmtId="0">
      <sharedItems containsSemiMixedTypes="0" containsString="0" containsNumber="1" containsInteger="1" minValue="42" maxValue="129"/>
    </cacheField>
    <cacheField name="Temperature" numFmtId="0">
      <sharedItems containsSemiMixedTypes="0" containsString="0" containsNumber="1" containsInteger="1" minValue="70" maxValue="84"/>
    </cacheField>
    <cacheField name="Leaflets" numFmtId="0">
      <sharedItems containsSemiMixedTypes="0" containsString="0" containsNumber="1" containsInteger="1" minValue="68" maxValue="158"/>
    </cacheField>
    <cacheField name="Price" numFmtId="0">
      <sharedItems containsSemiMixedTypes="0" containsString="0" containsNumber="1" minValue="0.25" maxValue="0.5"/>
    </cacheField>
    <cacheField name="sales" numFmtId="0">
      <sharedItems containsSemiMixedTypes="0" containsString="0" containsNumber="1" containsInteger="1" minValue="113" maxValue="305"/>
    </cacheField>
    <cacheField name="revenue" numFmtId="164">
      <sharedItems containsSemiMixedTypes="0" containsString="0" containsNumber="1" minValue="41" maxValue="13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
  <r>
    <d v="2016-07-01T00:00:00"/>
    <x v="0"/>
    <x v="0"/>
    <n v="96"/>
    <n v="63"/>
    <n v="82"/>
    <n v="90"/>
    <n v="0.35"/>
    <n v="159"/>
    <n v="55.65"/>
  </r>
  <r>
    <d v="2016-07-01T00:00:00"/>
    <x v="0"/>
    <x v="0"/>
    <n v="98"/>
    <n v="67"/>
    <n v="72"/>
    <n v="90"/>
    <n v="0.25"/>
    <n v="165"/>
    <n v="41.25"/>
  </r>
  <r>
    <d v="2016-07-02T00:00:00"/>
    <x v="1"/>
    <x v="0"/>
    <n v="100"/>
    <n v="66"/>
    <n v="81"/>
    <n v="95"/>
    <n v="0.35"/>
    <n v="166"/>
    <n v="58.099999999999994"/>
  </r>
  <r>
    <d v="2016-07-03T00:00:00"/>
    <x v="2"/>
    <x v="0"/>
    <n v="110"/>
    <n v="77"/>
    <n v="71"/>
    <n v="104"/>
    <n v="0.25"/>
    <n v="187"/>
    <n v="46.75"/>
  </r>
  <r>
    <d v="2016-07-04T00:00:00"/>
    <x v="3"/>
    <x v="1"/>
    <n v="134"/>
    <n v="99"/>
    <n v="76"/>
    <n v="98"/>
    <n v="0.25"/>
    <n v="233"/>
    <n v="58.25"/>
  </r>
  <r>
    <d v="2016-07-05T00:00:00"/>
    <x v="4"/>
    <x v="1"/>
    <n v="159"/>
    <n v="118"/>
    <n v="78"/>
    <n v="135"/>
    <n v="0.25"/>
    <n v="277"/>
    <n v="69.25"/>
  </r>
  <r>
    <d v="2016-07-06T00:00:00"/>
    <x v="5"/>
    <x v="1"/>
    <n v="103"/>
    <n v="69"/>
    <n v="82"/>
    <n v="90"/>
    <n v="0.25"/>
    <n v="172"/>
    <n v="43"/>
  </r>
  <r>
    <d v="2016-07-07T00:00:00"/>
    <x v="6"/>
    <x v="1"/>
    <n v="143"/>
    <n v="101"/>
    <n v="81"/>
    <n v="135"/>
    <n v="0.25"/>
    <n v="244"/>
    <n v="61"/>
  </r>
  <r>
    <d v="2016-07-09T00:00:00"/>
    <x v="1"/>
    <x v="1"/>
    <n v="134"/>
    <n v="95"/>
    <n v="80"/>
    <n v="126"/>
    <n v="0.25"/>
    <n v="229"/>
    <n v="57.25"/>
  </r>
  <r>
    <d v="2016-07-10T00:00:00"/>
    <x v="2"/>
    <x v="1"/>
    <n v="140"/>
    <n v="98"/>
    <n v="82"/>
    <n v="131"/>
    <n v="0.25"/>
    <n v="238"/>
    <n v="59.5"/>
  </r>
  <r>
    <d v="2016-07-11T00:00:00"/>
    <x v="3"/>
    <x v="1"/>
    <n v="162"/>
    <n v="120"/>
    <n v="83"/>
    <n v="135"/>
    <n v="0.25"/>
    <n v="282"/>
    <n v="70.5"/>
  </r>
  <r>
    <d v="2016-07-12T00:00:00"/>
    <x v="4"/>
    <x v="1"/>
    <n v="130"/>
    <n v="95"/>
    <n v="84"/>
    <n v="99"/>
    <n v="0.25"/>
    <n v="225"/>
    <n v="56.25"/>
  </r>
  <r>
    <d v="2016-07-13T00:00:00"/>
    <x v="5"/>
    <x v="1"/>
    <n v="109"/>
    <n v="75"/>
    <n v="77"/>
    <n v="99"/>
    <n v="0.25"/>
    <n v="184"/>
    <n v="46"/>
  </r>
  <r>
    <d v="2016-07-13T00:00:00"/>
    <x v="5"/>
    <x v="1"/>
    <n v="123"/>
    <n v="86"/>
    <n v="82"/>
    <n v="113"/>
    <n v="0.25"/>
    <n v="209"/>
    <n v="52.25"/>
  </r>
  <r>
    <d v="2016-07-14T00:00:00"/>
    <x v="6"/>
    <x v="1"/>
    <n v="122"/>
    <n v="85"/>
    <n v="78"/>
    <n v="113"/>
    <n v="0.25"/>
    <n v="207"/>
    <n v="51.75"/>
  </r>
  <r>
    <d v="2016-07-15T00:00:00"/>
    <x v="0"/>
    <x v="0"/>
    <n v="97"/>
    <n v="67"/>
    <n v="70"/>
    <n v="90"/>
    <n v="0.25"/>
    <n v="164"/>
    <n v="41"/>
  </r>
  <r>
    <d v="2016-07-16T00:00:00"/>
    <x v="1"/>
    <x v="0"/>
    <n v="83"/>
    <n v="50"/>
    <n v="77"/>
    <n v="90"/>
    <n v="0.5"/>
    <n v="133"/>
    <n v="66.5"/>
  </r>
  <r>
    <d v="2016-07-17T00:00:00"/>
    <x v="2"/>
    <x v="1"/>
    <n v="115"/>
    <n v="76"/>
    <n v="77"/>
    <n v="126"/>
    <n v="0.5"/>
    <n v="191"/>
    <n v="95.5"/>
  </r>
  <r>
    <d v="2016-07-18T00:00:00"/>
    <x v="3"/>
    <x v="0"/>
    <n v="131"/>
    <n v="92"/>
    <n v="81"/>
    <n v="122"/>
    <n v="0.5"/>
    <n v="223"/>
    <n v="111.5"/>
  </r>
  <r>
    <d v="2016-07-19T00:00:00"/>
    <x v="4"/>
    <x v="0"/>
    <n v="122"/>
    <n v="85"/>
    <n v="78"/>
    <n v="113"/>
    <n v="0.5"/>
    <n v="207"/>
    <n v="103.5"/>
  </r>
  <r>
    <d v="2016-07-20T00:00:00"/>
    <x v="5"/>
    <x v="0"/>
    <n v="71"/>
    <n v="42"/>
    <n v="70"/>
    <n v="110"/>
    <n v="0.5"/>
    <n v="113"/>
    <n v="56.5"/>
  </r>
  <r>
    <d v="2016-07-20T00:00:00"/>
    <x v="5"/>
    <x v="1"/>
    <n v="76"/>
    <n v="47"/>
    <n v="82"/>
    <n v="68"/>
    <n v="0.35"/>
    <n v="123"/>
    <n v="43.05"/>
  </r>
  <r>
    <d v="2016-07-21T00:00:00"/>
    <x v="6"/>
    <x v="1"/>
    <n v="88"/>
    <n v="57"/>
    <n v="82"/>
    <n v="81"/>
    <n v="0.35"/>
    <n v="145"/>
    <n v="50.75"/>
  </r>
  <r>
    <d v="2016-07-22T00:00:00"/>
    <x v="0"/>
    <x v="0"/>
    <n v="112"/>
    <n v="75"/>
    <n v="80"/>
    <n v="108"/>
    <n v="0.5"/>
    <n v="187"/>
    <n v="93.5"/>
  </r>
  <r>
    <d v="2016-07-23T00:00:00"/>
    <x v="1"/>
    <x v="0"/>
    <n v="120"/>
    <n v="82"/>
    <n v="81"/>
    <n v="117"/>
    <n v="0.5"/>
    <n v="202"/>
    <n v="101"/>
  </r>
  <r>
    <d v="2016-07-24T00:00:00"/>
    <x v="2"/>
    <x v="0"/>
    <n v="121"/>
    <n v="82"/>
    <n v="82"/>
    <n v="117"/>
    <n v="0.5"/>
    <n v="203"/>
    <n v="101.5"/>
  </r>
  <r>
    <d v="2016-07-25T00:00:00"/>
    <x v="3"/>
    <x v="0"/>
    <n v="156"/>
    <n v="113"/>
    <n v="84"/>
    <n v="135"/>
    <n v="0.5"/>
    <n v="269"/>
    <n v="134.5"/>
  </r>
  <r>
    <d v="2016-07-26T00:00:00"/>
    <x v="4"/>
    <x v="0"/>
    <n v="176"/>
    <n v="129"/>
    <n v="83"/>
    <n v="158"/>
    <n v="0.35"/>
    <n v="305"/>
    <n v="106.75"/>
  </r>
  <r>
    <d v="2016-07-27T00:00:00"/>
    <x v="5"/>
    <x v="1"/>
    <n v="103"/>
    <n v="69"/>
    <n v="82"/>
    <n v="90"/>
    <n v="0.25"/>
    <n v="172"/>
    <n v="43"/>
  </r>
  <r>
    <d v="2016-07-28T00:00:00"/>
    <x v="6"/>
    <x v="1"/>
    <n v="98"/>
    <n v="62"/>
    <n v="75"/>
    <n v="108"/>
    <n v="0.5"/>
    <n v="160"/>
    <n v="80"/>
  </r>
  <r>
    <d v="2016-07-29T00:00:00"/>
    <x v="0"/>
    <x v="0"/>
    <n v="104"/>
    <n v="68"/>
    <n v="80"/>
    <n v="99"/>
    <n v="0.35"/>
    <n v="172"/>
    <n v="60.199999999999996"/>
  </r>
  <r>
    <d v="2016-07-31T00:00:00"/>
    <x v="2"/>
    <x v="1"/>
    <n v="81"/>
    <n v="50"/>
    <n v="74"/>
    <n v="90"/>
    <n v="0.5"/>
    <n v="131"/>
    <n v="6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18" firstHeaderRow="0" firstDataRow="1" firstDataCol="1"/>
  <pivotFields count="10">
    <pivotField numFmtId="14" showAll="0"/>
    <pivotField axis="axisRow" showAll="0">
      <items count="8">
        <item x="3"/>
        <item x="4"/>
        <item x="5"/>
        <item x="6"/>
        <item x="0"/>
        <item x="1"/>
        <item x="2"/>
        <item t="default"/>
      </items>
    </pivotField>
    <pivotField axis="axisRow" showAll="0">
      <items count="3">
        <item x="1"/>
        <item x="0"/>
        <item t="default"/>
      </items>
    </pivotField>
    <pivotField dataField="1" showAll="0"/>
    <pivotField dataField="1" showAll="0"/>
    <pivotField showAll="0"/>
    <pivotField showAll="0"/>
    <pivotField showAll="0"/>
    <pivotField showAll="0"/>
    <pivotField numFmtId="164" showAll="0"/>
  </pivotFields>
  <rowFields count="2">
    <field x="2"/>
    <field x="1"/>
  </rowFields>
  <rowItems count="15">
    <i>
      <x/>
    </i>
    <i r="1">
      <x/>
    </i>
    <i r="1">
      <x v="1"/>
    </i>
    <i r="1">
      <x v="2"/>
    </i>
    <i r="1">
      <x v="3"/>
    </i>
    <i r="1">
      <x v="5"/>
    </i>
    <i r="1">
      <x v="6"/>
    </i>
    <i>
      <x v="1"/>
    </i>
    <i r="1">
      <x/>
    </i>
    <i r="1">
      <x v="1"/>
    </i>
    <i r="1">
      <x v="2"/>
    </i>
    <i r="1">
      <x v="4"/>
    </i>
    <i r="1">
      <x v="5"/>
    </i>
    <i r="1">
      <x v="6"/>
    </i>
    <i t="grand">
      <x/>
    </i>
  </rowItems>
  <colFields count="1">
    <field x="-2"/>
  </colFields>
  <colItems count="2">
    <i>
      <x/>
    </i>
    <i i="1">
      <x v="1"/>
    </i>
  </colItems>
  <dataFields count="2">
    <dataField name="Sum of Lemon" fld="3" baseField="0" baseItem="0"/>
    <dataField name="Sum of Orange" fld="4"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00000000-0013-0000-FFFF-FFFF01000000}" sourceName="Day">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00000000-0014-0000-FFFF-FFFF01000000}" cache="Slicer_Day" caption="Day" rowHeight="3206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34" totalsRowCount="1">
  <autoFilter ref="A1:J33" xr:uid="{00000000-0009-0000-0100-000001000000}"/>
  <sortState ref="A2:J33">
    <sortCondition ref="A1:A33"/>
  </sortState>
  <tableColumns count="10">
    <tableColumn id="1" xr3:uid="{00000000-0010-0000-0000-000001000000}" name="Date" totalsRowLabel="Total"/>
    <tableColumn id="10" xr3:uid="{00000000-0010-0000-0000-00000A000000}" name="Day" totalsRowFunction="count" dataDxfId="3">
      <calculatedColumnFormula>TEXT(WEEKDAY(Table1[[#This Row],[Date]]),"dddd")</calculatedColumnFormula>
    </tableColumn>
    <tableColumn id="2" xr3:uid="{00000000-0010-0000-0000-000002000000}" name="Location" totalsRowFunction="count"/>
    <tableColumn id="3" xr3:uid="{00000000-0010-0000-0000-000003000000}" name="Lemon" totalsRowFunction="average"/>
    <tableColumn id="4" xr3:uid="{00000000-0010-0000-0000-000004000000}" name="Orange" totalsRowFunction="average"/>
    <tableColumn id="5" xr3:uid="{00000000-0010-0000-0000-000005000000}" name="Temperature" totalsRowFunction="min"/>
    <tableColumn id="6" xr3:uid="{00000000-0010-0000-0000-000006000000}" name="Leaflets" totalsRowFunction="average"/>
    <tableColumn id="7" xr3:uid="{00000000-0010-0000-0000-000007000000}" name="Price" totalsRowFunction="average"/>
    <tableColumn id="8" xr3:uid="{00000000-0010-0000-0000-000008000000}" name="sales" totalsRowFunction="sum" dataDxfId="2">
      <calculatedColumnFormula>Table1[[#This Row],[Lemon]]+Table1[[#This Row],[Orange]]</calculatedColumnFormula>
    </tableColumn>
    <tableColumn id="9" xr3:uid="{00000000-0010-0000-0000-000009000000}" name="revenue" totalsRowFunction="sum" dataDxfId="1" totalsRowDxfId="0">
      <calculatedColumnFormula>Table1[[#This Row],[sales]]*Table1[[#This Row],[Price]]</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3:C18"/>
  <sheetViews>
    <sheetView workbookViewId="0">
      <selection activeCell="E23" sqref="E23"/>
    </sheetView>
  </sheetViews>
  <sheetFormatPr defaultRowHeight="22.5" x14ac:dyDescent="0.55000000000000004"/>
  <cols>
    <col min="1" max="1" width="14.33203125" bestFit="1" customWidth="1"/>
    <col min="2" max="2" width="12.88671875" bestFit="1" customWidth="1"/>
    <col min="3" max="3" width="13.6640625" bestFit="1" customWidth="1"/>
  </cols>
  <sheetData>
    <row r="3" spans="1:3" x14ac:dyDescent="0.55000000000000004">
      <c r="A3" s="3" t="s">
        <v>13</v>
      </c>
      <c r="B3" t="s">
        <v>22</v>
      </c>
      <c r="C3" t="s">
        <v>23</v>
      </c>
    </row>
    <row r="4" spans="1:3" x14ac:dyDescent="0.55000000000000004">
      <c r="A4" s="4" t="s">
        <v>8</v>
      </c>
      <c r="B4" s="6">
        <v>2020</v>
      </c>
      <c r="C4" s="6">
        <v>1402</v>
      </c>
    </row>
    <row r="5" spans="1:3" x14ac:dyDescent="0.55000000000000004">
      <c r="A5" s="5" t="s">
        <v>15</v>
      </c>
      <c r="B5" s="6">
        <v>296</v>
      </c>
      <c r="C5" s="6">
        <v>219</v>
      </c>
    </row>
    <row r="6" spans="1:3" x14ac:dyDescent="0.55000000000000004">
      <c r="A6" s="5" t="s">
        <v>16</v>
      </c>
      <c r="B6" s="6">
        <v>289</v>
      </c>
      <c r="C6" s="6">
        <v>213</v>
      </c>
    </row>
    <row r="7" spans="1:3" x14ac:dyDescent="0.55000000000000004">
      <c r="A7" s="5" t="s">
        <v>17</v>
      </c>
      <c r="B7" s="6">
        <v>514</v>
      </c>
      <c r="C7" s="6">
        <v>346</v>
      </c>
    </row>
    <row r="8" spans="1:3" x14ac:dyDescent="0.55000000000000004">
      <c r="A8" s="5" t="s">
        <v>18</v>
      </c>
      <c r="B8" s="6">
        <v>451</v>
      </c>
      <c r="C8" s="6">
        <v>305</v>
      </c>
    </row>
    <row r="9" spans="1:3" x14ac:dyDescent="0.55000000000000004">
      <c r="A9" s="5" t="s">
        <v>19</v>
      </c>
      <c r="B9" s="6">
        <v>134</v>
      </c>
      <c r="C9" s="6">
        <v>95</v>
      </c>
    </row>
    <row r="10" spans="1:3" x14ac:dyDescent="0.55000000000000004">
      <c r="A10" s="5" t="s">
        <v>20</v>
      </c>
      <c r="B10" s="6">
        <v>336</v>
      </c>
      <c r="C10" s="6">
        <v>224</v>
      </c>
    </row>
    <row r="11" spans="1:3" x14ac:dyDescent="0.55000000000000004">
      <c r="A11" s="4" t="s">
        <v>7</v>
      </c>
      <c r="B11" s="6">
        <v>1697</v>
      </c>
      <c r="C11" s="6">
        <v>1158</v>
      </c>
    </row>
    <row r="12" spans="1:3" x14ac:dyDescent="0.55000000000000004">
      <c r="A12" s="5" t="s">
        <v>15</v>
      </c>
      <c r="B12" s="6">
        <v>287</v>
      </c>
      <c r="C12" s="6">
        <v>205</v>
      </c>
    </row>
    <row r="13" spans="1:3" x14ac:dyDescent="0.55000000000000004">
      <c r="A13" s="5" t="s">
        <v>16</v>
      </c>
      <c r="B13" s="6">
        <v>298</v>
      </c>
      <c r="C13" s="6">
        <v>214</v>
      </c>
    </row>
    <row r="14" spans="1:3" x14ac:dyDescent="0.55000000000000004">
      <c r="A14" s="5" t="s">
        <v>17</v>
      </c>
      <c r="B14" s="6">
        <v>71</v>
      </c>
      <c r="C14" s="6">
        <v>42</v>
      </c>
    </row>
    <row r="15" spans="1:3" x14ac:dyDescent="0.55000000000000004">
      <c r="A15" s="5" t="s">
        <v>21</v>
      </c>
      <c r="B15" s="6">
        <v>507</v>
      </c>
      <c r="C15" s="6">
        <v>340</v>
      </c>
    </row>
    <row r="16" spans="1:3" x14ac:dyDescent="0.55000000000000004">
      <c r="A16" s="5" t="s">
        <v>19</v>
      </c>
      <c r="B16" s="6">
        <v>303</v>
      </c>
      <c r="C16" s="6">
        <v>198</v>
      </c>
    </row>
    <row r="17" spans="1:3" x14ac:dyDescent="0.55000000000000004">
      <c r="A17" s="5" t="s">
        <v>20</v>
      </c>
      <c r="B17" s="6">
        <v>231</v>
      </c>
      <c r="C17" s="6">
        <v>159</v>
      </c>
    </row>
    <row r="18" spans="1:3" x14ac:dyDescent="0.55000000000000004">
      <c r="A18" s="4" t="s">
        <v>14</v>
      </c>
      <c r="B18" s="6">
        <v>3717</v>
      </c>
      <c r="C18" s="6">
        <v>2560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79F90-523B-4EED-9DEF-5BF753FB61BF}">
  <sheetPr>
    <tabColor rgb="FF00B050"/>
  </sheetPr>
  <dimension ref="A1:N16"/>
  <sheetViews>
    <sheetView topLeftCell="B1" workbookViewId="0">
      <selection activeCell="F3" sqref="F3"/>
    </sheetView>
  </sheetViews>
  <sheetFormatPr defaultRowHeight="22.5" x14ac:dyDescent="0.55000000000000004"/>
  <cols>
    <col min="1" max="1" width="16.5546875" customWidth="1"/>
    <col min="2" max="2" width="11.88671875" customWidth="1"/>
    <col min="3" max="3" width="18.44140625" customWidth="1"/>
    <col min="5" max="5" width="14.88671875" customWidth="1"/>
    <col min="6" max="6" width="13" customWidth="1"/>
    <col min="7" max="7" width="18.88671875" customWidth="1"/>
    <col min="8" max="8" width="16.88671875" customWidth="1"/>
    <col min="9" max="9" width="15.77734375" customWidth="1"/>
    <col min="11" max="11" width="16.88671875" customWidth="1"/>
    <col min="12" max="12" width="16.5546875" customWidth="1"/>
    <col min="13" max="13" width="17" customWidth="1"/>
    <col min="14" max="14" width="10.5546875" customWidth="1"/>
  </cols>
  <sheetData>
    <row r="1" spans="1:14" x14ac:dyDescent="0.55000000000000004">
      <c r="A1" s="9" t="s">
        <v>2</v>
      </c>
      <c r="B1" s="9"/>
      <c r="C1" s="9" t="s">
        <v>3</v>
      </c>
      <c r="D1" s="9"/>
      <c r="E1" s="9" t="s">
        <v>4</v>
      </c>
      <c r="F1" s="9"/>
      <c r="G1" s="9" t="s">
        <v>5</v>
      </c>
      <c r="H1" s="9"/>
      <c r="I1" s="9" t="s">
        <v>6</v>
      </c>
      <c r="J1" s="9"/>
      <c r="K1" s="9" t="s">
        <v>9</v>
      </c>
      <c r="L1" s="9"/>
      <c r="M1" s="9" t="s">
        <v>10</v>
      </c>
      <c r="N1" s="9"/>
    </row>
    <row r="2" spans="1:14" x14ac:dyDescent="0.55000000000000004">
      <c r="A2" s="7"/>
      <c r="B2" s="7"/>
      <c r="C2" s="7"/>
      <c r="D2" s="7"/>
      <c r="E2" s="7"/>
      <c r="F2" s="7"/>
      <c r="G2" s="7"/>
      <c r="H2" s="7"/>
      <c r="I2" s="7"/>
      <c r="J2" s="7"/>
      <c r="K2" s="7"/>
      <c r="L2" s="7"/>
      <c r="M2" s="7"/>
      <c r="N2" s="7"/>
    </row>
    <row r="3" spans="1:14" x14ac:dyDescent="0.55000000000000004">
      <c r="A3" s="7" t="s">
        <v>24</v>
      </c>
      <c r="B3" s="7">
        <v>116.15625</v>
      </c>
      <c r="C3" s="7" t="s">
        <v>24</v>
      </c>
      <c r="D3" s="7">
        <v>80</v>
      </c>
      <c r="E3" s="7" t="s">
        <v>24</v>
      </c>
      <c r="F3" s="7">
        <v>78.96875</v>
      </c>
      <c r="G3" s="7" t="s">
        <v>24</v>
      </c>
      <c r="H3" s="7">
        <v>108.59375</v>
      </c>
      <c r="I3" s="7" t="s">
        <v>24</v>
      </c>
      <c r="J3" s="7">
        <v>0.35468749999999993</v>
      </c>
      <c r="K3" s="7" t="s">
        <v>24</v>
      </c>
      <c r="L3" s="7">
        <v>196.15625</v>
      </c>
      <c r="M3" s="7" t="s">
        <v>24</v>
      </c>
      <c r="N3" s="7">
        <v>68.15625</v>
      </c>
    </row>
    <row r="4" spans="1:14" x14ac:dyDescent="0.55000000000000004">
      <c r="A4" s="7" t="s">
        <v>25</v>
      </c>
      <c r="B4" s="7">
        <v>4.5649677098017083</v>
      </c>
      <c r="C4" s="7" t="s">
        <v>25</v>
      </c>
      <c r="D4" s="7">
        <v>3.8649062084350767</v>
      </c>
      <c r="E4" s="7" t="s">
        <v>25</v>
      </c>
      <c r="F4" s="7">
        <v>0.71910054565273718</v>
      </c>
      <c r="G4" s="7" t="s">
        <v>25</v>
      </c>
      <c r="H4" s="7">
        <v>3.4988072204289571</v>
      </c>
      <c r="I4" s="7" t="s">
        <v>25</v>
      </c>
      <c r="J4" s="7">
        <v>1.9999921244804656E-2</v>
      </c>
      <c r="K4" s="7" t="s">
        <v>25</v>
      </c>
      <c r="L4" s="7">
        <v>8.4230517723254081</v>
      </c>
      <c r="M4" s="7" t="s">
        <v>25</v>
      </c>
      <c r="N4" s="7">
        <v>4.356755593837633</v>
      </c>
    </row>
    <row r="5" spans="1:14" x14ac:dyDescent="0.55000000000000004">
      <c r="A5" s="7" t="s">
        <v>26</v>
      </c>
      <c r="B5" s="7">
        <v>113.5</v>
      </c>
      <c r="C5" s="7" t="s">
        <v>26</v>
      </c>
      <c r="D5" s="7">
        <v>76.5</v>
      </c>
      <c r="E5" s="7" t="s">
        <v>26</v>
      </c>
      <c r="F5" s="7">
        <v>80.5</v>
      </c>
      <c r="G5" s="7" t="s">
        <v>26</v>
      </c>
      <c r="H5" s="7">
        <v>108</v>
      </c>
      <c r="I5" s="7" t="s">
        <v>26</v>
      </c>
      <c r="J5" s="7">
        <v>0.35</v>
      </c>
      <c r="K5" s="7" t="s">
        <v>26</v>
      </c>
      <c r="L5" s="7">
        <v>189</v>
      </c>
      <c r="M5" s="7" t="s">
        <v>26</v>
      </c>
      <c r="N5" s="7">
        <v>58.875</v>
      </c>
    </row>
    <row r="6" spans="1:14" x14ac:dyDescent="0.55000000000000004">
      <c r="A6" s="7" t="s">
        <v>27</v>
      </c>
      <c r="B6" s="7">
        <v>98</v>
      </c>
      <c r="C6" s="7" t="s">
        <v>27</v>
      </c>
      <c r="D6" s="7">
        <v>67</v>
      </c>
      <c r="E6" s="7" t="s">
        <v>27</v>
      </c>
      <c r="F6" s="7">
        <v>82</v>
      </c>
      <c r="G6" s="7" t="s">
        <v>27</v>
      </c>
      <c r="H6" s="7">
        <v>90</v>
      </c>
      <c r="I6" s="7" t="s">
        <v>27</v>
      </c>
      <c r="J6" s="7">
        <v>0.25</v>
      </c>
      <c r="K6" s="7" t="s">
        <v>27</v>
      </c>
      <c r="L6" s="7">
        <v>172</v>
      </c>
      <c r="M6" s="7" t="s">
        <v>27</v>
      </c>
      <c r="N6" s="7">
        <v>43</v>
      </c>
    </row>
    <row r="7" spans="1:14" x14ac:dyDescent="0.55000000000000004">
      <c r="A7" s="7" t="s">
        <v>28</v>
      </c>
      <c r="B7" s="7">
        <v>25.823356987987296</v>
      </c>
      <c r="C7" s="7" t="s">
        <v>28</v>
      </c>
      <c r="D7" s="7">
        <v>21.863211109075447</v>
      </c>
      <c r="E7" s="7" t="s">
        <v>28</v>
      </c>
      <c r="F7" s="7">
        <v>4.0678469774879762</v>
      </c>
      <c r="G7" s="7" t="s">
        <v>28</v>
      </c>
      <c r="H7" s="7">
        <v>19.79224249303817</v>
      </c>
      <c r="I7" s="7" t="s">
        <v>28</v>
      </c>
      <c r="J7" s="7">
        <v>0.11313663948318615</v>
      </c>
      <c r="K7" s="7" t="s">
        <v>28</v>
      </c>
      <c r="L7" s="7">
        <v>47.647976211973308</v>
      </c>
      <c r="M7" s="7" t="s">
        <v>28</v>
      </c>
      <c r="N7" s="7">
        <v>24.645531395000116</v>
      </c>
    </row>
    <row r="8" spans="1:14" x14ac:dyDescent="0.55000000000000004">
      <c r="A8" s="7" t="s">
        <v>29</v>
      </c>
      <c r="B8" s="7">
        <v>666.84576612903231</v>
      </c>
      <c r="C8" s="7" t="s">
        <v>29</v>
      </c>
      <c r="D8" s="7">
        <v>478</v>
      </c>
      <c r="E8" s="7" t="s">
        <v>29</v>
      </c>
      <c r="F8" s="7">
        <v>16.547379032258064</v>
      </c>
      <c r="G8" s="7" t="s">
        <v>29</v>
      </c>
      <c r="H8" s="7">
        <v>391.73286290322579</v>
      </c>
      <c r="I8" s="7" t="s">
        <v>29</v>
      </c>
      <c r="J8" s="7">
        <v>1.2799899193548436E-2</v>
      </c>
      <c r="K8" s="7" t="s">
        <v>29</v>
      </c>
      <c r="L8" s="7">
        <v>2270.3296370967741</v>
      </c>
      <c r="M8" s="7" t="s">
        <v>29</v>
      </c>
      <c r="N8" s="7">
        <v>607.4022177419364</v>
      </c>
    </row>
    <row r="9" spans="1:14" x14ac:dyDescent="0.55000000000000004">
      <c r="A9" s="7" t="s">
        <v>30</v>
      </c>
      <c r="B9" s="7">
        <v>-0.22657144602296597</v>
      </c>
      <c r="C9" s="7" t="s">
        <v>30</v>
      </c>
      <c r="D9" s="7">
        <v>-0.28801098984321527</v>
      </c>
      <c r="E9" s="7" t="s">
        <v>30</v>
      </c>
      <c r="F9" s="7">
        <v>-4.330797278659082E-2</v>
      </c>
      <c r="G9" s="7" t="s">
        <v>30</v>
      </c>
      <c r="H9" s="7">
        <v>-0.10222938379078661</v>
      </c>
      <c r="I9" s="7" t="s">
        <v>30</v>
      </c>
      <c r="J9" s="7">
        <v>-1.7110992791279283</v>
      </c>
      <c r="K9" s="7" t="s">
        <v>30</v>
      </c>
      <c r="L9" s="7">
        <v>-0.25353273413815502</v>
      </c>
      <c r="M9" s="7" t="s">
        <v>30</v>
      </c>
      <c r="N9" s="7">
        <v>0.20194956123088437</v>
      </c>
    </row>
    <row r="10" spans="1:14" x14ac:dyDescent="0.55000000000000004">
      <c r="A10" s="7" t="s">
        <v>31</v>
      </c>
      <c r="B10" s="7">
        <v>0.41192496981442506</v>
      </c>
      <c r="C10" s="7" t="s">
        <v>31</v>
      </c>
      <c r="D10" s="7">
        <v>0.40754508809446494</v>
      </c>
      <c r="E10" s="7" t="s">
        <v>31</v>
      </c>
      <c r="F10" s="7">
        <v>-0.96045886608380826</v>
      </c>
      <c r="G10" s="7" t="s">
        <v>31</v>
      </c>
      <c r="H10" s="7">
        <v>0.3575000888676092</v>
      </c>
      <c r="I10" s="7" t="s">
        <v>31</v>
      </c>
      <c r="J10" s="7">
        <v>0.39304167994180966</v>
      </c>
      <c r="K10" s="7" t="s">
        <v>31</v>
      </c>
      <c r="L10" s="7">
        <v>0.4101724623999306</v>
      </c>
      <c r="M10" s="7" t="s">
        <v>31</v>
      </c>
      <c r="N10" s="7">
        <v>1.0443412514896393</v>
      </c>
    </row>
    <row r="11" spans="1:14" x14ac:dyDescent="0.55000000000000004">
      <c r="A11" s="7" t="s">
        <v>32</v>
      </c>
      <c r="B11" s="7">
        <v>105</v>
      </c>
      <c r="C11" s="7" t="s">
        <v>32</v>
      </c>
      <c r="D11" s="7">
        <v>87</v>
      </c>
      <c r="E11" s="7" t="s">
        <v>32</v>
      </c>
      <c r="F11" s="7">
        <v>14</v>
      </c>
      <c r="G11" s="7" t="s">
        <v>32</v>
      </c>
      <c r="H11" s="7">
        <v>90</v>
      </c>
      <c r="I11" s="7" t="s">
        <v>32</v>
      </c>
      <c r="J11" s="7">
        <v>0.25</v>
      </c>
      <c r="K11" s="7" t="s">
        <v>32</v>
      </c>
      <c r="L11" s="7">
        <v>192</v>
      </c>
      <c r="M11" s="7" t="s">
        <v>32</v>
      </c>
      <c r="N11" s="7">
        <v>93.5</v>
      </c>
    </row>
    <row r="12" spans="1:14" x14ac:dyDescent="0.55000000000000004">
      <c r="A12" s="7" t="s">
        <v>33</v>
      </c>
      <c r="B12" s="7">
        <v>71</v>
      </c>
      <c r="C12" s="7" t="s">
        <v>33</v>
      </c>
      <c r="D12" s="7">
        <v>42</v>
      </c>
      <c r="E12" s="7" t="s">
        <v>33</v>
      </c>
      <c r="F12" s="7">
        <v>70</v>
      </c>
      <c r="G12" s="7" t="s">
        <v>33</v>
      </c>
      <c r="H12" s="7">
        <v>68</v>
      </c>
      <c r="I12" s="7" t="s">
        <v>33</v>
      </c>
      <c r="J12" s="7">
        <v>0.25</v>
      </c>
      <c r="K12" s="7" t="s">
        <v>33</v>
      </c>
      <c r="L12" s="7">
        <v>113</v>
      </c>
      <c r="M12" s="7" t="s">
        <v>33</v>
      </c>
      <c r="N12" s="7">
        <v>41</v>
      </c>
    </row>
    <row r="13" spans="1:14" x14ac:dyDescent="0.55000000000000004">
      <c r="A13" s="7" t="s">
        <v>34</v>
      </c>
      <c r="B13" s="7">
        <v>176</v>
      </c>
      <c r="C13" s="7" t="s">
        <v>34</v>
      </c>
      <c r="D13" s="7">
        <v>129</v>
      </c>
      <c r="E13" s="7" t="s">
        <v>34</v>
      </c>
      <c r="F13" s="7">
        <v>84</v>
      </c>
      <c r="G13" s="7" t="s">
        <v>34</v>
      </c>
      <c r="H13" s="7">
        <v>158</v>
      </c>
      <c r="I13" s="7" t="s">
        <v>34</v>
      </c>
      <c r="J13" s="7">
        <v>0.5</v>
      </c>
      <c r="K13" s="7" t="s">
        <v>34</v>
      </c>
      <c r="L13" s="7">
        <v>305</v>
      </c>
      <c r="M13" s="7" t="s">
        <v>34</v>
      </c>
      <c r="N13" s="7">
        <v>134.5</v>
      </c>
    </row>
    <row r="14" spans="1:14" x14ac:dyDescent="0.55000000000000004">
      <c r="A14" s="7" t="s">
        <v>35</v>
      </c>
      <c r="B14" s="7">
        <v>3717</v>
      </c>
      <c r="C14" s="7" t="s">
        <v>35</v>
      </c>
      <c r="D14" s="7">
        <v>2560</v>
      </c>
      <c r="E14" s="7" t="s">
        <v>35</v>
      </c>
      <c r="F14" s="7">
        <v>2527</v>
      </c>
      <c r="G14" s="7" t="s">
        <v>35</v>
      </c>
      <c r="H14" s="7">
        <v>3475</v>
      </c>
      <c r="I14" s="7" t="s">
        <v>35</v>
      </c>
      <c r="J14" s="7">
        <v>11.349999999999998</v>
      </c>
      <c r="K14" s="7" t="s">
        <v>35</v>
      </c>
      <c r="L14" s="7">
        <v>6277</v>
      </c>
      <c r="M14" s="7" t="s">
        <v>35</v>
      </c>
      <c r="N14" s="7">
        <v>2181</v>
      </c>
    </row>
    <row r="15" spans="1:14" x14ac:dyDescent="0.55000000000000004">
      <c r="A15" s="7" t="s">
        <v>36</v>
      </c>
      <c r="B15" s="7">
        <v>32</v>
      </c>
      <c r="C15" s="7" t="s">
        <v>36</v>
      </c>
      <c r="D15" s="7">
        <v>32</v>
      </c>
      <c r="E15" s="7" t="s">
        <v>36</v>
      </c>
      <c r="F15" s="7">
        <v>32</v>
      </c>
      <c r="G15" s="7" t="s">
        <v>36</v>
      </c>
      <c r="H15" s="7">
        <v>32</v>
      </c>
      <c r="I15" s="7" t="s">
        <v>36</v>
      </c>
      <c r="J15" s="7">
        <v>32</v>
      </c>
      <c r="K15" s="7" t="s">
        <v>36</v>
      </c>
      <c r="L15" s="7">
        <v>32</v>
      </c>
      <c r="M15" s="7" t="s">
        <v>36</v>
      </c>
      <c r="N15" s="7">
        <v>32</v>
      </c>
    </row>
    <row r="16" spans="1:14" ht="23.25" thickBot="1" x14ac:dyDescent="0.6">
      <c r="A16" s="8" t="s">
        <v>37</v>
      </c>
      <c r="B16" s="8">
        <v>9.3103130265059999</v>
      </c>
      <c r="C16" s="8" t="s">
        <v>37</v>
      </c>
      <c r="D16" s="8">
        <v>7.8825281811642984</v>
      </c>
      <c r="E16" s="8" t="s">
        <v>37</v>
      </c>
      <c r="F16" s="8">
        <v>1.4666152321697516</v>
      </c>
      <c r="G16" s="8" t="s">
        <v>37</v>
      </c>
      <c r="H16" s="8">
        <v>7.1358643724136996</v>
      </c>
      <c r="I16" s="8" t="s">
        <v>37</v>
      </c>
      <c r="J16" s="8">
        <v>4.0790108305648283E-2</v>
      </c>
      <c r="K16" s="8" t="s">
        <v>37</v>
      </c>
      <c r="L16" s="8">
        <v>17.178927349350769</v>
      </c>
      <c r="M16" s="8" t="s">
        <v>37</v>
      </c>
      <c r="N16" s="8">
        <v>8.8856616162946214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98EAA-3F81-42A7-87C5-D6BAEF2AC3B0}">
  <sheetPr>
    <tabColor rgb="FFFFFF00"/>
  </sheetPr>
  <dimension ref="A1:H8"/>
  <sheetViews>
    <sheetView workbookViewId="0">
      <selection activeCell="F7" sqref="F7"/>
    </sheetView>
  </sheetViews>
  <sheetFormatPr defaultRowHeight="22.5" x14ac:dyDescent="0.55000000000000004"/>
  <cols>
    <col min="2" max="8" width="11.44140625" customWidth="1"/>
  </cols>
  <sheetData>
    <row r="1" spans="1:8" x14ac:dyDescent="0.55000000000000004">
      <c r="A1" s="9"/>
      <c r="B1" s="9" t="s">
        <v>2</v>
      </c>
      <c r="C1" s="9" t="s">
        <v>3</v>
      </c>
      <c r="D1" s="9" t="s">
        <v>4</v>
      </c>
      <c r="E1" s="9" t="s">
        <v>5</v>
      </c>
      <c r="F1" s="9" t="s">
        <v>6</v>
      </c>
      <c r="G1" s="9" t="s">
        <v>9</v>
      </c>
      <c r="H1" s="9" t="s">
        <v>10</v>
      </c>
    </row>
    <row r="2" spans="1:8" x14ac:dyDescent="0.55000000000000004">
      <c r="A2" s="7" t="s">
        <v>2</v>
      </c>
      <c r="B2" s="7">
        <v>1</v>
      </c>
      <c r="C2" s="7"/>
      <c r="D2" s="7"/>
      <c r="E2" s="7"/>
      <c r="F2" s="7"/>
      <c r="G2" s="7"/>
      <c r="H2" s="7"/>
    </row>
    <row r="3" spans="1:8" x14ac:dyDescent="0.55000000000000004">
      <c r="A3" s="7" t="s">
        <v>3</v>
      </c>
      <c r="B3" s="7">
        <v>0.99674171067949302</v>
      </c>
      <c r="C3" s="7">
        <v>1</v>
      </c>
      <c r="D3" s="7"/>
      <c r="E3" s="7"/>
      <c r="F3" s="7"/>
      <c r="G3" s="7"/>
      <c r="H3" s="7"/>
    </row>
    <row r="4" spans="1:8" x14ac:dyDescent="0.55000000000000004">
      <c r="A4" s="7" t="s">
        <v>4</v>
      </c>
      <c r="B4" s="7">
        <v>0.45822133045782226</v>
      </c>
      <c r="C4" s="7">
        <v>0.43452680117577719</v>
      </c>
      <c r="D4" s="7">
        <v>1</v>
      </c>
      <c r="E4" s="7"/>
      <c r="F4" s="7"/>
      <c r="G4" s="7"/>
      <c r="H4" s="7"/>
    </row>
    <row r="5" spans="1:8" x14ac:dyDescent="0.55000000000000004">
      <c r="A5" s="7" t="s">
        <v>5</v>
      </c>
      <c r="B5" s="7">
        <v>0.85419648261344117</v>
      </c>
      <c r="C5" s="7">
        <v>0.82351916130340219</v>
      </c>
      <c r="D5" s="7">
        <v>0.25345659271727872</v>
      </c>
      <c r="E5" s="7">
        <v>1</v>
      </c>
      <c r="F5" s="7"/>
      <c r="G5" s="7"/>
      <c r="H5" s="7"/>
    </row>
    <row r="6" spans="1:8" x14ac:dyDescent="0.55000000000000004">
      <c r="A6" s="7" t="s">
        <v>6</v>
      </c>
      <c r="B6" s="7">
        <v>-0.24979338114586533</v>
      </c>
      <c r="C6" s="7">
        <v>-0.29668971007272738</v>
      </c>
      <c r="D6" s="7">
        <v>-5.5745296839830254E-2</v>
      </c>
      <c r="E6" s="7">
        <v>6.2102881976868772E-2</v>
      </c>
      <c r="F6" s="7">
        <v>1</v>
      </c>
      <c r="G6" s="7"/>
      <c r="H6" s="7"/>
    </row>
    <row r="7" spans="1:8" x14ac:dyDescent="0.55000000000000004">
      <c r="A7" s="7" t="s">
        <v>9</v>
      </c>
      <c r="B7" s="7">
        <v>0.999314875787504</v>
      </c>
      <c r="C7" s="7">
        <v>0.99904407098002379</v>
      </c>
      <c r="D7" s="7">
        <v>0.44772025757558648</v>
      </c>
      <c r="E7" s="7">
        <v>0.84081207995330787</v>
      </c>
      <c r="F7" s="7">
        <v>-0.27151401692745059</v>
      </c>
      <c r="G7" s="7">
        <v>1</v>
      </c>
      <c r="H7" s="7"/>
    </row>
    <row r="8" spans="1:8" ht="23.25" thickBot="1" x14ac:dyDescent="0.6">
      <c r="A8" s="8" t="s">
        <v>10</v>
      </c>
      <c r="B8" s="8">
        <v>0.47638280174326836</v>
      </c>
      <c r="C8" s="8">
        <v>0.43481269491281882</v>
      </c>
      <c r="D8" s="8">
        <v>0.30508118472533052</v>
      </c>
      <c r="E8" s="8">
        <v>0.6124379881718266</v>
      </c>
      <c r="F8" s="8">
        <v>0.71151325383991482</v>
      </c>
      <c r="G8" s="8">
        <v>0.4576942533114105</v>
      </c>
      <c r="H8" s="8">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DD9C4-6B67-41B4-AE72-460778385038}">
  <sheetPr>
    <tabColor theme="6" tint="-0.249977111117893"/>
  </sheetPr>
  <dimension ref="A1:C14"/>
  <sheetViews>
    <sheetView topLeftCell="A4" workbookViewId="0">
      <selection activeCell="D14" sqref="D14"/>
    </sheetView>
  </sheetViews>
  <sheetFormatPr defaultRowHeight="22.5" x14ac:dyDescent="0.55000000000000004"/>
  <cols>
    <col min="1" max="2" width="16" customWidth="1"/>
    <col min="3" max="3" width="18.5546875" customWidth="1"/>
  </cols>
  <sheetData>
    <row r="1" spans="1:3" x14ac:dyDescent="0.55000000000000004">
      <c r="A1" t="s">
        <v>39</v>
      </c>
    </row>
    <row r="2" spans="1:3" ht="23.25" thickBot="1" x14ac:dyDescent="0.6"/>
    <row r="3" spans="1:3" x14ac:dyDescent="0.55000000000000004">
      <c r="A3" s="9"/>
      <c r="B3" s="9" t="s">
        <v>2</v>
      </c>
      <c r="C3" s="9" t="s">
        <v>3</v>
      </c>
    </row>
    <row r="4" spans="1:3" x14ac:dyDescent="0.55000000000000004">
      <c r="A4" s="7" t="s">
        <v>24</v>
      </c>
      <c r="B4" s="7">
        <v>116.15625</v>
      </c>
      <c r="C4" s="7">
        <v>80</v>
      </c>
    </row>
    <row r="5" spans="1:3" x14ac:dyDescent="0.55000000000000004">
      <c r="A5" s="7" t="s">
        <v>40</v>
      </c>
      <c r="B5" s="7">
        <v>666.84576612903231</v>
      </c>
      <c r="C5" s="7">
        <v>478</v>
      </c>
    </row>
    <row r="6" spans="1:3" x14ac:dyDescent="0.55000000000000004">
      <c r="A6" s="7" t="s">
        <v>41</v>
      </c>
      <c r="B6" s="7">
        <v>32</v>
      </c>
      <c r="C6" s="7">
        <v>32</v>
      </c>
    </row>
    <row r="7" spans="1:3" x14ac:dyDescent="0.55000000000000004">
      <c r="A7" s="7" t="s">
        <v>42</v>
      </c>
      <c r="B7" s="7">
        <v>572.4228830645161</v>
      </c>
      <c r="C7" s="7"/>
    </row>
    <row r="8" spans="1:3" x14ac:dyDescent="0.55000000000000004">
      <c r="A8" s="7" t="s">
        <v>43</v>
      </c>
      <c r="B8" s="7">
        <v>0</v>
      </c>
      <c r="C8" s="7"/>
    </row>
    <row r="9" spans="1:3" x14ac:dyDescent="0.55000000000000004">
      <c r="A9" s="7" t="s">
        <v>44</v>
      </c>
      <c r="B9" s="7">
        <v>62</v>
      </c>
      <c r="C9" s="7"/>
    </row>
    <row r="10" spans="1:3" x14ac:dyDescent="0.55000000000000004">
      <c r="A10" s="7" t="s">
        <v>45</v>
      </c>
      <c r="B10" s="7">
        <v>6.0448409539399144</v>
      </c>
      <c r="C10" s="7"/>
    </row>
    <row r="11" spans="1:3" x14ac:dyDescent="0.55000000000000004">
      <c r="A11" s="7" t="s">
        <v>46</v>
      </c>
      <c r="B11" s="12">
        <v>4.6737785551650627E-8</v>
      </c>
      <c r="C11" s="12" t="s">
        <v>50</v>
      </c>
    </row>
    <row r="12" spans="1:3" x14ac:dyDescent="0.55000000000000004">
      <c r="A12" s="7" t="s">
        <v>47</v>
      </c>
      <c r="B12" s="7">
        <v>1.6698041625120112</v>
      </c>
      <c r="C12" s="7"/>
    </row>
    <row r="13" spans="1:3" x14ac:dyDescent="0.55000000000000004">
      <c r="A13" s="7" t="s">
        <v>48</v>
      </c>
      <c r="B13" s="12">
        <v>9.3475571103301255E-8</v>
      </c>
      <c r="C13" s="12" t="s">
        <v>50</v>
      </c>
    </row>
    <row r="14" spans="1:3" ht="23.25" thickBot="1" x14ac:dyDescent="0.6">
      <c r="A14" s="8" t="s">
        <v>49</v>
      </c>
      <c r="B14" s="8">
        <v>1.9989715170333793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26AAC-D986-4B44-8200-EEB8E7503167}">
  <sheetPr>
    <tabColor theme="4" tint="-0.249977111117893"/>
  </sheetPr>
  <dimension ref="A1:K58"/>
  <sheetViews>
    <sheetView topLeftCell="A14" workbookViewId="0">
      <selection activeCell="F26" sqref="F26"/>
    </sheetView>
  </sheetViews>
  <sheetFormatPr defaultRowHeight="22.5" x14ac:dyDescent="0.55000000000000004"/>
  <cols>
    <col min="1" max="9" width="13.5546875" customWidth="1"/>
  </cols>
  <sheetData>
    <row r="1" spans="1:9" x14ac:dyDescent="0.55000000000000004">
      <c r="A1" t="s">
        <v>51</v>
      </c>
    </row>
    <row r="2" spans="1:9" ht="23.25" thickBot="1" x14ac:dyDescent="0.6"/>
    <row r="3" spans="1:9" x14ac:dyDescent="0.55000000000000004">
      <c r="A3" s="13" t="s">
        <v>52</v>
      </c>
      <c r="B3" s="13"/>
    </row>
    <row r="4" spans="1:9" x14ac:dyDescent="0.55000000000000004">
      <c r="A4" s="7" t="s">
        <v>53</v>
      </c>
      <c r="B4" s="7">
        <v>0.92746112072844311</v>
      </c>
    </row>
    <row r="5" spans="1:9" x14ac:dyDescent="0.55000000000000004">
      <c r="A5" s="7" t="s">
        <v>54</v>
      </c>
      <c r="B5" s="7">
        <v>0.86018413046285969</v>
      </c>
    </row>
    <row r="6" spans="1:9" x14ac:dyDescent="0.55000000000000004">
      <c r="A6" s="7" t="s">
        <v>55</v>
      </c>
      <c r="B6" s="7">
        <v>0.84520385872673753</v>
      </c>
    </row>
    <row r="7" spans="1:9" x14ac:dyDescent="0.55000000000000004">
      <c r="A7" s="7" t="s">
        <v>25</v>
      </c>
      <c r="B7" s="7">
        <v>18.746686833702295</v>
      </c>
    </row>
    <row r="8" spans="1:9" ht="23.25" thickBot="1" x14ac:dyDescent="0.6">
      <c r="A8" s="8" t="s">
        <v>41</v>
      </c>
      <c r="B8" s="8">
        <v>32</v>
      </c>
    </row>
    <row r="10" spans="1:9" ht="23.25" thickBot="1" x14ac:dyDescent="0.6">
      <c r="A10" t="s">
        <v>56</v>
      </c>
    </row>
    <row r="11" spans="1:9" x14ac:dyDescent="0.55000000000000004">
      <c r="A11" s="9"/>
      <c r="B11" s="9" t="s">
        <v>44</v>
      </c>
      <c r="C11" s="9" t="s">
        <v>60</v>
      </c>
      <c r="D11" s="9" t="s">
        <v>61</v>
      </c>
      <c r="E11" s="9" t="s">
        <v>62</v>
      </c>
      <c r="F11" s="9" t="s">
        <v>63</v>
      </c>
    </row>
    <row r="12" spans="1:9" x14ac:dyDescent="0.55000000000000004">
      <c r="A12" s="7" t="s">
        <v>57</v>
      </c>
      <c r="B12" s="7">
        <v>3</v>
      </c>
      <c r="C12" s="7">
        <v>60539.947267254604</v>
      </c>
      <c r="D12" s="7">
        <v>20179.982422418201</v>
      </c>
      <c r="E12" s="7">
        <v>57.421129977814999</v>
      </c>
      <c r="F12" s="12">
        <v>4.4086280865420821E-12</v>
      </c>
      <c r="G12" s="14" t="s">
        <v>75</v>
      </c>
    </row>
    <row r="13" spans="1:9" x14ac:dyDescent="0.55000000000000004">
      <c r="A13" s="7" t="s">
        <v>58</v>
      </c>
      <c r="B13" s="7">
        <v>28</v>
      </c>
      <c r="C13" s="7">
        <v>9840.2714827453947</v>
      </c>
      <c r="D13" s="7">
        <v>351.43826724090695</v>
      </c>
      <c r="E13" s="7"/>
      <c r="F13" s="7"/>
    </row>
    <row r="14" spans="1:9" ht="23.25" thickBot="1" x14ac:dyDescent="0.6">
      <c r="A14" s="8" t="s">
        <v>12</v>
      </c>
      <c r="B14" s="8">
        <v>31</v>
      </c>
      <c r="C14" s="8">
        <v>70380.21875</v>
      </c>
      <c r="D14" s="8"/>
      <c r="E14" s="8"/>
      <c r="F14" s="8"/>
    </row>
    <row r="15" spans="1:9" ht="23.25" thickBot="1" x14ac:dyDescent="0.6"/>
    <row r="16" spans="1:9" x14ac:dyDescent="0.55000000000000004">
      <c r="A16" s="9"/>
      <c r="B16" s="9" t="s">
        <v>64</v>
      </c>
      <c r="C16" s="9" t="s">
        <v>25</v>
      </c>
      <c r="D16" s="9" t="s">
        <v>45</v>
      </c>
      <c r="E16" s="9" t="s">
        <v>65</v>
      </c>
      <c r="F16" s="9" t="s">
        <v>66</v>
      </c>
      <c r="G16" s="9" t="s">
        <v>67</v>
      </c>
      <c r="H16" s="9" t="s">
        <v>68</v>
      </c>
      <c r="I16" s="9" t="s">
        <v>69</v>
      </c>
    </row>
    <row r="17" spans="1:11" x14ac:dyDescent="0.55000000000000004">
      <c r="A17" s="7" t="s">
        <v>59</v>
      </c>
      <c r="B17" s="7">
        <v>-177.60463604824571</v>
      </c>
      <c r="C17" s="7">
        <v>66.98004556829369</v>
      </c>
      <c r="D17" s="7">
        <v>-2.6516051839223937</v>
      </c>
      <c r="E17" s="12">
        <v>1.3038286375022856E-2</v>
      </c>
      <c r="F17" s="7">
        <v>-314.80703974810945</v>
      </c>
      <c r="G17" s="7">
        <v>-40.402232348382</v>
      </c>
      <c r="H17" s="7">
        <v>-314.80703974810945</v>
      </c>
      <c r="I17" s="7">
        <v>-40.402232348382</v>
      </c>
    </row>
    <row r="18" spans="1:11" x14ac:dyDescent="0.55000000000000004">
      <c r="A18" s="7" t="s">
        <v>4</v>
      </c>
      <c r="B18" s="7">
        <v>2.6605112692124426</v>
      </c>
      <c r="C18" s="7">
        <v>0.85800654375215213</v>
      </c>
      <c r="D18" s="7">
        <v>3.1008053360266334</v>
      </c>
      <c r="E18" s="12">
        <v>4.37091964530276E-3</v>
      </c>
      <c r="F18" s="7">
        <v>0.90296453728348025</v>
      </c>
      <c r="G18" s="7">
        <v>4.4180580011414055</v>
      </c>
      <c r="H18" s="7">
        <v>0.90296453728348025</v>
      </c>
      <c r="I18" s="7">
        <v>4.4180580011414055</v>
      </c>
    </row>
    <row r="19" spans="1:11" x14ac:dyDescent="0.55000000000000004">
      <c r="A19" s="7" t="s">
        <v>5</v>
      </c>
      <c r="B19" s="7">
        <v>1.9317350019881514</v>
      </c>
      <c r="C19" s="7">
        <v>0.17641010805744139</v>
      </c>
      <c r="D19" s="7">
        <v>10.950251225735624</v>
      </c>
      <c r="E19" s="12">
        <v>1.2504418847080541E-11</v>
      </c>
      <c r="F19" s="7">
        <v>1.5703752767584176</v>
      </c>
      <c r="G19" s="7">
        <v>2.293094727217885</v>
      </c>
      <c r="H19" s="7">
        <v>1.5703752767584176</v>
      </c>
      <c r="I19" s="7">
        <v>2.293094727217885</v>
      </c>
    </row>
    <row r="20" spans="1:11" ht="23.25" thickBot="1" x14ac:dyDescent="0.6">
      <c r="A20" s="8" t="s">
        <v>6</v>
      </c>
      <c r="B20" s="8">
        <v>-130.00376701892566</v>
      </c>
      <c r="C20" s="8">
        <v>29.90013989573848</v>
      </c>
      <c r="D20" s="8">
        <v>-4.3479317311640555</v>
      </c>
      <c r="E20" s="15">
        <v>1.6429216378551924E-4</v>
      </c>
      <c r="F20" s="8">
        <v>-191.25142712203328</v>
      </c>
      <c r="G20" s="8">
        <v>-68.756106915818037</v>
      </c>
      <c r="H20" s="8">
        <v>-191.25142712203328</v>
      </c>
      <c r="I20" s="8">
        <v>-68.756106915818037</v>
      </c>
    </row>
    <row r="21" spans="1:11" x14ac:dyDescent="0.55000000000000004">
      <c r="E21" s="14" t="s">
        <v>76</v>
      </c>
    </row>
    <row r="23" spans="1:11" x14ac:dyDescent="0.55000000000000004">
      <c r="C23">
        <f>Lemonade2016!I2</f>
        <v>159</v>
      </c>
    </row>
    <row r="24" spans="1:11" x14ac:dyDescent="0.55000000000000004">
      <c r="A24" t="s">
        <v>70</v>
      </c>
      <c r="C24" s="16">
        <f>B17+Regression!B18*Lemonade2016!F2+Regression!B19*Lemonade2016!G2+Regression!B20*Lemonade2016!H2</f>
        <v>168.91211974948425</v>
      </c>
      <c r="D24" s="17">
        <f>C23-C24</f>
        <v>-9.9121197494842477</v>
      </c>
      <c r="E24" s="20" t="s">
        <v>77</v>
      </c>
    </row>
    <row r="25" spans="1:11" ht="23.25" thickBot="1" x14ac:dyDescent="0.6"/>
    <row r="26" spans="1:11" ht="44.25" customHeight="1" x14ac:dyDescent="0.55000000000000004">
      <c r="A26" s="9" t="s">
        <v>71</v>
      </c>
      <c r="B26" s="9" t="s">
        <v>72</v>
      </c>
      <c r="C26" s="9" t="s">
        <v>73</v>
      </c>
      <c r="D26" s="9" t="s">
        <v>74</v>
      </c>
      <c r="F26" s="21">
        <f>$B$17+$B$18*80+$B$19*110+$B$20*0.35</f>
        <v>202.22579725082238</v>
      </c>
      <c r="G26" s="23" t="s">
        <v>78</v>
      </c>
      <c r="H26" s="23"/>
      <c r="I26" s="23"/>
      <c r="J26" s="23"/>
      <c r="K26" s="24"/>
    </row>
    <row r="27" spans="1:11" ht="46.5" customHeight="1" thickBot="1" x14ac:dyDescent="0.6">
      <c r="A27" s="7">
        <v>1</v>
      </c>
      <c r="B27" s="18">
        <v>168.91211974948425</v>
      </c>
      <c r="C27" s="19">
        <v>-9.9121197494842477</v>
      </c>
      <c r="D27" s="7">
        <v>-0.55634456139967625</v>
      </c>
      <c r="F27" s="22">
        <f>$B$17+$B$18*80+$B$19*120+$B$20*0.35</f>
        <v>221.54314727070388</v>
      </c>
      <c r="G27" s="25" t="s">
        <v>79</v>
      </c>
      <c r="H27" s="25"/>
      <c r="I27" s="25"/>
      <c r="J27" s="25"/>
      <c r="K27" s="26"/>
    </row>
    <row r="28" spans="1:11" ht="23.25" thickBot="1" x14ac:dyDescent="0.6">
      <c r="A28" s="7">
        <v>2</v>
      </c>
      <c r="B28" s="7">
        <v>155.30738375925239</v>
      </c>
      <c r="C28" s="7">
        <v>9.6926162407476113</v>
      </c>
      <c r="D28" s="7">
        <v>0.54402433259088612</v>
      </c>
    </row>
    <row r="29" spans="1:11" ht="33.75" customHeight="1" x14ac:dyDescent="0.55000000000000004">
      <c r="A29" s="7">
        <v>3</v>
      </c>
      <c r="B29" s="7">
        <v>175.91028349021258</v>
      </c>
      <c r="C29" s="7">
        <v>-9.9102834902125778</v>
      </c>
      <c r="D29" s="7">
        <v>-0.55624149637575271</v>
      </c>
      <c r="F29" s="31"/>
      <c r="G29" s="27" t="s">
        <v>80</v>
      </c>
      <c r="H29" s="28"/>
    </row>
    <row r="30" spans="1:11" x14ac:dyDescent="0.55000000000000004">
      <c r="A30" s="7">
        <v>4</v>
      </c>
      <c r="B30" s="7">
        <v>179.69116251787403</v>
      </c>
      <c r="C30" s="7">
        <v>7.3088374821259663</v>
      </c>
      <c r="D30" s="7">
        <v>0.41022829486563267</v>
      </c>
      <c r="F30" s="29" t="s">
        <v>4</v>
      </c>
      <c r="G30" s="32">
        <f>B18*'Descriptiv Statistics'!F7/'Descriptiv Statistics'!L7</f>
        <v>0.22713562223276482</v>
      </c>
      <c r="H30" s="33"/>
    </row>
    <row r="31" spans="1:11" x14ac:dyDescent="0.55000000000000004">
      <c r="A31" s="7">
        <v>5</v>
      </c>
      <c r="B31" s="7">
        <v>181.40330885200734</v>
      </c>
      <c r="C31" s="7">
        <v>51.596691147992658</v>
      </c>
      <c r="D31" s="7">
        <v>2.8960040063981425</v>
      </c>
      <c r="F31" s="29" t="s">
        <v>5</v>
      </c>
      <c r="G31" s="32">
        <f>B19*'Descriptiv Statistics'!H7/'Descriptiv Statistics'!L7</f>
        <v>0.80241325301097521</v>
      </c>
      <c r="H31" s="33"/>
    </row>
    <row r="32" spans="1:11" ht="23.25" thickBot="1" x14ac:dyDescent="0.6">
      <c r="A32" s="7">
        <v>6</v>
      </c>
      <c r="B32" s="7">
        <v>258.19852646399391</v>
      </c>
      <c r="C32" s="7">
        <v>18.801473536006085</v>
      </c>
      <c r="D32" s="7">
        <v>1.0552836136388677</v>
      </c>
      <c r="F32" s="30" t="s">
        <v>6</v>
      </c>
      <c r="G32" s="34">
        <f>B20*'Descriptiv Statistics'!J7/'Descriptiv Statistics'!L7</f>
        <v>-0.30868444979160192</v>
      </c>
      <c r="H32" s="35"/>
    </row>
    <row r="33" spans="1:4" x14ac:dyDescent="0.55000000000000004">
      <c r="A33" s="7">
        <v>7</v>
      </c>
      <c r="B33" s="7">
        <v>181.9124964513768</v>
      </c>
      <c r="C33" s="7">
        <v>-9.9124964513767964</v>
      </c>
      <c r="D33" s="7">
        <v>-0.55636570481344494</v>
      </c>
    </row>
    <row r="34" spans="1:4" x14ac:dyDescent="0.55000000000000004">
      <c r="A34" s="7">
        <v>8</v>
      </c>
      <c r="B34" s="7">
        <v>266.18006027163125</v>
      </c>
      <c r="C34" s="7">
        <v>-22.180060271631248</v>
      </c>
      <c r="D34" s="7">
        <v>-1.2449159428568384</v>
      </c>
    </row>
    <row r="35" spans="1:4" x14ac:dyDescent="0.55000000000000004">
      <c r="A35" s="7">
        <v>9</v>
      </c>
      <c r="B35" s="7">
        <v>246.13393398452541</v>
      </c>
      <c r="C35" s="7">
        <v>-17.133933984525413</v>
      </c>
      <c r="D35" s="7">
        <v>-0.96168844087742089</v>
      </c>
    </row>
    <row r="36" spans="1:4" x14ac:dyDescent="0.55000000000000004">
      <c r="A36" s="7">
        <v>10</v>
      </c>
      <c r="B36" s="7">
        <v>261.11363153289102</v>
      </c>
      <c r="C36" s="7">
        <v>-23.11363153289102</v>
      </c>
      <c r="D36" s="7">
        <v>-1.2973151578590518</v>
      </c>
    </row>
    <row r="37" spans="1:4" x14ac:dyDescent="0.55000000000000004">
      <c r="A37" s="7">
        <v>11</v>
      </c>
      <c r="B37" s="7">
        <v>271.50108281005606</v>
      </c>
      <c r="C37" s="7">
        <v>10.498917189943938</v>
      </c>
      <c r="D37" s="7">
        <v>0.58928015670056899</v>
      </c>
    </row>
    <row r="38" spans="1:4" x14ac:dyDescent="0.55000000000000004">
      <c r="A38" s="7">
        <v>12</v>
      </c>
      <c r="B38" s="7">
        <v>204.61913400769504</v>
      </c>
      <c r="C38" s="7">
        <v>20.380865992304962</v>
      </c>
      <c r="D38" s="7">
        <v>1.1439312919947791</v>
      </c>
    </row>
    <row r="39" spans="1:4" x14ac:dyDescent="0.55000000000000004">
      <c r="A39" s="7">
        <v>13</v>
      </c>
      <c r="B39" s="7">
        <v>185.99555512320791</v>
      </c>
      <c r="C39" s="7">
        <v>-1.9955551232079074</v>
      </c>
      <c r="D39" s="7">
        <v>-0.11200593493916854</v>
      </c>
    </row>
    <row r="40" spans="1:4" x14ac:dyDescent="0.55000000000000004">
      <c r="A40" s="7">
        <v>14</v>
      </c>
      <c r="B40" s="7">
        <v>226.34240149710428</v>
      </c>
      <c r="C40" s="7">
        <v>-17.342401497104277</v>
      </c>
      <c r="D40" s="7">
        <v>-0.97338924451811581</v>
      </c>
    </row>
    <row r="41" spans="1:4" x14ac:dyDescent="0.55000000000000004">
      <c r="A41" s="7">
        <v>15</v>
      </c>
      <c r="B41" s="7">
        <v>215.70035642025454</v>
      </c>
      <c r="C41" s="7">
        <v>-8.7003564202545363</v>
      </c>
      <c r="D41" s="7">
        <v>-0.48833106328232417</v>
      </c>
    </row>
    <row r="42" spans="1:4" x14ac:dyDescent="0.55000000000000004">
      <c r="A42" s="7">
        <v>16</v>
      </c>
      <c r="B42" s="7">
        <v>149.98636122082752</v>
      </c>
      <c r="C42" s="7">
        <v>14.013638779172481</v>
      </c>
      <c r="D42" s="7">
        <v>0.78655342320878185</v>
      </c>
    </row>
    <row r="43" spans="1:4" x14ac:dyDescent="0.55000000000000004">
      <c r="A43" s="7">
        <v>17</v>
      </c>
      <c r="B43" s="7">
        <v>136.10899835058316</v>
      </c>
      <c r="C43" s="7">
        <v>-3.108998350583164</v>
      </c>
      <c r="D43" s="7">
        <v>-0.1745009511045815</v>
      </c>
    </row>
    <row r="44" spans="1:4" x14ac:dyDescent="0.55000000000000004">
      <c r="A44" s="7">
        <v>18</v>
      </c>
      <c r="B44" s="7">
        <v>205.65145842215665</v>
      </c>
      <c r="C44" s="7">
        <v>-14.651458422156651</v>
      </c>
      <c r="D44" s="7">
        <v>-0.82235277778645333</v>
      </c>
    </row>
    <row r="45" spans="1:4" x14ac:dyDescent="0.55000000000000004">
      <c r="A45" s="7">
        <v>19</v>
      </c>
      <c r="B45" s="7">
        <v>208.56656349105381</v>
      </c>
      <c r="C45" s="7">
        <v>14.433436508946187</v>
      </c>
      <c r="D45" s="7">
        <v>0.81011570753849693</v>
      </c>
    </row>
    <row r="46" spans="1:4" x14ac:dyDescent="0.55000000000000004">
      <c r="A46" s="7">
        <v>20</v>
      </c>
      <c r="B46" s="7">
        <v>183.19941466552311</v>
      </c>
      <c r="C46" s="7">
        <v>23.800585334476892</v>
      </c>
      <c r="D46" s="7">
        <v>1.3358723001358104</v>
      </c>
    </row>
    <row r="47" spans="1:4" x14ac:dyDescent="0.55000000000000004">
      <c r="A47" s="7">
        <v>21</v>
      </c>
      <c r="B47" s="7">
        <v>156.12011950585912</v>
      </c>
      <c r="C47" s="7">
        <v>-43.120119505859122</v>
      </c>
      <c r="D47" s="7">
        <v>-2.4202334697618095</v>
      </c>
    </row>
    <row r="48" spans="1:4" x14ac:dyDescent="0.55000000000000004">
      <c r="A48" s="7">
        <v>22</v>
      </c>
      <c r="B48" s="7">
        <v>126.4139497057449</v>
      </c>
      <c r="C48" s="7">
        <v>-3.4139497057448978</v>
      </c>
      <c r="D48" s="7">
        <v>-0.19161717167329681</v>
      </c>
    </row>
    <row r="49" spans="1:4" x14ac:dyDescent="0.55000000000000004">
      <c r="A49" s="7">
        <v>23</v>
      </c>
      <c r="B49" s="7">
        <v>151.52650473159088</v>
      </c>
      <c r="C49" s="7">
        <v>-6.526504731590876</v>
      </c>
      <c r="D49" s="7">
        <v>-0.36631775080792045</v>
      </c>
    </row>
    <row r="50" spans="1:4" x14ac:dyDescent="0.55000000000000004">
      <c r="A50" s="7">
        <v>24</v>
      </c>
      <c r="B50" s="7">
        <v>178.86176219400721</v>
      </c>
      <c r="C50" s="7">
        <v>8.1382378059927873</v>
      </c>
      <c r="D50" s="7">
        <v>0.45678063392816726</v>
      </c>
    </row>
    <row r="51" spans="1:4" x14ac:dyDescent="0.55000000000000004">
      <c r="A51" s="7">
        <v>25</v>
      </c>
      <c r="B51" s="7">
        <v>198.90788848111308</v>
      </c>
      <c r="C51" s="7">
        <v>3.0921115188869237</v>
      </c>
      <c r="D51" s="7">
        <v>0.17355313194874816</v>
      </c>
    </row>
    <row r="52" spans="1:4" x14ac:dyDescent="0.55000000000000004">
      <c r="A52" s="7">
        <v>26</v>
      </c>
      <c r="B52" s="7">
        <v>201.56839975032548</v>
      </c>
      <c r="C52" s="7">
        <v>1.431600249674517</v>
      </c>
      <c r="D52" s="7">
        <v>8.0352440561089686E-2</v>
      </c>
    </row>
    <row r="53" spans="1:4" x14ac:dyDescent="0.55000000000000004">
      <c r="A53" s="7">
        <v>27</v>
      </c>
      <c r="B53" s="7">
        <v>241.6606523245371</v>
      </c>
      <c r="C53" s="7">
        <v>27.339347675462903</v>
      </c>
      <c r="D53" s="7">
        <v>1.5344949189349824</v>
      </c>
    </row>
    <row r="54" spans="1:4" x14ac:dyDescent="0.55000000000000004">
      <c r="A54" s="7">
        <v>28</v>
      </c>
      <c r="B54" s="7">
        <v>302.93061115389105</v>
      </c>
      <c r="C54" s="7">
        <v>2.06938884610895</v>
      </c>
      <c r="D54" s="7">
        <v>0.11615005256708794</v>
      </c>
    </row>
    <row r="55" spans="1:4" x14ac:dyDescent="0.55000000000000004">
      <c r="A55" s="7">
        <v>29</v>
      </c>
      <c r="B55" s="7">
        <v>181.9124964513768</v>
      </c>
      <c r="C55" s="7">
        <v>-9.9124964513767964</v>
      </c>
      <c r="D55" s="7">
        <v>-0.55636570481344494</v>
      </c>
    </row>
    <row r="56" spans="1:4" x14ac:dyDescent="0.55000000000000004">
      <c r="A56" s="7">
        <v>30</v>
      </c>
      <c r="B56" s="7">
        <v>165.55920584794501</v>
      </c>
      <c r="C56" s="7">
        <v>-5.5592058479450088</v>
      </c>
      <c r="D56" s="7">
        <v>-0.31202548167019561</v>
      </c>
    </row>
    <row r="57" spans="1:4" x14ac:dyDescent="0.55000000000000004">
      <c r="A57" s="7">
        <v>31</v>
      </c>
      <c r="B57" s="7">
        <v>180.97671222895269</v>
      </c>
      <c r="C57" s="7">
        <v>-8.9767122289526924</v>
      </c>
      <c r="D57" s="7">
        <v>-0.50384228137353304</v>
      </c>
    </row>
    <row r="58" spans="1:4" ht="23.25" thickBot="1" x14ac:dyDescent="0.6">
      <c r="A58" s="8">
        <v>32</v>
      </c>
      <c r="B58" s="8">
        <v>128.12746454294586</v>
      </c>
      <c r="C58" s="8">
        <v>2.8725354570541413</v>
      </c>
      <c r="D58" s="8">
        <v>0.16122883090097442</v>
      </c>
    </row>
  </sheetData>
  <mergeCells count="6">
    <mergeCell ref="G32:H32"/>
    <mergeCell ref="G26:K26"/>
    <mergeCell ref="G27:K27"/>
    <mergeCell ref="G29:H29"/>
    <mergeCell ref="G30:H30"/>
    <mergeCell ref="G31:H3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L34"/>
  <sheetViews>
    <sheetView tabSelected="1" topLeftCell="A19" zoomScale="82" zoomScaleNormal="82" workbookViewId="0">
      <selection activeCell="F34" sqref="F34"/>
    </sheetView>
  </sheetViews>
  <sheetFormatPr defaultRowHeight="22.5" x14ac:dyDescent="0.55000000000000004"/>
  <cols>
    <col min="3" max="3" width="9.6640625" customWidth="1"/>
    <col min="6" max="6" width="13.109375" customWidth="1"/>
    <col min="10" max="10" width="14.33203125" customWidth="1"/>
    <col min="12" max="12" width="20.77734375" customWidth="1"/>
  </cols>
  <sheetData>
    <row r="1" spans="1:12" x14ac:dyDescent="0.55000000000000004">
      <c r="A1" t="s">
        <v>0</v>
      </c>
      <c r="B1" t="s">
        <v>11</v>
      </c>
      <c r="C1" t="s">
        <v>1</v>
      </c>
      <c r="D1" t="s">
        <v>2</v>
      </c>
      <c r="E1" t="s">
        <v>3</v>
      </c>
      <c r="F1" t="s">
        <v>4</v>
      </c>
      <c r="G1" t="s">
        <v>5</v>
      </c>
      <c r="H1" t="s">
        <v>6</v>
      </c>
      <c r="I1" t="s">
        <v>9</v>
      </c>
      <c r="J1" t="s">
        <v>10</v>
      </c>
    </row>
    <row r="2" spans="1:12" x14ac:dyDescent="0.55000000000000004">
      <c r="A2" s="1">
        <v>42552</v>
      </c>
      <c r="B2" s="1" t="str">
        <f>TEXT(WEEKDAY(Table1[[#This Row],[Date]]),"dddd")</f>
        <v>Friday</v>
      </c>
      <c r="C2" t="s">
        <v>7</v>
      </c>
      <c r="D2">
        <v>96</v>
      </c>
      <c r="E2">
        <v>63</v>
      </c>
      <c r="F2">
        <v>82</v>
      </c>
      <c r="G2">
        <v>90</v>
      </c>
      <c r="H2">
        <v>0.35</v>
      </c>
      <c r="I2">
        <f>Table1[[#This Row],[Lemon]]+Table1[[#This Row],[Orange]]</f>
        <v>159</v>
      </c>
      <c r="J2" s="2">
        <f>Table1[[#This Row],[sales]]*Table1[[#This Row],[Price]]</f>
        <v>55.65</v>
      </c>
    </row>
    <row r="3" spans="1:12" x14ac:dyDescent="0.55000000000000004">
      <c r="A3" s="1">
        <v>42552</v>
      </c>
      <c r="B3" s="1" t="str">
        <f>TEXT(WEEKDAY(Table1[[#This Row],[Date]]),"dddd")</f>
        <v>Friday</v>
      </c>
      <c r="C3" t="s">
        <v>7</v>
      </c>
      <c r="D3">
        <v>98</v>
      </c>
      <c r="E3">
        <v>67</v>
      </c>
      <c r="F3">
        <v>72</v>
      </c>
      <c r="G3">
        <v>90</v>
      </c>
      <c r="H3">
        <v>0.25</v>
      </c>
      <c r="I3">
        <f>Table1[[#This Row],[Lemon]]+Table1[[#This Row],[Orange]]</f>
        <v>165</v>
      </c>
      <c r="J3" s="2">
        <f>Table1[[#This Row],[sales]]*Table1[[#This Row],[Price]]</f>
        <v>41.25</v>
      </c>
    </row>
    <row r="4" spans="1:12" x14ac:dyDescent="0.55000000000000004">
      <c r="A4" s="1">
        <v>42553</v>
      </c>
      <c r="B4" s="1" t="str">
        <f>TEXT(WEEKDAY(Table1[[#This Row],[Date]]),"dddd")</f>
        <v>Saturday</v>
      </c>
      <c r="C4" t="s">
        <v>7</v>
      </c>
      <c r="D4">
        <v>100</v>
      </c>
      <c r="E4">
        <v>66</v>
      </c>
      <c r="F4">
        <v>81</v>
      </c>
      <c r="G4">
        <v>95</v>
      </c>
      <c r="H4">
        <v>0.35</v>
      </c>
      <c r="I4">
        <f>Table1[[#This Row],[Lemon]]+Table1[[#This Row],[Orange]]</f>
        <v>166</v>
      </c>
      <c r="J4" s="2">
        <f>Table1[[#This Row],[sales]]*Table1[[#This Row],[Price]]</f>
        <v>58.099999999999994</v>
      </c>
    </row>
    <row r="5" spans="1:12" x14ac:dyDescent="0.55000000000000004">
      <c r="A5" s="1">
        <v>42554</v>
      </c>
      <c r="B5" s="1" t="str">
        <f>TEXT(WEEKDAY(Table1[[#This Row],[Date]]),"dddd")</f>
        <v>Sunday</v>
      </c>
      <c r="C5" t="s">
        <v>7</v>
      </c>
      <c r="D5">
        <v>110</v>
      </c>
      <c r="E5">
        <v>77</v>
      </c>
      <c r="F5">
        <v>71</v>
      </c>
      <c r="G5">
        <v>104</v>
      </c>
      <c r="H5">
        <v>0.25</v>
      </c>
      <c r="I5">
        <f>Table1[[#This Row],[Lemon]]+Table1[[#This Row],[Orange]]</f>
        <v>187</v>
      </c>
      <c r="J5" s="2">
        <f>Table1[[#This Row],[sales]]*Table1[[#This Row],[Price]]</f>
        <v>46.75</v>
      </c>
    </row>
    <row r="6" spans="1:12" x14ac:dyDescent="0.55000000000000004">
      <c r="A6" s="1">
        <v>42555</v>
      </c>
      <c r="B6" s="1" t="str">
        <f>TEXT(WEEKDAY(Table1[[#This Row],[Date]]),"dddd")</f>
        <v>Monday</v>
      </c>
      <c r="C6" t="s">
        <v>8</v>
      </c>
      <c r="D6">
        <v>134</v>
      </c>
      <c r="E6">
        <v>99</v>
      </c>
      <c r="F6">
        <v>76</v>
      </c>
      <c r="G6">
        <v>98</v>
      </c>
      <c r="H6">
        <v>0.25</v>
      </c>
      <c r="I6">
        <f>Table1[[#This Row],[Lemon]]+Table1[[#This Row],[Orange]]</f>
        <v>233</v>
      </c>
      <c r="J6" s="2">
        <f>Table1[[#This Row],[sales]]*Table1[[#This Row],[Price]]</f>
        <v>58.25</v>
      </c>
    </row>
    <row r="7" spans="1:12" x14ac:dyDescent="0.55000000000000004">
      <c r="A7" s="1">
        <v>42556</v>
      </c>
      <c r="B7" s="1" t="str">
        <f>TEXT(WEEKDAY(Table1[[#This Row],[Date]]),"dddd")</f>
        <v>Tuesday</v>
      </c>
      <c r="C7" t="s">
        <v>8</v>
      </c>
      <c r="D7">
        <v>159</v>
      </c>
      <c r="E7">
        <v>118</v>
      </c>
      <c r="F7">
        <v>78</v>
      </c>
      <c r="G7">
        <v>135</v>
      </c>
      <c r="H7">
        <v>0.25</v>
      </c>
      <c r="I7">
        <f>Table1[[#This Row],[Lemon]]+Table1[[#This Row],[Orange]]</f>
        <v>277</v>
      </c>
      <c r="J7" s="2">
        <f>Table1[[#This Row],[sales]]*Table1[[#This Row],[Price]]</f>
        <v>69.25</v>
      </c>
    </row>
    <row r="8" spans="1:12" x14ac:dyDescent="0.55000000000000004">
      <c r="A8" s="1">
        <v>42557</v>
      </c>
      <c r="B8" s="1" t="str">
        <f>TEXT(WEEKDAY(Table1[[#This Row],[Date]]),"dddd")</f>
        <v>Wednesday</v>
      </c>
      <c r="C8" t="s">
        <v>8</v>
      </c>
      <c r="D8">
        <v>103</v>
      </c>
      <c r="E8">
        <v>69</v>
      </c>
      <c r="F8">
        <v>82</v>
      </c>
      <c r="G8">
        <v>90</v>
      </c>
      <c r="H8">
        <v>0.25</v>
      </c>
      <c r="I8">
        <f>Table1[[#This Row],[Lemon]]+Table1[[#This Row],[Orange]]</f>
        <v>172</v>
      </c>
      <c r="J8" s="2">
        <f>Table1[[#This Row],[sales]]*Table1[[#This Row],[Price]]</f>
        <v>43</v>
      </c>
    </row>
    <row r="9" spans="1:12" x14ac:dyDescent="0.55000000000000004">
      <c r="A9" s="1">
        <v>42558</v>
      </c>
      <c r="B9" s="1" t="str">
        <f>TEXT(WEEKDAY(Table1[[#This Row],[Date]]),"dddd")</f>
        <v>Thursday</v>
      </c>
      <c r="C9" t="s">
        <v>8</v>
      </c>
      <c r="D9">
        <v>143</v>
      </c>
      <c r="E9">
        <v>101</v>
      </c>
      <c r="F9">
        <v>81</v>
      </c>
      <c r="G9">
        <v>135</v>
      </c>
      <c r="H9">
        <v>0.25</v>
      </c>
      <c r="I9">
        <f>Table1[[#This Row],[Lemon]]+Table1[[#This Row],[Orange]]</f>
        <v>244</v>
      </c>
      <c r="J9" s="2">
        <f>Table1[[#This Row],[sales]]*Table1[[#This Row],[Price]]</f>
        <v>61</v>
      </c>
    </row>
    <row r="10" spans="1:12" x14ac:dyDescent="0.55000000000000004">
      <c r="A10" s="1">
        <v>42560</v>
      </c>
      <c r="B10" s="1" t="str">
        <f>TEXT(WEEKDAY(Table1[[#This Row],[Date]]),"dddd")</f>
        <v>Saturday</v>
      </c>
      <c r="C10" t="s">
        <v>8</v>
      </c>
      <c r="D10">
        <v>134</v>
      </c>
      <c r="E10">
        <v>95</v>
      </c>
      <c r="F10">
        <v>80</v>
      </c>
      <c r="G10">
        <v>126</v>
      </c>
      <c r="H10">
        <v>0.25</v>
      </c>
      <c r="I10">
        <f>Table1[[#This Row],[Lemon]]+Table1[[#This Row],[Orange]]</f>
        <v>229</v>
      </c>
      <c r="J10" s="2">
        <f>Table1[[#This Row],[sales]]*Table1[[#This Row],[Price]]</f>
        <v>57.25</v>
      </c>
    </row>
    <row r="11" spans="1:12" x14ac:dyDescent="0.55000000000000004">
      <c r="A11" s="1">
        <v>42561</v>
      </c>
      <c r="B11" s="1" t="str">
        <f>TEXT(WEEKDAY(Table1[[#This Row],[Date]]),"dddd")</f>
        <v>Sunday</v>
      </c>
      <c r="C11" t="s">
        <v>8</v>
      </c>
      <c r="D11">
        <v>140</v>
      </c>
      <c r="E11">
        <v>98</v>
      </c>
      <c r="F11">
        <v>82</v>
      </c>
      <c r="G11">
        <v>131</v>
      </c>
      <c r="H11">
        <v>0.25</v>
      </c>
      <c r="I11">
        <f>Table1[[#This Row],[Lemon]]+Table1[[#This Row],[Orange]]</f>
        <v>238</v>
      </c>
      <c r="J11" s="2">
        <f>Table1[[#This Row],[sales]]*Table1[[#This Row],[Price]]</f>
        <v>59.5</v>
      </c>
    </row>
    <row r="12" spans="1:12" ht="23.25" thickBot="1" x14ac:dyDescent="0.6">
      <c r="A12" s="1">
        <v>42562</v>
      </c>
      <c r="B12" s="1" t="str">
        <f>TEXT(WEEKDAY(Table1[[#This Row],[Date]]),"dddd")</f>
        <v>Monday</v>
      </c>
      <c r="C12" t="s">
        <v>8</v>
      </c>
      <c r="D12">
        <v>162</v>
      </c>
      <c r="E12">
        <v>120</v>
      </c>
      <c r="F12">
        <v>83</v>
      </c>
      <c r="G12">
        <v>135</v>
      </c>
      <c r="H12">
        <v>0.25</v>
      </c>
      <c r="I12">
        <f>Table1[[#This Row],[Lemon]]+Table1[[#This Row],[Orange]]</f>
        <v>282</v>
      </c>
      <c r="J12" s="2">
        <f>Table1[[#This Row],[sales]]*Table1[[#This Row],[Price]]</f>
        <v>70.5</v>
      </c>
    </row>
    <row r="13" spans="1:12" x14ac:dyDescent="0.55000000000000004">
      <c r="A13" s="1">
        <v>42563</v>
      </c>
      <c r="B13" s="1" t="str">
        <f>TEXT(WEEKDAY(Table1[[#This Row],[Date]]),"dddd")</f>
        <v>Tuesday</v>
      </c>
      <c r="C13" t="s">
        <v>8</v>
      </c>
      <c r="D13">
        <v>130</v>
      </c>
      <c r="E13">
        <v>95</v>
      </c>
      <c r="F13">
        <v>84</v>
      </c>
      <c r="G13">
        <v>99</v>
      </c>
      <c r="H13">
        <v>0.25</v>
      </c>
      <c r="I13">
        <f>Table1[[#This Row],[Lemon]]+Table1[[#This Row],[Orange]]</f>
        <v>225</v>
      </c>
      <c r="J13" s="2">
        <f>Table1[[#This Row],[sales]]*Table1[[#This Row],[Price]]</f>
        <v>56.25</v>
      </c>
      <c r="L13" s="10" t="s">
        <v>38</v>
      </c>
    </row>
    <row r="14" spans="1:12" ht="23.25" thickBot="1" x14ac:dyDescent="0.6">
      <c r="A14" s="1">
        <v>42564</v>
      </c>
      <c r="B14" s="1" t="str">
        <f>TEXT(WEEKDAY(Table1[[#This Row],[Date]]),"dddd")</f>
        <v>Wednesday</v>
      </c>
      <c r="C14" t="s">
        <v>8</v>
      </c>
      <c r="D14">
        <v>109</v>
      </c>
      <c r="E14">
        <v>75</v>
      </c>
      <c r="F14">
        <v>77</v>
      </c>
      <c r="G14">
        <v>99</v>
      </c>
      <c r="H14">
        <v>0.25</v>
      </c>
      <c r="I14">
        <f>Table1[[#This Row],[Lemon]]+Table1[[#This Row],[Orange]]</f>
        <v>184</v>
      </c>
      <c r="J14" s="2">
        <f>Table1[[#This Row],[sales]]*Table1[[#This Row],[Price]]</f>
        <v>46</v>
      </c>
      <c r="L14" s="11">
        <f>_xlfn.Z.TEST(Table1[sales],180)</f>
        <v>2.7549208416338986E-2</v>
      </c>
    </row>
    <row r="15" spans="1:12" x14ac:dyDescent="0.55000000000000004">
      <c r="A15" s="1">
        <v>42564</v>
      </c>
      <c r="B15" s="1" t="str">
        <f>TEXT(WEEKDAY(Table1[[#This Row],[Date]]),"dddd")</f>
        <v>Wednesday</v>
      </c>
      <c r="C15" t="s">
        <v>8</v>
      </c>
      <c r="D15">
        <v>123</v>
      </c>
      <c r="E15">
        <v>86</v>
      </c>
      <c r="F15">
        <v>82</v>
      </c>
      <c r="G15">
        <v>113</v>
      </c>
      <c r="H15">
        <v>0.25</v>
      </c>
      <c r="I15">
        <f>Table1[[#This Row],[Lemon]]+Table1[[#This Row],[Orange]]</f>
        <v>209</v>
      </c>
      <c r="J15" s="2">
        <f>Table1[[#This Row],[sales]]*Table1[[#This Row],[Price]]</f>
        <v>52.25</v>
      </c>
    </row>
    <row r="16" spans="1:12" x14ac:dyDescent="0.55000000000000004">
      <c r="A16" s="1">
        <v>42565</v>
      </c>
      <c r="B16" s="1" t="str">
        <f>TEXT(WEEKDAY(Table1[[#This Row],[Date]]),"dddd")</f>
        <v>Thursday</v>
      </c>
      <c r="C16" t="s">
        <v>8</v>
      </c>
      <c r="D16">
        <v>122</v>
      </c>
      <c r="E16">
        <v>85</v>
      </c>
      <c r="F16">
        <v>78</v>
      </c>
      <c r="G16">
        <v>113</v>
      </c>
      <c r="H16">
        <v>0.25</v>
      </c>
      <c r="I16">
        <f>Table1[[#This Row],[Lemon]]+Table1[[#This Row],[Orange]]</f>
        <v>207</v>
      </c>
      <c r="J16" s="2">
        <f>Table1[[#This Row],[sales]]*Table1[[#This Row],[Price]]</f>
        <v>51.75</v>
      </c>
    </row>
    <row r="17" spans="1:10" x14ac:dyDescent="0.55000000000000004">
      <c r="A17" s="1">
        <v>42566</v>
      </c>
      <c r="B17" s="1" t="str">
        <f>TEXT(WEEKDAY(Table1[[#This Row],[Date]]),"dddd")</f>
        <v>Friday</v>
      </c>
      <c r="C17" t="s">
        <v>7</v>
      </c>
      <c r="D17">
        <v>97</v>
      </c>
      <c r="E17">
        <v>67</v>
      </c>
      <c r="F17">
        <v>70</v>
      </c>
      <c r="G17">
        <v>90</v>
      </c>
      <c r="H17">
        <v>0.25</v>
      </c>
      <c r="I17">
        <f>Table1[[#This Row],[Lemon]]+Table1[[#This Row],[Orange]]</f>
        <v>164</v>
      </c>
      <c r="J17" s="2">
        <f>Table1[[#This Row],[sales]]*Table1[[#This Row],[Price]]</f>
        <v>41</v>
      </c>
    </row>
    <row r="18" spans="1:10" x14ac:dyDescent="0.55000000000000004">
      <c r="A18" s="1">
        <v>42567</v>
      </c>
      <c r="B18" s="1" t="str">
        <f>TEXT(WEEKDAY(Table1[[#This Row],[Date]]),"dddd")</f>
        <v>Saturday</v>
      </c>
      <c r="C18" t="s">
        <v>7</v>
      </c>
      <c r="D18">
        <v>83</v>
      </c>
      <c r="E18">
        <v>50</v>
      </c>
      <c r="F18">
        <v>77</v>
      </c>
      <c r="G18">
        <v>90</v>
      </c>
      <c r="H18">
        <v>0.5</v>
      </c>
      <c r="I18">
        <f>Table1[[#This Row],[Lemon]]+Table1[[#This Row],[Orange]]</f>
        <v>133</v>
      </c>
      <c r="J18" s="2">
        <f>Table1[[#This Row],[sales]]*Table1[[#This Row],[Price]]</f>
        <v>66.5</v>
      </c>
    </row>
    <row r="19" spans="1:10" x14ac:dyDescent="0.55000000000000004">
      <c r="A19" s="1">
        <v>42568</v>
      </c>
      <c r="B19" s="1" t="str">
        <f>TEXT(WEEKDAY(Table1[[#This Row],[Date]]),"dddd")</f>
        <v>Sunday</v>
      </c>
      <c r="C19" t="s">
        <v>8</v>
      </c>
      <c r="D19">
        <v>115</v>
      </c>
      <c r="E19">
        <v>76</v>
      </c>
      <c r="F19">
        <v>77</v>
      </c>
      <c r="G19">
        <v>126</v>
      </c>
      <c r="H19">
        <v>0.5</v>
      </c>
      <c r="I19">
        <f>Table1[[#This Row],[Lemon]]+Table1[[#This Row],[Orange]]</f>
        <v>191</v>
      </c>
      <c r="J19" s="2">
        <f>Table1[[#This Row],[sales]]*Table1[[#This Row],[Price]]</f>
        <v>95.5</v>
      </c>
    </row>
    <row r="20" spans="1:10" x14ac:dyDescent="0.55000000000000004">
      <c r="A20" s="1">
        <v>42569</v>
      </c>
      <c r="B20" s="1" t="str">
        <f>TEXT(WEEKDAY(Table1[[#This Row],[Date]]),"dddd")</f>
        <v>Monday</v>
      </c>
      <c r="C20" t="s">
        <v>7</v>
      </c>
      <c r="D20">
        <v>131</v>
      </c>
      <c r="E20">
        <v>92</v>
      </c>
      <c r="F20">
        <v>81</v>
      </c>
      <c r="G20">
        <v>122</v>
      </c>
      <c r="H20">
        <v>0.5</v>
      </c>
      <c r="I20">
        <f>Table1[[#This Row],[Lemon]]+Table1[[#This Row],[Orange]]</f>
        <v>223</v>
      </c>
      <c r="J20" s="2">
        <f>Table1[[#This Row],[sales]]*Table1[[#This Row],[Price]]</f>
        <v>111.5</v>
      </c>
    </row>
    <row r="21" spans="1:10" x14ac:dyDescent="0.55000000000000004">
      <c r="A21" s="1">
        <v>42570</v>
      </c>
      <c r="B21" s="1" t="str">
        <f>TEXT(WEEKDAY(Table1[[#This Row],[Date]]),"dddd")</f>
        <v>Tuesday</v>
      </c>
      <c r="C21" t="s">
        <v>7</v>
      </c>
      <c r="D21">
        <v>122</v>
      </c>
      <c r="E21">
        <v>85</v>
      </c>
      <c r="F21">
        <v>78</v>
      </c>
      <c r="G21">
        <v>113</v>
      </c>
      <c r="H21">
        <v>0.5</v>
      </c>
      <c r="I21">
        <f>Table1[[#This Row],[Lemon]]+Table1[[#This Row],[Orange]]</f>
        <v>207</v>
      </c>
      <c r="J21" s="2">
        <f>Table1[[#This Row],[sales]]*Table1[[#This Row],[Price]]</f>
        <v>103.5</v>
      </c>
    </row>
    <row r="22" spans="1:10" x14ac:dyDescent="0.55000000000000004">
      <c r="A22" s="1">
        <v>42571</v>
      </c>
      <c r="B22" s="1" t="str">
        <f>TEXT(WEEKDAY(Table1[[#This Row],[Date]]),"dddd")</f>
        <v>Wednesday</v>
      </c>
      <c r="C22" t="s">
        <v>7</v>
      </c>
      <c r="D22">
        <v>71</v>
      </c>
      <c r="E22">
        <v>42</v>
      </c>
      <c r="F22">
        <v>70</v>
      </c>
      <c r="G22">
        <v>110</v>
      </c>
      <c r="H22">
        <v>0.5</v>
      </c>
      <c r="I22">
        <f>Table1[[#This Row],[Lemon]]+Table1[[#This Row],[Orange]]</f>
        <v>113</v>
      </c>
      <c r="J22" s="2">
        <f>Table1[[#This Row],[sales]]*Table1[[#This Row],[Price]]</f>
        <v>56.5</v>
      </c>
    </row>
    <row r="23" spans="1:10" x14ac:dyDescent="0.55000000000000004">
      <c r="A23" s="1">
        <v>42571</v>
      </c>
      <c r="B23" s="1" t="str">
        <f>TEXT(WEEKDAY(Table1[[#This Row],[Date]]),"dddd")</f>
        <v>Wednesday</v>
      </c>
      <c r="C23" t="s">
        <v>8</v>
      </c>
      <c r="D23">
        <v>76</v>
      </c>
      <c r="E23">
        <v>47</v>
      </c>
      <c r="F23">
        <v>82</v>
      </c>
      <c r="G23">
        <v>68</v>
      </c>
      <c r="H23">
        <v>0.35</v>
      </c>
      <c r="I23">
        <f>Table1[[#This Row],[Lemon]]+Table1[[#This Row],[Orange]]</f>
        <v>123</v>
      </c>
      <c r="J23" s="2">
        <f>Table1[[#This Row],[sales]]*Table1[[#This Row],[Price]]</f>
        <v>43.05</v>
      </c>
    </row>
    <row r="24" spans="1:10" x14ac:dyDescent="0.55000000000000004">
      <c r="A24" s="1">
        <v>42572</v>
      </c>
      <c r="B24" s="1" t="str">
        <f>TEXT(WEEKDAY(Table1[[#This Row],[Date]]),"dddd")</f>
        <v>Thursday</v>
      </c>
      <c r="C24" t="s">
        <v>8</v>
      </c>
      <c r="D24">
        <v>88</v>
      </c>
      <c r="E24">
        <v>57</v>
      </c>
      <c r="F24">
        <v>82</v>
      </c>
      <c r="G24">
        <v>81</v>
      </c>
      <c r="H24">
        <v>0.35</v>
      </c>
      <c r="I24">
        <f>Table1[[#This Row],[Lemon]]+Table1[[#This Row],[Orange]]</f>
        <v>145</v>
      </c>
      <c r="J24" s="2">
        <f>Table1[[#This Row],[sales]]*Table1[[#This Row],[Price]]</f>
        <v>50.75</v>
      </c>
    </row>
    <row r="25" spans="1:10" x14ac:dyDescent="0.55000000000000004">
      <c r="A25" s="1">
        <v>42573</v>
      </c>
      <c r="B25" s="1" t="str">
        <f>TEXT(WEEKDAY(Table1[[#This Row],[Date]]),"dddd")</f>
        <v>Friday</v>
      </c>
      <c r="C25" t="s">
        <v>7</v>
      </c>
      <c r="D25">
        <v>112</v>
      </c>
      <c r="E25">
        <v>75</v>
      </c>
      <c r="F25">
        <v>80</v>
      </c>
      <c r="G25">
        <v>108</v>
      </c>
      <c r="H25">
        <v>0.5</v>
      </c>
      <c r="I25">
        <f>Table1[[#This Row],[Lemon]]+Table1[[#This Row],[Orange]]</f>
        <v>187</v>
      </c>
      <c r="J25" s="2">
        <f>Table1[[#This Row],[sales]]*Table1[[#This Row],[Price]]</f>
        <v>93.5</v>
      </c>
    </row>
    <row r="26" spans="1:10" x14ac:dyDescent="0.55000000000000004">
      <c r="A26" s="1">
        <v>42574</v>
      </c>
      <c r="B26" s="1" t="str">
        <f>TEXT(WEEKDAY(Table1[[#This Row],[Date]]),"dddd")</f>
        <v>Saturday</v>
      </c>
      <c r="C26" t="s">
        <v>7</v>
      </c>
      <c r="D26">
        <v>120</v>
      </c>
      <c r="E26">
        <v>82</v>
      </c>
      <c r="F26">
        <v>81</v>
      </c>
      <c r="G26">
        <v>117</v>
      </c>
      <c r="H26">
        <v>0.5</v>
      </c>
      <c r="I26">
        <f>Table1[[#This Row],[Lemon]]+Table1[[#This Row],[Orange]]</f>
        <v>202</v>
      </c>
      <c r="J26" s="2">
        <f>Table1[[#This Row],[sales]]*Table1[[#This Row],[Price]]</f>
        <v>101</v>
      </c>
    </row>
    <row r="27" spans="1:10" x14ac:dyDescent="0.55000000000000004">
      <c r="A27" s="1">
        <v>42575</v>
      </c>
      <c r="B27" s="1" t="str">
        <f>TEXT(WEEKDAY(Table1[[#This Row],[Date]]),"dddd")</f>
        <v>Sunday</v>
      </c>
      <c r="C27" t="s">
        <v>7</v>
      </c>
      <c r="D27">
        <v>121</v>
      </c>
      <c r="E27">
        <v>82</v>
      </c>
      <c r="F27">
        <v>82</v>
      </c>
      <c r="G27">
        <v>117</v>
      </c>
      <c r="H27">
        <v>0.5</v>
      </c>
      <c r="I27">
        <f>Table1[[#This Row],[Lemon]]+Table1[[#This Row],[Orange]]</f>
        <v>203</v>
      </c>
      <c r="J27" s="2">
        <f>Table1[[#This Row],[sales]]*Table1[[#This Row],[Price]]</f>
        <v>101.5</v>
      </c>
    </row>
    <row r="28" spans="1:10" x14ac:dyDescent="0.55000000000000004">
      <c r="A28" s="1">
        <v>42576</v>
      </c>
      <c r="B28" s="1" t="str">
        <f>TEXT(WEEKDAY(Table1[[#This Row],[Date]]),"dddd")</f>
        <v>Monday</v>
      </c>
      <c r="C28" t="s">
        <v>7</v>
      </c>
      <c r="D28">
        <v>156</v>
      </c>
      <c r="E28">
        <v>113</v>
      </c>
      <c r="F28">
        <v>84</v>
      </c>
      <c r="G28">
        <v>135</v>
      </c>
      <c r="H28">
        <v>0.5</v>
      </c>
      <c r="I28">
        <f>Table1[[#This Row],[Lemon]]+Table1[[#This Row],[Orange]]</f>
        <v>269</v>
      </c>
      <c r="J28" s="2">
        <f>Table1[[#This Row],[sales]]*Table1[[#This Row],[Price]]</f>
        <v>134.5</v>
      </c>
    </row>
    <row r="29" spans="1:10" x14ac:dyDescent="0.55000000000000004">
      <c r="A29" s="1">
        <v>42577</v>
      </c>
      <c r="B29" s="1" t="str">
        <f>TEXT(WEEKDAY(Table1[[#This Row],[Date]]),"dddd")</f>
        <v>Tuesday</v>
      </c>
      <c r="C29" t="s">
        <v>7</v>
      </c>
      <c r="D29">
        <v>176</v>
      </c>
      <c r="E29">
        <v>129</v>
      </c>
      <c r="F29">
        <v>83</v>
      </c>
      <c r="G29">
        <v>158</v>
      </c>
      <c r="H29">
        <v>0.35</v>
      </c>
      <c r="I29">
        <f>Table1[[#This Row],[Lemon]]+Table1[[#This Row],[Orange]]</f>
        <v>305</v>
      </c>
      <c r="J29" s="2">
        <f>Table1[[#This Row],[sales]]*Table1[[#This Row],[Price]]</f>
        <v>106.75</v>
      </c>
    </row>
    <row r="30" spans="1:10" x14ac:dyDescent="0.55000000000000004">
      <c r="A30" s="1">
        <v>42578</v>
      </c>
      <c r="B30" s="1" t="str">
        <f>TEXT(WEEKDAY(Table1[[#This Row],[Date]]),"dddd")</f>
        <v>Wednesday</v>
      </c>
      <c r="C30" t="s">
        <v>8</v>
      </c>
      <c r="D30">
        <v>103</v>
      </c>
      <c r="E30">
        <v>69</v>
      </c>
      <c r="F30">
        <v>82</v>
      </c>
      <c r="G30">
        <v>90</v>
      </c>
      <c r="H30">
        <v>0.25</v>
      </c>
      <c r="I30">
        <f>Table1[[#This Row],[Lemon]]+Table1[[#This Row],[Orange]]</f>
        <v>172</v>
      </c>
      <c r="J30" s="2">
        <f>Table1[[#This Row],[sales]]*Table1[[#This Row],[Price]]</f>
        <v>43</v>
      </c>
    </row>
    <row r="31" spans="1:10" x14ac:dyDescent="0.55000000000000004">
      <c r="A31" s="1">
        <v>42579</v>
      </c>
      <c r="B31" s="1" t="str">
        <f>TEXT(WEEKDAY(Table1[[#This Row],[Date]]),"dddd")</f>
        <v>Thursday</v>
      </c>
      <c r="C31" t="s">
        <v>8</v>
      </c>
      <c r="D31">
        <v>98</v>
      </c>
      <c r="E31">
        <v>62</v>
      </c>
      <c r="F31">
        <v>75</v>
      </c>
      <c r="G31">
        <v>108</v>
      </c>
      <c r="H31">
        <v>0.5</v>
      </c>
      <c r="I31">
        <f>Table1[[#This Row],[Lemon]]+Table1[[#This Row],[Orange]]</f>
        <v>160</v>
      </c>
      <c r="J31" s="2">
        <f>Table1[[#This Row],[sales]]*Table1[[#This Row],[Price]]</f>
        <v>80</v>
      </c>
    </row>
    <row r="32" spans="1:10" x14ac:dyDescent="0.55000000000000004">
      <c r="A32" s="1">
        <v>42580</v>
      </c>
      <c r="B32" s="1" t="str">
        <f>TEXT(WEEKDAY(Table1[[#This Row],[Date]]),"dddd")</f>
        <v>Friday</v>
      </c>
      <c r="C32" t="s">
        <v>7</v>
      </c>
      <c r="D32">
        <v>104</v>
      </c>
      <c r="E32">
        <v>68</v>
      </c>
      <c r="F32">
        <v>80</v>
      </c>
      <c r="G32">
        <v>99</v>
      </c>
      <c r="H32">
        <v>0.35</v>
      </c>
      <c r="I32">
        <f>Table1[[#This Row],[Lemon]]+Table1[[#This Row],[Orange]]</f>
        <v>172</v>
      </c>
      <c r="J32" s="2">
        <f>Table1[[#This Row],[sales]]*Table1[[#This Row],[Price]]</f>
        <v>60.199999999999996</v>
      </c>
    </row>
    <row r="33" spans="1:10" x14ac:dyDescent="0.55000000000000004">
      <c r="A33" s="1">
        <v>42582</v>
      </c>
      <c r="B33" s="1" t="str">
        <f>TEXT(WEEKDAY(Table1[[#This Row],[Date]]),"dddd")</f>
        <v>Sunday</v>
      </c>
      <c r="C33" t="s">
        <v>8</v>
      </c>
      <c r="D33">
        <v>81</v>
      </c>
      <c r="E33">
        <v>50</v>
      </c>
      <c r="F33">
        <v>74</v>
      </c>
      <c r="G33">
        <v>90</v>
      </c>
      <c r="H33">
        <v>0.5</v>
      </c>
      <c r="I33">
        <f>Table1[[#This Row],[Lemon]]+Table1[[#This Row],[Orange]]</f>
        <v>131</v>
      </c>
      <c r="J33" s="2">
        <f>Table1[[#This Row],[sales]]*Table1[[#This Row],[Price]]</f>
        <v>65.5</v>
      </c>
    </row>
    <row r="34" spans="1:10" x14ac:dyDescent="0.55000000000000004">
      <c r="A34" t="s">
        <v>12</v>
      </c>
      <c r="B34">
        <f>SUBTOTAL(103,Table1[Day])</f>
        <v>32</v>
      </c>
      <c r="C34">
        <f>SUBTOTAL(103,Table1[Location])</f>
        <v>32</v>
      </c>
      <c r="D34">
        <f>SUBTOTAL(101,Table1[Lemon])</f>
        <v>116.15625</v>
      </c>
      <c r="E34">
        <f>SUBTOTAL(101,Table1[Orange])</f>
        <v>80</v>
      </c>
      <c r="F34">
        <f>SUBTOTAL(105,Table1[Temperature])</f>
        <v>70</v>
      </c>
      <c r="G34">
        <f>SUBTOTAL(101,Table1[Leaflets])</f>
        <v>108.59375</v>
      </c>
      <c r="H34">
        <f>SUBTOTAL(101,Table1[Price])</f>
        <v>0.35468749999999993</v>
      </c>
      <c r="I34">
        <f>SUBTOTAL(109,Table1[sales])</f>
        <v>6277</v>
      </c>
      <c r="J34" s="2">
        <f>SUBTOTAL(109,Table1[revenue])</f>
        <v>2181</v>
      </c>
    </row>
  </sheetData>
  <conditionalFormatting sqref="J2:J33">
    <cfRule type="dataBar" priority="7">
      <dataBar>
        <cfvo type="min"/>
        <cfvo type="max"/>
        <color rgb="FF008AEF"/>
      </dataBar>
      <extLst>
        <ext xmlns:x14="http://schemas.microsoft.com/office/spreadsheetml/2009/9/main" uri="{B025F937-C7B1-47D3-B67F-A62EFF666E3E}">
          <x14:id>{65177C64-964C-4384-BFFA-E1AF281A7FBF}</x14:id>
        </ext>
      </extLst>
    </cfRule>
  </conditionalFormatting>
  <conditionalFormatting sqref="F2:F33">
    <cfRule type="colorScale" priority="5">
      <colorScale>
        <cfvo type="min"/>
        <cfvo type="max"/>
        <color rgb="FFFCFCFF"/>
        <color rgb="FFF8696B"/>
      </colorScale>
    </cfRule>
    <cfRule type="colorScale" priority="6">
      <colorScale>
        <cfvo type="min"/>
        <cfvo type="percentile" val="50"/>
        <cfvo type="max"/>
        <color rgb="FF63BE7B"/>
        <color rgb="FFFCFCFF"/>
        <color rgb="FFF8696B"/>
      </colorScale>
    </cfRule>
  </conditionalFormatting>
  <conditionalFormatting sqref="I2:I33">
    <cfRule type="top10" dxfId="6" priority="1" percent="1" bottom="1" rank="10"/>
    <cfRule type="top10" dxfId="5" priority="2" percent="1" rank="10"/>
    <cfRule type="top10" dxfId="4" priority="3" percent="1" rank="10"/>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5177C64-964C-4384-BFFA-E1AF281A7FBF}">
            <x14:dataBar minLength="0" maxLength="100" gradient="0">
              <x14:cfvo type="autoMin"/>
              <x14:cfvo type="autoMax"/>
              <x14:negativeFillColor rgb="FFFF0000"/>
              <x14:axisColor rgb="FF000000"/>
            </x14:dataBar>
          </x14:cfRule>
          <xm:sqref>J2:J33</xm:sqref>
        </x14:conditionalFormatting>
        <x14:conditionalFormatting xmlns:xm="http://schemas.microsoft.com/office/excel/2006/main">
          <x14:cfRule type="iconSet" priority="4" id="{1F176F12-DA15-46CB-AB93-A5730E2736BD}">
            <x14:iconSet iconSet="3Stars">
              <x14:cfvo type="percent">
                <xm:f>0</xm:f>
              </x14:cfvo>
              <x14:cfvo type="percent">
                <xm:f>33</xm:f>
              </x14:cfvo>
              <x14:cfvo type="percent">
                <xm:f>67</xm:f>
              </x14:cfvo>
            </x14:iconSet>
          </x14:cfRule>
          <xm:sqref>G2:G33</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xr2:uid="{00000000-0003-0000-0100-000000000000}">
          <x14:colorSeries rgb="FF376092"/>
          <x14:colorNegative rgb="FFD00000"/>
          <x14:colorAxis rgb="FF000000"/>
          <x14:colorMarkers rgb="FFD00000"/>
          <x14:colorFirst rgb="FFD00000"/>
          <x14:colorLast rgb="FFD00000"/>
          <x14:colorHigh rgb="FFD00000"/>
          <x14:colorLow rgb="FFD00000"/>
          <x14:sparklines>
            <x14:sparkline>
              <xm:f>Lemonade2016!I2:I33</xm:f>
              <xm:sqref>I35</xm:sqref>
            </x14:sparkline>
          </x14:sparklines>
        </x14:sparklineGroup>
        <x14:sparklineGroup displayEmptyCellsAs="gap" high="1" low="1" xr2:uid="{00000000-0003-0000-0100-000001000000}">
          <x14:colorSeries rgb="FF376092"/>
          <x14:colorNegative rgb="FFD00000"/>
          <x14:colorAxis rgb="FF000000"/>
          <x14:colorMarkers rgb="FFD00000"/>
          <x14:colorFirst rgb="FFD00000"/>
          <x14:colorLast rgb="FFD00000"/>
          <x14:colorHigh rgb="FFD00000"/>
          <x14:colorLow rgb="FFD00000"/>
          <x14:sparklines>
            <x14:sparkline>
              <xm:f>Lemonade2016!H2:H33</xm:f>
              <xm:sqref>H35</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Orange&amp;Lemon by Days&amp;Place</vt:lpstr>
      <vt:lpstr>Descriptiv Statistics</vt:lpstr>
      <vt:lpstr>Correlation-NoSignificantLevel</vt:lpstr>
      <vt:lpstr>Lemon vs Orange -tTest </vt:lpstr>
      <vt:lpstr>Regression</vt:lpstr>
      <vt:lpstr>Lemonade2016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dc:creator>
  <cp:lastModifiedBy>Katica Ristić</cp:lastModifiedBy>
  <dcterms:created xsi:type="dcterms:W3CDTF">2018-01-25T20:31:49Z</dcterms:created>
  <dcterms:modified xsi:type="dcterms:W3CDTF">2018-01-28T22:24:03Z</dcterms:modified>
</cp:coreProperties>
</file>