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joshua_devine_2020_uni_strath_ac_uk/Documents/"/>
    </mc:Choice>
  </mc:AlternateContent>
  <xr:revisionPtr revIDLastSave="0" documentId="8_{C994D7FD-609E-4517-9A34-2C4DF5B1E151}" xr6:coauthVersionLast="47" xr6:coauthVersionMax="47" xr10:uidLastSave="{00000000-0000-0000-0000-000000000000}"/>
  <bookViews>
    <workbookView xWindow="-120" yWindow="-120" windowWidth="24240" windowHeight="13140" xr2:uid="{78F0951B-ABC7-8B43-9A0A-14FE9820EF02}"/>
  </bookViews>
  <sheets>
    <sheet name="Sheet1" sheetId="1" r:id="rId1"/>
  </sheets>
  <definedNames>
    <definedName name="CIQWBGuid" hidden="1">"8069efc5-c916-4f8b-93e4-3c48d83493d6"</definedName>
    <definedName name="CIQWBInfo" hidden="1">"{ ""CIQVersion"":""9.50.2716.4594"" 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R14" i="1"/>
  <c r="E8" i="1"/>
  <c r="S14" i="1" s="1"/>
  <c r="F8" i="1"/>
  <c r="F11" i="1" s="1"/>
  <c r="G8" i="1"/>
  <c r="S16" i="1" s="1"/>
  <c r="H8" i="1"/>
  <c r="H11" i="1" s="1"/>
  <c r="I8" i="1"/>
  <c r="I10" i="1" s="1"/>
  <c r="J8" i="1"/>
  <c r="S19" i="1" s="1"/>
  <c r="K8" i="1"/>
  <c r="K10" i="1" s="1"/>
  <c r="L8" i="1"/>
  <c r="S21" i="1" s="1"/>
  <c r="M8" i="1"/>
  <c r="M10" i="1" s="1"/>
  <c r="N8" i="1"/>
  <c r="N10" i="1" s="1"/>
  <c r="O8" i="1"/>
  <c r="O10" i="1" s="1"/>
  <c r="P8" i="1"/>
  <c r="P11" i="1" s="1"/>
  <c r="Q8" i="1"/>
  <c r="Q10" i="1" s="1"/>
  <c r="D8" i="1"/>
  <c r="D10" i="1" s="1"/>
  <c r="B11" i="1"/>
  <c r="B10" i="1"/>
  <c r="B9" i="1"/>
  <c r="B8" i="1"/>
  <c r="B3" i="1"/>
  <c r="C15" i="1"/>
  <c r="M24" i="1"/>
  <c r="M26" i="1"/>
  <c r="E17" i="1"/>
  <c r="C17" i="1" s="1"/>
  <c r="C26" i="1"/>
  <c r="B30" i="1"/>
  <c r="C6" i="1" s="1"/>
  <c r="D26" i="1"/>
  <c r="C16" i="1"/>
  <c r="S13" i="1" l="1"/>
  <c r="Q13" i="1"/>
  <c r="D11" i="1"/>
  <c r="R15" i="1"/>
  <c r="F10" i="1"/>
  <c r="S15" i="1"/>
  <c r="Q14" i="1"/>
  <c r="E11" i="1"/>
  <c r="R18" i="1"/>
  <c r="Q18" i="1"/>
  <c r="I11" i="1"/>
  <c r="Q26" i="1"/>
  <c r="R26" i="1"/>
  <c r="Q11" i="1"/>
  <c r="S26" i="1"/>
  <c r="R25" i="1"/>
  <c r="P10" i="1"/>
  <c r="Q25" i="1"/>
  <c r="S25" i="1"/>
  <c r="R24" i="1"/>
  <c r="S24" i="1"/>
  <c r="Q24" i="1"/>
  <c r="O11" i="1"/>
  <c r="R23" i="1"/>
  <c r="Q23" i="1"/>
  <c r="S23" i="1"/>
  <c r="N11" i="1"/>
  <c r="Q22" i="1"/>
  <c r="R22" i="1"/>
  <c r="M11" i="1"/>
  <c r="S22" i="1"/>
  <c r="R21" i="1"/>
  <c r="L10" i="1"/>
  <c r="L11" i="1"/>
  <c r="Q21" i="1"/>
  <c r="R20" i="1"/>
  <c r="S20" i="1"/>
  <c r="K11" i="1"/>
  <c r="Q20" i="1"/>
  <c r="R19" i="1"/>
  <c r="J10" i="1"/>
  <c r="J11" i="1"/>
  <c r="Q19" i="1"/>
  <c r="S18" i="1"/>
  <c r="R17" i="1"/>
  <c r="Q17" i="1"/>
  <c r="H10" i="1"/>
  <c r="G10" i="1"/>
  <c r="G11" i="1"/>
  <c r="Q16" i="1"/>
  <c r="S17" i="1"/>
  <c r="R16" i="1"/>
  <c r="Q15" i="1"/>
  <c r="R13" i="1"/>
  <c r="C19" i="1"/>
  <c r="C4" i="1"/>
  <c r="C8" i="1" s="1"/>
  <c r="C10" i="1" s="1"/>
  <c r="E26" i="1"/>
  <c r="F26" i="1" s="1"/>
  <c r="C11" i="1" l="1"/>
  <c r="I17" i="1"/>
  <c r="Q12" i="1"/>
  <c r="Q27" i="1" s="1"/>
  <c r="S12" i="1"/>
  <c r="S27" i="1" s="1"/>
  <c r="R12" i="1"/>
  <c r="R27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<sst xmlns="http://schemas.openxmlformats.org/spreadsheetml/2006/main" count="225" uniqueCount="108">
  <si>
    <t>Period (Years)</t>
  </si>
  <si>
    <t>Short Term Pool Value</t>
  </si>
  <si>
    <t>Investments</t>
  </si>
  <si>
    <t>Revenue</t>
  </si>
  <si>
    <t>Variable Costs</t>
  </si>
  <si>
    <t>Fixed Costs</t>
  </si>
  <si>
    <t>Tax</t>
  </si>
  <si>
    <t>Cashflow</t>
  </si>
  <si>
    <t>Cumulative Cashflow</t>
  </si>
  <si>
    <t>DCFROR (1%)</t>
  </si>
  <si>
    <t>DCFROR (15%)</t>
  </si>
  <si>
    <t>PV 1</t>
  </si>
  <si>
    <t>PV 2</t>
  </si>
  <si>
    <t>Selling Prices</t>
  </si>
  <si>
    <t>£/tonne</t>
  </si>
  <si>
    <t>PV 3</t>
  </si>
  <si>
    <t>Stable Bio-oil</t>
  </si>
  <si>
    <t>PV 4</t>
  </si>
  <si>
    <t xml:space="preserve">Phenols </t>
  </si>
  <si>
    <t>PV 5</t>
  </si>
  <si>
    <t>Biochar</t>
  </si>
  <si>
    <t>Profit</t>
  </si>
  <si>
    <t>PV 6</t>
  </si>
  <si>
    <t>Carbon Credits</t>
  </si>
  <si>
    <t>negligible</t>
  </si>
  <si>
    <t>PV 7</t>
  </si>
  <si>
    <t>PV 8</t>
  </si>
  <si>
    <t>PV 9</t>
  </si>
  <si>
    <t>PV 10</t>
  </si>
  <si>
    <t>Tax (18%)</t>
  </si>
  <si>
    <t>PV 11</t>
  </si>
  <si>
    <t>$/tonne</t>
  </si>
  <si>
    <t>PV 12</t>
  </si>
  <si>
    <t>PV 13</t>
  </si>
  <si>
    <t>electricity</t>
  </si>
  <si>
    <t>Water</t>
  </si>
  <si>
    <t>Phenols</t>
  </si>
  <si>
    <t>PV 14</t>
  </si>
  <si>
    <t>cooling water</t>
  </si>
  <si>
    <t>m3</t>
  </si>
  <si>
    <t>A1 jet fuel</t>
  </si>
  <si>
    <t>PV 15</t>
  </si>
  <si>
    <t xml:space="preserve"> </t>
  </si>
  <si>
    <t>water needed</t>
  </si>
  <si>
    <t>NPV</t>
  </si>
  <si>
    <t>methanol</t>
  </si>
  <si>
    <t>for steam</t>
  </si>
  <si>
    <t>Ethyl Acetate</t>
  </si>
  <si>
    <t>21.0M</t>
  </si>
  <si>
    <t>17.9M</t>
  </si>
  <si>
    <t>15,2M</t>
  </si>
  <si>
    <t>12.9M</t>
  </si>
  <si>
    <t>11.0M</t>
  </si>
  <si>
    <t>9.34M</t>
  </si>
  <si>
    <t>7.94M</t>
  </si>
  <si>
    <t>6.75M</t>
  </si>
  <si>
    <t>5.73M</t>
  </si>
  <si>
    <t>4.87M</t>
  </si>
  <si>
    <t>4.14M</t>
  </si>
  <si>
    <t>3.52M</t>
  </si>
  <si>
    <t>2.99M</t>
  </si>
  <si>
    <t>2.54M</t>
  </si>
  <si>
    <t>2.16M</t>
  </si>
  <si>
    <t>1.84M</t>
  </si>
  <si>
    <t>0.0M</t>
  </si>
  <si>
    <t>2.86M</t>
  </si>
  <si>
    <t>3.88M</t>
  </si>
  <si>
    <t>4.84M</t>
  </si>
  <si>
    <t>5.87M</t>
  </si>
  <si>
    <t>26.9M</t>
  </si>
  <si>
    <t>32.8M</t>
  </si>
  <si>
    <t>38.6M</t>
  </si>
  <si>
    <t>44.5M</t>
  </si>
  <si>
    <t>50.4M</t>
  </si>
  <si>
    <t>56.3M</t>
  </si>
  <si>
    <t>62.1M</t>
  </si>
  <si>
    <t>68.0M</t>
  </si>
  <si>
    <t>73.9M</t>
  </si>
  <si>
    <t>79.7M</t>
  </si>
  <si>
    <t>85.6M</t>
  </si>
  <si>
    <t>91.5M</t>
  </si>
  <si>
    <t>97.3M</t>
  </si>
  <si>
    <t>103M</t>
  </si>
  <si>
    <t>109M</t>
  </si>
  <si>
    <t>5.83M</t>
  </si>
  <si>
    <t>5.80M</t>
  </si>
  <si>
    <t>5.79M</t>
  </si>
  <si>
    <t>5.77M</t>
  </si>
  <si>
    <t>5.76M</t>
  </si>
  <si>
    <t>5.75M</t>
  </si>
  <si>
    <t>5.74M</t>
  </si>
  <si>
    <t>5.72M</t>
  </si>
  <si>
    <t>5.71M</t>
  </si>
  <si>
    <t>5.29M</t>
  </si>
  <si>
    <t>4.89M</t>
  </si>
  <si>
    <t>4.77M</t>
  </si>
  <si>
    <t>4.61M</t>
  </si>
  <si>
    <t>4.49M</t>
  </si>
  <si>
    <t>4.38M</t>
  </si>
  <si>
    <t>4.30M</t>
  </si>
  <si>
    <t>4.22M</t>
  </si>
  <si>
    <t>4.15M</t>
  </si>
  <si>
    <t>4.10M</t>
  </si>
  <si>
    <t>4.04M</t>
  </si>
  <si>
    <t>3.99M</t>
  </si>
  <si>
    <t>3.95M</t>
  </si>
  <si>
    <t>3.91M</t>
  </si>
  <si>
    <t>3.87M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</si>
</sst>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A7AF-C836-504E-B88C-6AF2594FDECB}">
  <dimension ref="A1:AF42"/>
  <sheetViews>
    <sheetView tabSelected="1" topLeftCell="F1" zoomScale="84" workbookViewId="0">
      <selection activeCell="A42" sqref="A42"/>
    </sheetView>
  </sheetViews>
  <sheetFormatPr defaultColWidth="11" defaultRowHeight="15.75"/>
  <cols>
    <col min="1" max="1" width="19.625" customWidth="1"/>
    <col min="2" max="2" width="15.625" customWidth="1"/>
    <col min="3" max="15" width="15.375" bestFit="1" customWidth="1"/>
    <col min="16" max="16" width="13" customWidth="1"/>
    <col min="17" max="17" width="15.125" customWidth="1"/>
    <col min="18" max="18" width="14.625" customWidth="1"/>
    <col min="19" max="19" width="14.5" customWidth="1"/>
    <col min="20" max="20" width="13.625" customWidth="1"/>
    <col min="21" max="21" width="13.375" customWidth="1"/>
    <col min="22" max="22" width="13" customWidth="1"/>
  </cols>
  <sheetData>
    <row r="1" spans="1:32" ht="24.95" customHeight="1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ht="24.95" customHeight="1">
      <c r="A2" t="s">
        <v>1</v>
      </c>
      <c r="B2" s="2">
        <v>2100000</v>
      </c>
      <c r="C2" s="2">
        <f>B2*0.85</f>
        <v>1785000</v>
      </c>
      <c r="D2" s="2">
        <f>C2*0.85</f>
        <v>1517250</v>
      </c>
      <c r="E2" s="2">
        <f t="shared" ref="E2:Q2" si="0">D2*0.85</f>
        <v>1289662.5</v>
      </c>
      <c r="F2" s="2">
        <f t="shared" si="0"/>
        <v>1096213.125</v>
      </c>
      <c r="G2" s="2">
        <f t="shared" si="0"/>
        <v>931781.15625</v>
      </c>
      <c r="H2" s="2">
        <f t="shared" si="0"/>
        <v>792013.98281249998</v>
      </c>
      <c r="I2" s="2">
        <f t="shared" si="0"/>
        <v>673211.88539062499</v>
      </c>
      <c r="J2" s="2">
        <f t="shared" si="0"/>
        <v>572230.10258203128</v>
      </c>
      <c r="K2" s="2">
        <f t="shared" si="0"/>
        <v>486395.58719472657</v>
      </c>
      <c r="L2" s="2">
        <f t="shared" si="0"/>
        <v>413436.2491155176</v>
      </c>
      <c r="M2" s="2">
        <f t="shared" si="0"/>
        <v>351420.81174818997</v>
      </c>
      <c r="N2" s="2">
        <f t="shared" si="0"/>
        <v>298707.68998596148</v>
      </c>
      <c r="O2" s="2">
        <f t="shared" si="0"/>
        <v>253901.53648806724</v>
      </c>
      <c r="P2" s="2">
        <f t="shared" si="0"/>
        <v>215816.30601485714</v>
      </c>
      <c r="Q2" s="2">
        <f t="shared" si="0"/>
        <v>183443.86011262855</v>
      </c>
      <c r="S2" s="1"/>
      <c r="U2" s="1"/>
    </row>
    <row r="3" spans="1:32" ht="24.95" customHeight="1">
      <c r="A3" t="s">
        <v>2</v>
      </c>
      <c r="B3" s="2">
        <f>-B2</f>
        <v>-2100000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32" ht="24.95" customHeight="1">
      <c r="A4" t="s">
        <v>3</v>
      </c>
      <c r="B4" s="2">
        <v>0</v>
      </c>
      <c r="C4" s="2">
        <f>C16+C15+C17</f>
        <v>2855694.15</v>
      </c>
      <c r="D4" s="2">
        <v>2860000</v>
      </c>
      <c r="E4" s="2">
        <v>2860000</v>
      </c>
      <c r="F4" s="2">
        <v>2860000</v>
      </c>
      <c r="G4" s="2">
        <v>2860000</v>
      </c>
      <c r="H4" s="2">
        <v>2860000</v>
      </c>
      <c r="I4" s="2">
        <v>2860000</v>
      </c>
      <c r="J4" s="2">
        <v>2860000</v>
      </c>
      <c r="K4" s="2">
        <v>2860000</v>
      </c>
      <c r="L4" s="2">
        <v>2860000</v>
      </c>
      <c r="M4" s="2">
        <v>2860000</v>
      </c>
      <c r="N4" s="2">
        <v>2860000</v>
      </c>
      <c r="O4" s="2">
        <v>2860000</v>
      </c>
      <c r="P4" s="2">
        <v>2860000</v>
      </c>
      <c r="Q4" s="2">
        <v>2860000</v>
      </c>
    </row>
    <row r="5" spans="1:32" ht="24.95" customHeight="1">
      <c r="A5" t="s">
        <v>4</v>
      </c>
      <c r="B5" s="2">
        <v>0</v>
      </c>
      <c r="C5" s="2">
        <v>3880000</v>
      </c>
      <c r="D5" s="2">
        <v>3880000</v>
      </c>
      <c r="E5" s="2">
        <v>3880000</v>
      </c>
      <c r="F5" s="2">
        <v>3880000</v>
      </c>
      <c r="G5" s="2">
        <v>3880000</v>
      </c>
      <c r="H5" s="2">
        <v>3880000</v>
      </c>
      <c r="I5" s="2">
        <v>388000</v>
      </c>
      <c r="J5" s="2">
        <v>3880000</v>
      </c>
      <c r="K5" s="2">
        <v>3880000</v>
      </c>
      <c r="L5" s="2">
        <v>3880000</v>
      </c>
      <c r="M5" s="2">
        <v>3880000</v>
      </c>
      <c r="N5" s="2">
        <v>3880000</v>
      </c>
      <c r="O5" s="2">
        <v>3880000</v>
      </c>
      <c r="P5" s="2">
        <v>3880000</v>
      </c>
      <c r="Q5" s="2">
        <v>3880000</v>
      </c>
      <c r="R5" s="1"/>
      <c r="S5" s="1"/>
      <c r="T5" s="1"/>
      <c r="U5" s="1"/>
      <c r="V5" s="1"/>
    </row>
    <row r="6" spans="1:32" ht="24.95" customHeight="1">
      <c r="A6" t="s">
        <v>5</v>
      </c>
      <c r="B6" s="2">
        <v>0</v>
      </c>
      <c r="C6" s="2">
        <f>B30</f>
        <v>4844400</v>
      </c>
      <c r="D6" s="2">
        <v>4840000</v>
      </c>
      <c r="E6" s="2">
        <v>4840000</v>
      </c>
      <c r="F6" s="2">
        <v>4840000</v>
      </c>
      <c r="G6" s="2">
        <v>4840000</v>
      </c>
      <c r="H6" s="2">
        <v>4840000</v>
      </c>
      <c r="I6" s="2">
        <v>4840000</v>
      </c>
      <c r="J6" s="2">
        <v>4840000</v>
      </c>
      <c r="K6" s="2">
        <v>4840000</v>
      </c>
      <c r="L6" s="2">
        <v>4840000</v>
      </c>
      <c r="M6" s="2">
        <v>4840000</v>
      </c>
      <c r="N6" s="2">
        <v>4840000</v>
      </c>
      <c r="O6" s="2">
        <v>4840000</v>
      </c>
      <c r="P6" s="2">
        <v>4840000</v>
      </c>
      <c r="Q6" s="2">
        <v>4840000</v>
      </c>
      <c r="R6" s="1"/>
      <c r="S6" s="1"/>
      <c r="T6" s="1"/>
      <c r="U6" s="1"/>
      <c r="V6" s="1"/>
    </row>
    <row r="7" spans="1:32" ht="24.95" customHeight="1">
      <c r="A7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S7" s="1"/>
      <c r="U7" s="1"/>
    </row>
    <row r="8" spans="1:32" ht="24.95" customHeight="1">
      <c r="A8" t="s">
        <v>7</v>
      </c>
      <c r="B8" s="2">
        <f>-B2</f>
        <v>-2100000</v>
      </c>
      <c r="C8" s="2">
        <f>C4-C5-C6</f>
        <v>-5868705.8499999996</v>
      </c>
      <c r="D8" s="2">
        <f>D4-D5-D6</f>
        <v>-5860000</v>
      </c>
      <c r="E8" s="2">
        <f t="shared" ref="E8:Q8" si="1">E4-E5-E6</f>
        <v>-5860000</v>
      </c>
      <c r="F8" s="2">
        <f t="shared" si="1"/>
        <v>-5860000</v>
      </c>
      <c r="G8" s="2">
        <f t="shared" si="1"/>
        <v>-5860000</v>
      </c>
      <c r="H8" s="2">
        <f t="shared" si="1"/>
        <v>-5860000</v>
      </c>
      <c r="I8" s="2">
        <f t="shared" si="1"/>
        <v>-2368000</v>
      </c>
      <c r="J8" s="2">
        <f t="shared" si="1"/>
        <v>-5860000</v>
      </c>
      <c r="K8" s="2">
        <f t="shared" si="1"/>
        <v>-5860000</v>
      </c>
      <c r="L8" s="2">
        <f t="shared" si="1"/>
        <v>-5860000</v>
      </c>
      <c r="M8" s="2">
        <f t="shared" si="1"/>
        <v>-5860000</v>
      </c>
      <c r="N8" s="2">
        <f t="shared" si="1"/>
        <v>-5860000</v>
      </c>
      <c r="O8" s="2">
        <f t="shared" si="1"/>
        <v>-5860000</v>
      </c>
      <c r="P8" s="2">
        <f t="shared" si="1"/>
        <v>-5860000</v>
      </c>
      <c r="Q8" s="2">
        <f t="shared" si="1"/>
        <v>-5860000</v>
      </c>
      <c r="R8" s="1"/>
      <c r="S8" s="1"/>
      <c r="T8" s="1"/>
      <c r="U8" s="1"/>
      <c r="V8" s="1"/>
    </row>
    <row r="9" spans="1:32" ht="24.95" customHeight="1">
      <c r="A9" t="s">
        <v>8</v>
      </c>
      <c r="B9" s="2">
        <f>-B2</f>
        <v>-2100000</v>
      </c>
      <c r="C9" s="2">
        <f>B8+C8</f>
        <v>-7968705.8499999996</v>
      </c>
      <c r="D9" s="2">
        <f>C9+D8</f>
        <v>-13828705.85</v>
      </c>
      <c r="E9" s="2">
        <f>D9+E8</f>
        <v>-19688705.850000001</v>
      </c>
      <c r="F9" s="2">
        <f>E9+F8</f>
        <v>-25548705.850000001</v>
      </c>
      <c r="G9" s="2">
        <f t="shared" ref="G9:Q9" si="2">F9+G8</f>
        <v>-31408705.850000001</v>
      </c>
      <c r="H9" s="2">
        <f t="shared" si="2"/>
        <v>-37268705.850000001</v>
      </c>
      <c r="I9" s="2">
        <f t="shared" si="2"/>
        <v>-39636705.850000001</v>
      </c>
      <c r="J9" s="2">
        <f t="shared" si="2"/>
        <v>-45496705.850000001</v>
      </c>
      <c r="K9" s="2">
        <f t="shared" si="2"/>
        <v>-51356705.850000001</v>
      </c>
      <c r="L9" s="2">
        <f t="shared" si="2"/>
        <v>-57216705.850000001</v>
      </c>
      <c r="M9" s="2">
        <f t="shared" si="2"/>
        <v>-63076705.850000001</v>
      </c>
      <c r="N9" s="2">
        <f t="shared" si="2"/>
        <v>-68936705.849999994</v>
      </c>
      <c r="O9" s="2">
        <f t="shared" si="2"/>
        <v>-74796705.849999994</v>
      </c>
      <c r="P9" s="2">
        <f t="shared" si="2"/>
        <v>-80656705.849999994</v>
      </c>
      <c r="Q9" s="2">
        <f t="shared" si="2"/>
        <v>-86516705.849999994</v>
      </c>
      <c r="R9" s="1"/>
      <c r="S9" s="1"/>
      <c r="T9" s="1"/>
      <c r="U9" s="1"/>
      <c r="V9" s="1"/>
    </row>
    <row r="10" spans="1:32" ht="24.95" customHeight="1">
      <c r="A10" t="s">
        <v>9</v>
      </c>
      <c r="B10" s="2">
        <f>-B9</f>
        <v>2100000</v>
      </c>
      <c r="C10" s="2">
        <f t="shared" ref="C10:L10" si="3">C8/(1+C1)^0.01</f>
        <v>-5828167.7375624301</v>
      </c>
      <c r="D10" s="2">
        <f t="shared" si="3"/>
        <v>-5795973.6644489206</v>
      </c>
      <c r="E10" s="2">
        <f t="shared" si="3"/>
        <v>-5779323.6483310852</v>
      </c>
      <c r="F10" s="2">
        <f t="shared" si="3"/>
        <v>-5766441.8381098621</v>
      </c>
      <c r="G10" s="2">
        <f t="shared" si="3"/>
        <v>-5755937.9499149192</v>
      </c>
      <c r="H10" s="2">
        <f t="shared" si="3"/>
        <v>-5747071.9676762819</v>
      </c>
      <c r="I10" s="2">
        <f t="shared" si="3"/>
        <v>-2319267.2646858427</v>
      </c>
      <c r="J10" s="2">
        <f t="shared" si="3"/>
        <v>-5732646.8803729424</v>
      </c>
      <c r="K10" s="2">
        <f t="shared" si="3"/>
        <v>-5726610.1148010511</v>
      </c>
      <c r="L10" s="2">
        <f t="shared" si="3"/>
        <v>-5721154.6726127993</v>
      </c>
      <c r="M10" s="2">
        <f t="shared" ref="M10:Q10" si="4">M8/(1+M1)^0.01</f>
        <v>-5716178.7822617441</v>
      </c>
      <c r="N10" s="2">
        <f t="shared" si="4"/>
        <v>-5711605.2286312273</v>
      </c>
      <c r="O10" s="2">
        <f t="shared" si="4"/>
        <v>-5707374.0418358753</v>
      </c>
      <c r="P10" s="2">
        <f t="shared" si="4"/>
        <v>-5703437.7186452532</v>
      </c>
      <c r="Q10" s="2">
        <f t="shared" si="4"/>
        <v>-5699757.9918359928</v>
      </c>
    </row>
    <row r="11" spans="1:32" ht="24.95" customHeight="1">
      <c r="A11" t="s">
        <v>10</v>
      </c>
      <c r="B11" s="2">
        <f>-B2</f>
        <v>-2100000</v>
      </c>
      <c r="C11" s="2">
        <f>C8/(1+C1)^0.15</f>
        <v>-5289173.862239385</v>
      </c>
      <c r="D11" s="2">
        <f>D8/(1+D1)^0.15</f>
        <v>-4969691.4728721855</v>
      </c>
      <c r="E11" s="2">
        <f>E8/(1+E1)^0.15</f>
        <v>-4759799.0426475396</v>
      </c>
      <c r="F11" s="2">
        <f>F8/(1+F1)^0.15</f>
        <v>-4603118.0771581391</v>
      </c>
      <c r="G11" s="2">
        <f>G8/(1+G1)^0.15</f>
        <v>-4478936.738959156</v>
      </c>
      <c r="H11" s="2">
        <f t="shared" ref="H11:Q11" si="5">H8/(1+H1)^0.15</f>
        <v>-4376560.2343602385</v>
      </c>
      <c r="I11" s="2">
        <f t="shared" si="5"/>
        <v>-1733477.4639996206</v>
      </c>
      <c r="J11" s="2">
        <f t="shared" si="5"/>
        <v>-4214647.3268837053</v>
      </c>
      <c r="K11" s="2">
        <f t="shared" si="5"/>
        <v>-4148562.2964910478</v>
      </c>
      <c r="L11" s="2">
        <f t="shared" si="5"/>
        <v>-4089674.2142689144</v>
      </c>
      <c r="M11" s="2">
        <f t="shared" si="5"/>
        <v>-4036643.807991582</v>
      </c>
      <c r="N11" s="2">
        <f t="shared" si="5"/>
        <v>-3988468.0107654505</v>
      </c>
      <c r="O11" s="2">
        <f t="shared" si="5"/>
        <v>-3944376.9358613286</v>
      </c>
      <c r="P11" s="2">
        <f t="shared" si="5"/>
        <v>-3903767.3475557361</v>
      </c>
      <c r="Q11" s="2">
        <f t="shared" si="5"/>
        <v>-3866158.1785645806</v>
      </c>
    </row>
    <row r="12" spans="1:32">
      <c r="P12" t="s">
        <v>11</v>
      </c>
      <c r="Q12">
        <f>C8/(1+C1)^0.15</f>
        <v>-5289173.862239385</v>
      </c>
      <c r="R12">
        <f>C8/(1+C1)^0.01</f>
        <v>-5828167.7375624301</v>
      </c>
      <c r="S12">
        <f>C8/(1+C1)^0.15</f>
        <v>-5289173.862239385</v>
      </c>
    </row>
    <row r="13" spans="1:32">
      <c r="P13" t="s">
        <v>12</v>
      </c>
      <c r="Q13">
        <f>D8/(1+D1)^0.15</f>
        <v>-4969691.4728721855</v>
      </c>
      <c r="R13">
        <f>D8/(1+D1)^0.01</f>
        <v>-5795973.6644489206</v>
      </c>
      <c r="S13">
        <f>D8/(1+D1)^0.15</f>
        <v>-4969691.4728721855</v>
      </c>
    </row>
    <row r="14" spans="1:32">
      <c r="A14" t="s">
        <v>13</v>
      </c>
      <c r="B14" t="s">
        <v>14</v>
      </c>
      <c r="P14" t="s">
        <v>15</v>
      </c>
      <c r="Q14">
        <f>E8/(1+E1)^0.15</f>
        <v>-4759799.0426475396</v>
      </c>
      <c r="R14">
        <f>E8/(1+E1)^0.01</f>
        <v>-5779323.6483310852</v>
      </c>
      <c r="S14">
        <f>E8/(1+E1)^0.15</f>
        <v>-4759799.0426475396</v>
      </c>
    </row>
    <row r="15" spans="1:32">
      <c r="A15" t="s">
        <v>16</v>
      </c>
      <c r="B15">
        <v>551</v>
      </c>
      <c r="C15">
        <f>2484*B15</f>
        <v>1368684</v>
      </c>
      <c r="E15">
        <v>2484</v>
      </c>
      <c r="P15" t="s">
        <v>17</v>
      </c>
      <c r="Q15">
        <f>F8/(1+F1)^0.15</f>
        <v>-4603118.0771581391</v>
      </c>
      <c r="R15">
        <f>F8/(1+F1)^0.01</f>
        <v>-5766441.8381098621</v>
      </c>
      <c r="S15">
        <f>F8/(1+F1)^0.15</f>
        <v>-4603118.0771581391</v>
      </c>
    </row>
    <row r="16" spans="1:32">
      <c r="A16" t="s">
        <v>18</v>
      </c>
      <c r="B16">
        <v>1190</v>
      </c>
      <c r="C16">
        <f>1185*270*1.277</f>
        <v>408576.14999999997</v>
      </c>
      <c r="P16" t="s">
        <v>19</v>
      </c>
      <c r="Q16">
        <f>G8/(1+G1)^0.15</f>
        <v>-4478936.738959156</v>
      </c>
      <c r="R16">
        <f>G8/(1+G1)^0.01</f>
        <v>-5755937.9499149192</v>
      </c>
      <c r="S16">
        <f>G8/(1+G1)^0.15</f>
        <v>-4478936.738959156</v>
      </c>
    </row>
    <row r="17" spans="1:19">
      <c r="A17" t="s">
        <v>20</v>
      </c>
      <c r="B17">
        <v>1260</v>
      </c>
      <c r="C17">
        <f>B17*E17</f>
        <v>1078434</v>
      </c>
      <c r="D17">
        <v>3.17</v>
      </c>
      <c r="E17" s="2">
        <f>D17*270</f>
        <v>855.9</v>
      </c>
      <c r="H17" t="s">
        <v>21</v>
      </c>
      <c r="I17" s="1">
        <f>C6+C5-C4</f>
        <v>5868705.8499999996</v>
      </c>
      <c r="P17" t="s">
        <v>22</v>
      </c>
      <c r="Q17">
        <f>H8/(1+H1)^0.15</f>
        <v>-4376560.2343602385</v>
      </c>
      <c r="R17">
        <f>H8/(1+H1)^0.01</f>
        <v>-5747071.9676762819</v>
      </c>
      <c r="S17">
        <f>G8/(1+G1)^0.15</f>
        <v>-4478936.738959156</v>
      </c>
    </row>
    <row r="18" spans="1:19">
      <c r="A18" t="s">
        <v>23</v>
      </c>
      <c r="B18" t="s">
        <v>24</v>
      </c>
      <c r="P18" t="s">
        <v>25</v>
      </c>
      <c r="Q18">
        <f>I8/(1+I1)^0.15</f>
        <v>-1733477.4639996206</v>
      </c>
      <c r="R18">
        <f>I8/(1+I1)^0.01</f>
        <v>-2319267.2646858427</v>
      </c>
      <c r="S18">
        <f>I8/(1+I1)^0.15</f>
        <v>-1733477.4639996206</v>
      </c>
    </row>
    <row r="19" spans="1:19">
      <c r="C19">
        <f>SUM(C15:C17)</f>
        <v>2855694.15</v>
      </c>
      <c r="P19" t="s">
        <v>26</v>
      </c>
      <c r="Q19">
        <f>J8/(1+J1)^0.15</f>
        <v>-4214647.3268837053</v>
      </c>
      <c r="R19">
        <f>J8/(1+J1)^0.01</f>
        <v>-5732646.8803729424</v>
      </c>
      <c r="S19">
        <f>J8/(1+J1)^0.15</f>
        <v>-4214647.3268837053</v>
      </c>
    </row>
    <row r="20" spans="1:19">
      <c r="A20" t="s">
        <v>5</v>
      </c>
      <c r="B20">
        <v>3880000</v>
      </c>
      <c r="P20" t="s">
        <v>27</v>
      </c>
      <c r="Q20">
        <f>K8/(1+K1)^0.15</f>
        <v>-4148562.2964910478</v>
      </c>
      <c r="R20">
        <f>K8/(1+K1)^0.01</f>
        <v>-5726610.1148010511</v>
      </c>
      <c r="S20">
        <f>K8/(1+K1)^0.15</f>
        <v>-4148562.2964910478</v>
      </c>
    </row>
    <row r="21" spans="1:19">
      <c r="P21" t="s">
        <v>28</v>
      </c>
      <c r="Q21">
        <f>L8/(1+L1)^0/15</f>
        <v>-390666.66666666669</v>
      </c>
      <c r="R21">
        <f>L8/(1+L1)^0.01</f>
        <v>-5721154.6726127993</v>
      </c>
      <c r="S21">
        <f>L8/(1+L1)^0.15</f>
        <v>-4089674.2142689144</v>
      </c>
    </row>
    <row r="22" spans="1:19">
      <c r="A22" t="s">
        <v>29</v>
      </c>
      <c r="P22" t="s">
        <v>30</v>
      </c>
      <c r="Q22">
        <f>M8/(1+M1)^0.15</f>
        <v>-4036643.807991582</v>
      </c>
      <c r="R22">
        <f>M8/(1+M1)^0.01</f>
        <v>-5716178.7822617441</v>
      </c>
      <c r="S22">
        <f>M8/(1+M1)^0.15</f>
        <v>-4036643.807991582</v>
      </c>
    </row>
    <row r="23" spans="1:19">
      <c r="L23" t="s">
        <v>31</v>
      </c>
      <c r="M23" t="s">
        <v>14</v>
      </c>
      <c r="P23" t="s">
        <v>32</v>
      </c>
      <c r="Q23">
        <f>N8/(1+N1)^0.15</f>
        <v>-3988468.0107654505</v>
      </c>
      <c r="R23">
        <f>N8/(1+N1)^0.01</f>
        <v>-5711605.2286312273</v>
      </c>
      <c r="S23">
        <f>N8/(1+N1)^0.15</f>
        <v>-3988468.0107654505</v>
      </c>
    </row>
    <row r="24" spans="1:19">
      <c r="A24" t="s">
        <v>4</v>
      </c>
      <c r="K24" t="s">
        <v>20</v>
      </c>
      <c r="L24">
        <v>1600</v>
      </c>
      <c r="M24">
        <f>L24*0.79</f>
        <v>1264</v>
      </c>
      <c r="P24" t="s">
        <v>33</v>
      </c>
      <c r="Q24">
        <f>O8/(1+O1)^0.15</f>
        <v>-3944376.9358613286</v>
      </c>
      <c r="R24">
        <f>O8/(1+O1)^0.01</f>
        <v>-5707374.0418358753</v>
      </c>
      <c r="S24">
        <f>O8/(1+O1)^0.15</f>
        <v>-3944376.9358613286</v>
      </c>
    </row>
    <row r="25" spans="1:19">
      <c r="A25" t="s">
        <v>34</v>
      </c>
      <c r="B25" s="1">
        <v>4650000</v>
      </c>
      <c r="H25" t="s">
        <v>35</v>
      </c>
      <c r="K25" t="s">
        <v>36</v>
      </c>
      <c r="M25">
        <v>1185</v>
      </c>
      <c r="P25" t="s">
        <v>37</v>
      </c>
      <c r="Q25">
        <f>P8/(1+P1)^0.15</f>
        <v>-3903767.3475557361</v>
      </c>
      <c r="R25">
        <f>P8/(1+P1)^0.01</f>
        <v>-5703437.7186452532</v>
      </c>
      <c r="S25">
        <f>P8/(1+P1)^0.15</f>
        <v>-3903767.3475557361</v>
      </c>
    </row>
    <row r="26" spans="1:19">
      <c r="A26" t="s">
        <v>35</v>
      </c>
      <c r="B26">
        <v>41900</v>
      </c>
      <c r="C26">
        <f>20*2.4046</f>
        <v>48.091999999999999</v>
      </c>
      <c r="D26">
        <f>0.9019*119</f>
        <v>107.32610000000001</v>
      </c>
      <c r="E26">
        <f>D26+C26</f>
        <v>155.41810000000001</v>
      </c>
      <c r="F26">
        <f>E26*270</f>
        <v>41962.887000000002</v>
      </c>
      <c r="G26" t="s">
        <v>38</v>
      </c>
      <c r="H26">
        <v>139</v>
      </c>
      <c r="I26" t="s">
        <v>39</v>
      </c>
      <c r="K26" t="s">
        <v>40</v>
      </c>
      <c r="L26">
        <v>698</v>
      </c>
      <c r="M26">
        <f>L26*0.79</f>
        <v>551.42000000000007</v>
      </c>
      <c r="P26" t="s">
        <v>41</v>
      </c>
      <c r="Q26">
        <f>Q8/(1+Q1)^0.15</f>
        <v>-3866158.1785645806</v>
      </c>
      <c r="R26">
        <f>Q8/(1+Q1)^0.01</f>
        <v>-5699757.9918359928</v>
      </c>
      <c r="S26">
        <f>Q8/(1+Q1)^0.15</f>
        <v>-3866158.1785645806</v>
      </c>
    </row>
    <row r="27" spans="1:19">
      <c r="B27" s="1"/>
      <c r="C27" t="s">
        <v>42</v>
      </c>
      <c r="G27" t="s">
        <v>43</v>
      </c>
      <c r="I27" t="s">
        <v>39</v>
      </c>
      <c r="P27" t="s">
        <v>44</v>
      </c>
      <c r="Q27">
        <f>SUM(Q12:Q26)</f>
        <v>-58704047.463016346</v>
      </c>
      <c r="R27">
        <f>SUM(R12:R26)</f>
        <v>-82710949.50172624</v>
      </c>
      <c r="S27">
        <f>SUM(S12:S26)</f>
        <v>-62505431.51521752</v>
      </c>
    </row>
    <row r="28" spans="1:19">
      <c r="A28" t="s">
        <v>45</v>
      </c>
      <c r="B28" s="1">
        <v>120000</v>
      </c>
      <c r="G28" t="s">
        <v>46</v>
      </c>
    </row>
    <row r="29" spans="1:19">
      <c r="A29" t="s">
        <v>47</v>
      </c>
      <c r="B29">
        <v>32500</v>
      </c>
    </row>
    <row r="30" spans="1:19">
      <c r="B30" s="1">
        <f>SUM(B25:B29)</f>
        <v>4844400</v>
      </c>
    </row>
    <row r="32" spans="1:19" ht="24.95" customHeight="1">
      <c r="A32" t="s">
        <v>0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</row>
    <row r="33" spans="1:17" ht="24.95" customHeight="1">
      <c r="A33" t="s">
        <v>1</v>
      </c>
      <c r="B33" s="2" t="s">
        <v>48</v>
      </c>
      <c r="C33" s="2" t="s">
        <v>49</v>
      </c>
      <c r="D33" s="2" t="s">
        <v>50</v>
      </c>
      <c r="E33" s="2" t="s">
        <v>51</v>
      </c>
      <c r="F33" s="2" t="s">
        <v>52</v>
      </c>
      <c r="G33" s="2" t="s">
        <v>53</v>
      </c>
      <c r="H33" s="2" t="s">
        <v>54</v>
      </c>
      <c r="I33" s="2" t="s">
        <v>55</v>
      </c>
      <c r="J33" s="2" t="s">
        <v>56</v>
      </c>
      <c r="K33" s="2" t="s">
        <v>57</v>
      </c>
      <c r="L33" s="2" t="s">
        <v>58</v>
      </c>
      <c r="M33" s="2" t="s">
        <v>59</v>
      </c>
      <c r="N33" s="2" t="s">
        <v>60</v>
      </c>
      <c r="O33" s="2" t="s">
        <v>61</v>
      </c>
      <c r="P33" s="2" t="s">
        <v>62</v>
      </c>
      <c r="Q33" s="2" t="s">
        <v>63</v>
      </c>
    </row>
    <row r="34" spans="1:17" ht="24.95" customHeight="1">
      <c r="A34" t="s">
        <v>2</v>
      </c>
      <c r="B34" s="2" t="s">
        <v>48</v>
      </c>
      <c r="C34" s="2" t="s">
        <v>64</v>
      </c>
      <c r="D34" s="2" t="s">
        <v>64</v>
      </c>
      <c r="E34" s="2" t="s">
        <v>64</v>
      </c>
      <c r="F34" s="2" t="s">
        <v>64</v>
      </c>
      <c r="G34" s="2" t="s">
        <v>64</v>
      </c>
      <c r="H34" s="2" t="s">
        <v>64</v>
      </c>
      <c r="I34" s="2" t="s">
        <v>64</v>
      </c>
      <c r="J34" s="2" t="s">
        <v>64</v>
      </c>
      <c r="K34" s="2" t="s">
        <v>64</v>
      </c>
      <c r="L34" s="2" t="s">
        <v>64</v>
      </c>
      <c r="M34" s="2" t="s">
        <v>64</v>
      </c>
      <c r="N34" s="2" t="s">
        <v>64</v>
      </c>
      <c r="O34" s="2" t="s">
        <v>64</v>
      </c>
      <c r="P34" s="2" t="s">
        <v>64</v>
      </c>
      <c r="Q34" s="2" t="s">
        <v>64</v>
      </c>
    </row>
    <row r="35" spans="1:17" ht="24.95" customHeight="1">
      <c r="A35" t="s">
        <v>3</v>
      </c>
      <c r="B35" s="2" t="s">
        <v>64</v>
      </c>
      <c r="C35" s="2" t="s">
        <v>65</v>
      </c>
      <c r="D35" s="2" t="s">
        <v>65</v>
      </c>
      <c r="E35" s="2" t="s">
        <v>65</v>
      </c>
      <c r="F35" s="2" t="s">
        <v>65</v>
      </c>
      <c r="G35" s="2" t="s">
        <v>65</v>
      </c>
      <c r="H35" s="2" t="s">
        <v>65</v>
      </c>
      <c r="I35" s="2" t="s">
        <v>65</v>
      </c>
      <c r="J35" s="2" t="s">
        <v>65</v>
      </c>
      <c r="K35" s="2" t="s">
        <v>65</v>
      </c>
      <c r="L35" s="2" t="s">
        <v>65</v>
      </c>
      <c r="M35" s="2" t="s">
        <v>65</v>
      </c>
      <c r="N35" s="2" t="s">
        <v>65</v>
      </c>
      <c r="O35" s="2" t="s">
        <v>65</v>
      </c>
      <c r="P35" s="2" t="s">
        <v>65</v>
      </c>
      <c r="Q35" s="2" t="s">
        <v>65</v>
      </c>
    </row>
    <row r="36" spans="1:17" ht="24.95" customHeight="1">
      <c r="A36" t="s">
        <v>4</v>
      </c>
      <c r="B36" s="2" t="s">
        <v>64</v>
      </c>
      <c r="C36" s="2" t="s">
        <v>66</v>
      </c>
      <c r="D36" s="2" t="s">
        <v>66</v>
      </c>
      <c r="E36" s="2" t="s">
        <v>66</v>
      </c>
      <c r="F36" s="2" t="s">
        <v>66</v>
      </c>
      <c r="G36" s="2" t="s">
        <v>66</v>
      </c>
      <c r="H36" s="2" t="s">
        <v>66</v>
      </c>
      <c r="I36" s="2" t="s">
        <v>66</v>
      </c>
      <c r="J36" s="2" t="s">
        <v>66</v>
      </c>
      <c r="K36" s="2" t="s">
        <v>66</v>
      </c>
      <c r="L36" s="2" t="s">
        <v>66</v>
      </c>
      <c r="M36" s="2" t="s">
        <v>66</v>
      </c>
      <c r="N36" s="2" t="s">
        <v>66</v>
      </c>
      <c r="O36" s="2" t="s">
        <v>66</v>
      </c>
      <c r="P36" s="2" t="s">
        <v>66</v>
      </c>
      <c r="Q36" s="2" t="s">
        <v>66</v>
      </c>
    </row>
    <row r="37" spans="1:17" ht="24.95" customHeight="1">
      <c r="A37" t="s">
        <v>5</v>
      </c>
      <c r="B37" s="2" t="s">
        <v>64</v>
      </c>
      <c r="C37" s="2" t="s">
        <v>67</v>
      </c>
      <c r="D37" s="2" t="s">
        <v>67</v>
      </c>
      <c r="E37" s="2" t="s">
        <v>67</v>
      </c>
      <c r="F37" s="2" t="s">
        <v>67</v>
      </c>
      <c r="G37" s="2" t="s">
        <v>67</v>
      </c>
      <c r="H37" s="2" t="s">
        <v>67</v>
      </c>
      <c r="I37" s="2" t="s">
        <v>67</v>
      </c>
      <c r="J37" s="2" t="s">
        <v>67</v>
      </c>
      <c r="K37" s="2" t="s">
        <v>67</v>
      </c>
      <c r="L37" s="2" t="s">
        <v>67</v>
      </c>
      <c r="M37" s="2" t="s">
        <v>67</v>
      </c>
      <c r="N37" s="2" t="s">
        <v>67</v>
      </c>
      <c r="O37" s="2" t="s">
        <v>67</v>
      </c>
      <c r="P37" s="2" t="s">
        <v>67</v>
      </c>
      <c r="Q37" s="2" t="s">
        <v>67</v>
      </c>
    </row>
    <row r="38" spans="1:17" ht="24.95" customHeight="1">
      <c r="A38" t="s">
        <v>6</v>
      </c>
      <c r="B38" s="2" t="s">
        <v>64</v>
      </c>
      <c r="C38" s="2" t="s">
        <v>64</v>
      </c>
      <c r="D38" s="2" t="s">
        <v>64</v>
      </c>
      <c r="E38" s="2" t="s">
        <v>64</v>
      </c>
      <c r="F38" s="2" t="s">
        <v>64</v>
      </c>
      <c r="G38" s="2" t="s">
        <v>64</v>
      </c>
      <c r="H38" s="2" t="s">
        <v>64</v>
      </c>
      <c r="I38" s="2" t="s">
        <v>64</v>
      </c>
      <c r="J38" s="2" t="s">
        <v>64</v>
      </c>
      <c r="K38" s="2" t="s">
        <v>64</v>
      </c>
      <c r="L38" s="2" t="s">
        <v>64</v>
      </c>
      <c r="M38" s="2" t="s">
        <v>64</v>
      </c>
      <c r="N38" s="2" t="s">
        <v>64</v>
      </c>
      <c r="O38" s="2" t="s">
        <v>64</v>
      </c>
      <c r="P38" s="2" t="s">
        <v>64</v>
      </c>
      <c r="Q38" s="2" t="s">
        <v>64</v>
      </c>
    </row>
    <row r="39" spans="1:17" ht="24.95" customHeight="1">
      <c r="A39" t="s">
        <v>7</v>
      </c>
      <c r="B39" s="2" t="s">
        <v>48</v>
      </c>
      <c r="C39" s="2" t="s">
        <v>68</v>
      </c>
      <c r="D39" s="2" t="s">
        <v>68</v>
      </c>
      <c r="E39" s="2" t="s">
        <v>68</v>
      </c>
      <c r="F39" s="2" t="s">
        <v>68</v>
      </c>
      <c r="G39" s="2" t="s">
        <v>68</v>
      </c>
      <c r="H39" s="2" t="s">
        <v>68</v>
      </c>
      <c r="I39" s="2" t="s">
        <v>68</v>
      </c>
      <c r="J39" s="2" t="s">
        <v>68</v>
      </c>
      <c r="K39" s="2" t="s">
        <v>68</v>
      </c>
      <c r="L39" s="2" t="s">
        <v>68</v>
      </c>
      <c r="M39" s="2" t="s">
        <v>68</v>
      </c>
      <c r="N39" s="2" t="s">
        <v>68</v>
      </c>
      <c r="O39" s="2" t="s">
        <v>68</v>
      </c>
      <c r="P39" s="2" t="s">
        <v>68</v>
      </c>
      <c r="Q39" s="2" t="s">
        <v>68</v>
      </c>
    </row>
    <row r="40" spans="1:17" ht="24.95" customHeight="1">
      <c r="A40" t="s">
        <v>8</v>
      </c>
      <c r="B40" s="2" t="s">
        <v>48</v>
      </c>
      <c r="C40" s="2" t="s">
        <v>69</v>
      </c>
      <c r="D40" s="2" t="s">
        <v>70</v>
      </c>
      <c r="E40" s="2" t="s">
        <v>71</v>
      </c>
      <c r="F40" s="2" t="s">
        <v>72</v>
      </c>
      <c r="G40" s="2" t="s">
        <v>73</v>
      </c>
      <c r="H40" s="2" t="s">
        <v>74</v>
      </c>
      <c r="I40" s="2" t="s">
        <v>75</v>
      </c>
      <c r="J40" s="2" t="s">
        <v>76</v>
      </c>
      <c r="K40" s="2" t="s">
        <v>77</v>
      </c>
      <c r="L40" s="2" t="s">
        <v>78</v>
      </c>
      <c r="M40" s="2" t="s">
        <v>79</v>
      </c>
      <c r="N40" s="2" t="s">
        <v>80</v>
      </c>
      <c r="O40" s="2" t="s">
        <v>81</v>
      </c>
      <c r="P40" s="2" t="s">
        <v>82</v>
      </c>
      <c r="Q40" s="2" t="s">
        <v>83</v>
      </c>
    </row>
    <row r="41" spans="1:17" ht="24.95" customHeight="1">
      <c r="A41" t="s">
        <v>9</v>
      </c>
      <c r="B41" s="2" t="s">
        <v>48</v>
      </c>
      <c r="C41" s="2" t="s">
        <v>84</v>
      </c>
      <c r="D41" s="2" t="s">
        <v>85</v>
      </c>
      <c r="E41" s="2" t="s">
        <v>86</v>
      </c>
      <c r="F41" s="2" t="s">
        <v>87</v>
      </c>
      <c r="G41" s="2" t="s">
        <v>88</v>
      </c>
      <c r="H41" s="2" t="s">
        <v>89</v>
      </c>
      <c r="I41" s="2" t="s">
        <v>89</v>
      </c>
      <c r="J41" s="2" t="s">
        <v>90</v>
      </c>
      <c r="K41" s="2" t="s">
        <v>56</v>
      </c>
      <c r="L41" s="2" t="s">
        <v>56</v>
      </c>
      <c r="M41" s="2" t="s">
        <v>91</v>
      </c>
      <c r="N41" s="2" t="s">
        <v>91</v>
      </c>
      <c r="O41" s="2" t="s">
        <v>91</v>
      </c>
      <c r="P41" s="2" t="s">
        <v>92</v>
      </c>
      <c r="Q41" s="2" t="s">
        <v>92</v>
      </c>
    </row>
    <row r="42" spans="1:17" ht="24.95" customHeight="1">
      <c r="A42" t="s">
        <v>10</v>
      </c>
      <c r="B42" s="2" t="s">
        <v>48</v>
      </c>
      <c r="C42" s="2" t="s">
        <v>93</v>
      </c>
      <c r="D42" s="2" t="s">
        <v>94</v>
      </c>
      <c r="E42" s="2" t="s">
        <v>95</v>
      </c>
      <c r="F42" s="2" t="s">
        <v>96</v>
      </c>
      <c r="G42" s="2" t="s">
        <v>97</v>
      </c>
      <c r="H42" s="2" t="s">
        <v>98</v>
      </c>
      <c r="I42" s="2" t="s">
        <v>99</v>
      </c>
      <c r="J42" s="2" t="s">
        <v>100</v>
      </c>
      <c r="K42" s="2" t="s">
        <v>101</v>
      </c>
      <c r="L42" s="2" t="s">
        <v>102</v>
      </c>
      <c r="M42" s="2" t="s">
        <v>103</v>
      </c>
      <c r="N42" s="2" t="s">
        <v>104</v>
      </c>
      <c r="O42" s="2" t="s">
        <v>105</v>
      </c>
      <c r="P42" s="2" t="s">
        <v>106</v>
      </c>
      <c r="Q42" s="2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Devine (Student)</dc:creator>
  <cp:keywords/>
  <dc:description/>
  <cp:lastModifiedBy/>
  <cp:revision/>
  <dcterms:created xsi:type="dcterms:W3CDTF">2024-03-26T01:24:38Z</dcterms:created>
  <dcterms:modified xsi:type="dcterms:W3CDTF">2024-03-27T22:18:14Z</dcterms:modified>
  <cp:category/>
  <cp:contentStatus/>
</cp:coreProperties>
</file>