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rath-my.sharepoint.com/personal/katie_yeoman_2020_uni_strath_ac_uk/Documents/Desktop/Uni/Design Project/"/>
    </mc:Choice>
  </mc:AlternateContent>
  <xr:revisionPtr revIDLastSave="239" documentId="8_{5AE64339-FA57-4834-A05F-003AD4F21AAA}" xr6:coauthVersionLast="47" xr6:coauthVersionMax="47" xr10:uidLastSave="{A2744DC3-3F8A-4A46-A7F3-99FEDF664438}"/>
  <bookViews>
    <workbookView xWindow="28680" yWindow="-120" windowWidth="29040" windowHeight="15720" xr2:uid="{55FB5E41-0E73-478E-A5BB-54FC5A489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27" i="1"/>
  <c r="H26" i="1"/>
  <c r="H27" i="1"/>
  <c r="J18" i="1"/>
  <c r="G21" i="1"/>
  <c r="G20" i="1"/>
  <c r="G19" i="1"/>
  <c r="B43" i="1"/>
  <c r="B23" i="1"/>
  <c r="F15" i="1"/>
  <c r="F13" i="1"/>
  <c r="D19" i="1"/>
  <c r="D11" i="1"/>
  <c r="B7" i="1"/>
  <c r="F36" i="1"/>
  <c r="E25" i="1"/>
  <c r="B25" i="1"/>
  <c r="B24" i="1"/>
  <c r="B44" i="1"/>
  <c r="E45" i="1"/>
  <c r="E47" i="1"/>
  <c r="B34" i="1"/>
  <c r="K12" i="1"/>
  <c r="K11" i="1"/>
  <c r="I11" i="1"/>
  <c r="I14" i="1"/>
  <c r="I13" i="1"/>
  <c r="I12" i="1"/>
  <c r="C11" i="1"/>
  <c r="B13" i="1"/>
  <c r="C13" i="1" s="1"/>
  <c r="D13" i="1" s="1"/>
  <c r="B12" i="1"/>
  <c r="B15" i="1" s="1"/>
  <c r="C6" i="1"/>
  <c r="C5" i="1"/>
  <c r="C12" i="1" l="1"/>
  <c r="D12" i="1" s="1"/>
  <c r="D15" i="1" s="1"/>
  <c r="C15" i="1" l="1"/>
</calcChain>
</file>

<file path=xl/sharedStrings.xml><?xml version="1.0" encoding="utf-8"?>
<sst xmlns="http://schemas.openxmlformats.org/spreadsheetml/2006/main" count="81" uniqueCount="68">
  <si>
    <t>Area of ESP</t>
  </si>
  <si>
    <t>m2</t>
  </si>
  <si>
    <t>ft2</t>
  </si>
  <si>
    <t>Purchased equip cost</t>
  </si>
  <si>
    <t>1.18A</t>
  </si>
  <si>
    <t>Total cost</t>
  </si>
  <si>
    <t>Total capital investment</t>
  </si>
  <si>
    <t>2.6432A</t>
  </si>
  <si>
    <t>operating hours/year</t>
  </si>
  <si>
    <t xml:space="preserve">Electricity cost </t>
  </si>
  <si>
    <t>£0.286/kW</t>
  </si>
  <si>
    <t>Cost of energy (£)</t>
  </si>
  <si>
    <t>$</t>
  </si>
  <si>
    <t>£</t>
  </si>
  <si>
    <t>£ Present day</t>
  </si>
  <si>
    <t>ESP COSTS</t>
  </si>
  <si>
    <t>COMPRESSOR COSTS</t>
  </si>
  <si>
    <t>STORAGE TANK COSTS</t>
  </si>
  <si>
    <t>HEATER COSTS</t>
  </si>
  <si>
    <t xml:space="preserve">Indirect (installation) cotsts </t>
  </si>
  <si>
    <t>Installation (direct) cost</t>
  </si>
  <si>
    <t>Equip cost</t>
  </si>
  <si>
    <t>more definitive costs not available.  This cost takes into account material</t>
  </si>
  <si>
    <t>labour</t>
  </si>
  <si>
    <t>maintenance</t>
  </si>
  <si>
    <t>electricity</t>
  </si>
  <si>
    <t>water</t>
  </si>
  <si>
    <t>wastewater treatment</t>
  </si>
  <si>
    <t>ELECTRICITY</t>
  </si>
  <si>
    <t>LABOUR</t>
  </si>
  <si>
    <t>Operator</t>
  </si>
  <si>
    <t>3hr/day,270 days/year,£21.49/hr</t>
  </si>
  <si>
    <t>Supervisor</t>
  </si>
  <si>
    <t>0.15*operator</t>
  </si>
  <si>
    <t>Coordinator</t>
  </si>
  <si>
    <t>1/3*operator</t>
  </si>
  <si>
    <t>Cost £</t>
  </si>
  <si>
    <t>Total Labour cost (£)</t>
  </si>
  <si>
    <t>MAINTENANCE</t>
  </si>
  <si>
    <t>Labour</t>
  </si>
  <si>
    <t>Material</t>
  </si>
  <si>
    <t>Capital Cost £</t>
  </si>
  <si>
    <t xml:space="preserve">Utilities </t>
  </si>
  <si>
    <t>Rate</t>
  </si>
  <si>
    <t>location factor</t>
  </si>
  <si>
    <t>material factor</t>
  </si>
  <si>
    <t>Ce</t>
  </si>
  <si>
    <t>Annual ESP operating power(kWh/year)</t>
  </si>
  <si>
    <t>52.32 kW</t>
  </si>
  <si>
    <t>hrs/year</t>
  </si>
  <si>
    <t>Operating cost £</t>
  </si>
  <si>
    <t>Installed cost £</t>
  </si>
  <si>
    <t>Capital cost £</t>
  </si>
  <si>
    <t>Utilities cost</t>
  </si>
  <si>
    <t>absn</t>
  </si>
  <si>
    <t>with indexes</t>
  </si>
  <si>
    <t>cap + installation</t>
  </si>
  <si>
    <t>TOTAL OF ALL EQUIP</t>
  </si>
  <si>
    <t>CAPITAL + Installation</t>
  </si>
  <si>
    <t>operating</t>
  </si>
  <si>
    <t>The</t>
  </si>
  <si>
    <t xml:space="preserve">Water required </t>
  </si>
  <si>
    <t>m3/h</t>
  </si>
  <si>
    <t>m3/year</t>
  </si>
  <si>
    <t>kg/year</t>
  </si>
  <si>
    <t>tonnes/year</t>
  </si>
  <si>
    <t>Water cost (£)</t>
  </si>
  <si>
    <t>cap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</si>
</sst>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vertical="top"/>
    </xf>
    <xf numFmtId="0" fontId="0" fillId="6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3DF6B-CAE2-446A-B08B-4826C19201C5}">
  <dimension ref="A1:K49"/>
  <sheetViews>
    <sheetView tabSelected="1" topLeftCell="A4" workbookViewId="0">
      <selection activeCell="F28" sqref="F28"/>
    </sheetView>
  </sheetViews>
  <sheetFormatPr defaultRowHeight="14.4" x14ac:dyDescent="0.3"/>
  <cols>
    <col min="1" max="1" width="25.6640625" customWidth="1"/>
    <col min="2" max="2" width="11" bestFit="1" customWidth="1"/>
    <col min="4" max="4" width="30.33203125" customWidth="1"/>
    <col min="5" max="5" width="34" customWidth="1"/>
    <col min="6" max="6" width="34.33203125" bestFit="1" customWidth="1"/>
    <col min="7" max="7" width="23.44140625" customWidth="1"/>
    <col min="8" max="8" width="27.6640625" bestFit="1" customWidth="1"/>
    <col min="9" max="9" width="13.88671875" customWidth="1"/>
    <col min="10" max="10" width="14.21875" customWidth="1"/>
  </cols>
  <sheetData>
    <row r="1" spans="1:11" x14ac:dyDescent="0.3">
      <c r="A1" t="s">
        <v>0</v>
      </c>
      <c r="B1">
        <v>135</v>
      </c>
      <c r="C1" t="s">
        <v>1</v>
      </c>
    </row>
    <row r="2" spans="1:11" x14ac:dyDescent="0.3">
      <c r="B2">
        <v>1453</v>
      </c>
      <c r="C2" t="s">
        <v>2</v>
      </c>
      <c r="I2" t="s">
        <v>23</v>
      </c>
    </row>
    <row r="3" spans="1:11" x14ac:dyDescent="0.3">
      <c r="I3" t="s">
        <v>24</v>
      </c>
    </row>
    <row r="4" spans="1:11" x14ac:dyDescent="0.3">
      <c r="I4" t="s">
        <v>25</v>
      </c>
    </row>
    <row r="5" spans="1:11" x14ac:dyDescent="0.3">
      <c r="A5" t="s">
        <v>3</v>
      </c>
      <c r="B5" t="s">
        <v>4</v>
      </c>
      <c r="C5">
        <f>1.18*B2</f>
        <v>1714.54</v>
      </c>
      <c r="I5" t="s">
        <v>26</v>
      </c>
    </row>
    <row r="6" spans="1:11" x14ac:dyDescent="0.3">
      <c r="A6" t="s">
        <v>6</v>
      </c>
      <c r="B6" t="s">
        <v>7</v>
      </c>
      <c r="C6">
        <f>2.6432*B2</f>
        <v>3840.5696000000003</v>
      </c>
      <c r="I6" t="s">
        <v>27</v>
      </c>
    </row>
    <row r="7" spans="1:11" x14ac:dyDescent="0.3">
      <c r="A7" t="s">
        <v>5</v>
      </c>
      <c r="B7" s="3">
        <f>120*B2*0.79*(790.8/261.2)</f>
        <v>417030.1359877488</v>
      </c>
      <c r="D7" s="4" t="s">
        <v>22</v>
      </c>
    </row>
    <row r="8" spans="1:11" x14ac:dyDescent="0.3">
      <c r="D8" s="4"/>
    </row>
    <row r="9" spans="1:11" x14ac:dyDescent="0.3">
      <c r="A9" s="6" t="s">
        <v>15</v>
      </c>
      <c r="B9" s="6"/>
      <c r="C9" s="6"/>
      <c r="D9" s="6"/>
      <c r="E9" s="6"/>
      <c r="F9" s="6"/>
      <c r="G9" s="6"/>
    </row>
    <row r="10" spans="1:11" x14ac:dyDescent="0.3">
      <c r="B10" s="1" t="s">
        <v>12</v>
      </c>
      <c r="C10" s="1" t="s">
        <v>13</v>
      </c>
      <c r="D10" s="1" t="s">
        <v>14</v>
      </c>
      <c r="E10" t="s">
        <v>28</v>
      </c>
      <c r="G10" t="s">
        <v>29</v>
      </c>
      <c r="I10" s="5" t="s">
        <v>36</v>
      </c>
      <c r="J10" t="s">
        <v>38</v>
      </c>
      <c r="K10" t="s">
        <v>36</v>
      </c>
    </row>
    <row r="11" spans="1:11" x14ac:dyDescent="0.3">
      <c r="A11" s="1" t="s">
        <v>21</v>
      </c>
      <c r="B11" s="1">
        <v>174360</v>
      </c>
      <c r="C11" s="1">
        <f>B11*0.79</f>
        <v>137744.4</v>
      </c>
      <c r="D11" s="1">
        <f>C11*(790.8/261.2)</f>
        <v>417030.1359877488</v>
      </c>
      <c r="E11" s="2" t="s">
        <v>8</v>
      </c>
      <c r="F11" s="2">
        <v>3510</v>
      </c>
      <c r="G11" s="5" t="s">
        <v>30</v>
      </c>
      <c r="H11" s="5" t="s">
        <v>31</v>
      </c>
      <c r="I11" s="5">
        <f>3*270*21.49</f>
        <v>17406.899999999998</v>
      </c>
      <c r="J11" t="s">
        <v>39</v>
      </c>
      <c r="K11">
        <f>4125*0.79*(790.8/261.2)</f>
        <v>9866.0777182235834</v>
      </c>
    </row>
    <row r="12" spans="1:11" x14ac:dyDescent="0.3">
      <c r="A12" s="1" t="s">
        <v>20</v>
      </c>
      <c r="B12" s="1">
        <f>0.67*B11</f>
        <v>116821.20000000001</v>
      </c>
      <c r="C12" s="1">
        <f>B12*0.79</f>
        <v>92288.748000000007</v>
      </c>
      <c r="D12" s="1">
        <f>C12*(790.8/261.2)</f>
        <v>279410.19111179176</v>
      </c>
      <c r="E12" s="2"/>
      <c r="F12" s="2"/>
      <c r="G12" s="5" t="s">
        <v>32</v>
      </c>
      <c r="H12" s="5" t="s">
        <v>33</v>
      </c>
      <c r="I12" s="5">
        <f>0.15*I11</f>
        <v>2611.0349999999994</v>
      </c>
      <c r="J12" t="s">
        <v>40</v>
      </c>
      <c r="K12">
        <f>0.01*D11</f>
        <v>4170.3013598774878</v>
      </c>
    </row>
    <row r="13" spans="1:11" x14ac:dyDescent="0.3">
      <c r="A13" s="1" t="s">
        <v>19</v>
      </c>
      <c r="B13" s="1">
        <f>0.57*B11</f>
        <v>99385.2</v>
      </c>
      <c r="C13" s="1">
        <f>B13*0.79</f>
        <v>78514.308000000005</v>
      </c>
      <c r="D13" s="1">
        <f>C13*(790.8/261.2)</f>
        <v>237707.17751301685</v>
      </c>
      <c r="E13" s="2" t="s">
        <v>47</v>
      </c>
      <c r="F13" s="2">
        <f>(0.00194*B2*F11)+2017.668</f>
        <v>11911.726199999999</v>
      </c>
      <c r="G13" s="5" t="s">
        <v>34</v>
      </c>
      <c r="H13" s="5" t="s">
        <v>35</v>
      </c>
      <c r="I13" s="5">
        <f>(1/3)*I11</f>
        <v>5802.2999999999993</v>
      </c>
    </row>
    <row r="14" spans="1:11" x14ac:dyDescent="0.3">
      <c r="A14" s="1"/>
      <c r="B14" s="1"/>
      <c r="C14" s="1"/>
      <c r="D14" s="1"/>
      <c r="E14" s="2" t="s">
        <v>9</v>
      </c>
      <c r="F14" s="2" t="s">
        <v>10</v>
      </c>
      <c r="G14" s="7" t="s">
        <v>37</v>
      </c>
      <c r="H14" s="7"/>
      <c r="I14" s="3">
        <f>SUM(I11:I13)</f>
        <v>25820.234999999997</v>
      </c>
    </row>
    <row r="15" spans="1:11" x14ac:dyDescent="0.3">
      <c r="A15" s="1" t="s">
        <v>6</v>
      </c>
      <c r="B15" s="1">
        <f>SUM(B11:B13)</f>
        <v>390566.40000000002</v>
      </c>
      <c r="C15" s="1">
        <f>SUM(C11:C13)</f>
        <v>308547.45600000001</v>
      </c>
      <c r="D15" s="3">
        <f>SUM(D11:D13)</f>
        <v>934147.50461255736</v>
      </c>
      <c r="E15" s="2" t="s">
        <v>11</v>
      </c>
      <c r="F15" s="3">
        <f>F13*0.2862</f>
        <v>3409.13603844</v>
      </c>
    </row>
    <row r="18" spans="1:10" x14ac:dyDescent="0.3">
      <c r="F18" t="s">
        <v>61</v>
      </c>
      <c r="G18">
        <v>0.192</v>
      </c>
      <c r="H18" t="s">
        <v>62</v>
      </c>
      <c r="I18" t="s">
        <v>66</v>
      </c>
      <c r="J18">
        <f>G21*0.5</f>
        <v>335.94911999999999</v>
      </c>
    </row>
    <row r="19" spans="1:10" x14ac:dyDescent="0.3">
      <c r="D19">
        <f>2.24*D11</f>
        <v>934147.50461255736</v>
      </c>
      <c r="G19">
        <f>G18*3510</f>
        <v>673.92</v>
      </c>
      <c r="H19" t="s">
        <v>63</v>
      </c>
    </row>
    <row r="20" spans="1:10" x14ac:dyDescent="0.3">
      <c r="G20">
        <f>G19*997</f>
        <v>671898.24</v>
      </c>
      <c r="H20" t="s">
        <v>64</v>
      </c>
    </row>
    <row r="21" spans="1:10" x14ac:dyDescent="0.3">
      <c r="G21">
        <f>G20/1000</f>
        <v>671.89823999999999</v>
      </c>
      <c r="H21" t="s">
        <v>65</v>
      </c>
    </row>
    <row r="22" spans="1:10" x14ac:dyDescent="0.3">
      <c r="A22" s="6" t="s">
        <v>16</v>
      </c>
      <c r="B22" s="6"/>
      <c r="C22" s="6"/>
      <c r="D22" s="6"/>
      <c r="E22" s="6"/>
      <c r="F22" s="6"/>
      <c r="G22" s="6"/>
    </row>
    <row r="23" spans="1:10" x14ac:dyDescent="0.3">
      <c r="A23" t="s">
        <v>41</v>
      </c>
      <c r="B23" s="3">
        <f>1749700*0.79</f>
        <v>1382263</v>
      </c>
      <c r="D23" t="s">
        <v>42</v>
      </c>
    </row>
    <row r="24" spans="1:10" x14ac:dyDescent="0.3">
      <c r="A24" t="s">
        <v>50</v>
      </c>
      <c r="B24">
        <f>((1361400*0.79)/365)*3510</f>
        <v>10342537.150684932</v>
      </c>
      <c r="D24" t="s">
        <v>43</v>
      </c>
      <c r="E24">
        <v>97.825999999999993</v>
      </c>
    </row>
    <row r="25" spans="1:10" x14ac:dyDescent="0.3">
      <c r="A25" t="s">
        <v>51</v>
      </c>
      <c r="B25">
        <f>967800*0.79</f>
        <v>764562</v>
      </c>
      <c r="D25" t="s">
        <v>36</v>
      </c>
      <c r="E25" s="3">
        <f>3510*E24*0.2862</f>
        <v>98272.282211999991</v>
      </c>
      <c r="G25" s="8"/>
      <c r="H25" s="9" t="s">
        <v>57</v>
      </c>
    </row>
    <row r="26" spans="1:10" x14ac:dyDescent="0.3">
      <c r="G26" s="10" t="s">
        <v>58</v>
      </c>
      <c r="H26" s="11">
        <f>D15+B23+B25+E40+B43</f>
        <v>5274143.5046125576</v>
      </c>
    </row>
    <row r="27" spans="1:10" x14ac:dyDescent="0.3">
      <c r="A27" t="s">
        <v>67</v>
      </c>
      <c r="B27">
        <f>B23+B25</f>
        <v>2146825</v>
      </c>
      <c r="G27" s="12" t="s">
        <v>59</v>
      </c>
      <c r="H27" s="13">
        <f>F15+E25+E45+J18</f>
        <v>108081.83089044</v>
      </c>
    </row>
    <row r="33" spans="1:7" x14ac:dyDescent="0.3">
      <c r="A33" s="6" t="s">
        <v>17</v>
      </c>
      <c r="B33" s="6"/>
      <c r="C33" s="6"/>
      <c r="D33" s="6"/>
      <c r="E33" s="6"/>
      <c r="F33" s="6"/>
      <c r="G33" s="6"/>
    </row>
    <row r="34" spans="1:7" x14ac:dyDescent="0.3">
      <c r="A34" t="s">
        <v>46</v>
      </c>
      <c r="B34">
        <f>5000+(1400*1000^0.7)</f>
        <v>181249.55765118331</v>
      </c>
      <c r="E34" t="s">
        <v>52</v>
      </c>
      <c r="F34">
        <v>583519</v>
      </c>
    </row>
    <row r="35" spans="1:7" x14ac:dyDescent="0.3">
      <c r="A35" t="s">
        <v>44</v>
      </c>
      <c r="B35">
        <v>1.02</v>
      </c>
      <c r="E35" t="s">
        <v>50</v>
      </c>
      <c r="F35">
        <v>0</v>
      </c>
    </row>
    <row r="36" spans="1:7" x14ac:dyDescent="0.3">
      <c r="A36" t="s">
        <v>45</v>
      </c>
      <c r="B36">
        <v>1.3</v>
      </c>
      <c r="E36" t="s">
        <v>51</v>
      </c>
      <c r="F36">
        <f>E40-F34</f>
        <v>1470770</v>
      </c>
    </row>
    <row r="37" spans="1:7" x14ac:dyDescent="0.3">
      <c r="A37" t="s">
        <v>36</v>
      </c>
      <c r="B37" s="3">
        <v>285775.02039999998</v>
      </c>
      <c r="E37" t="s">
        <v>53</v>
      </c>
      <c r="F37">
        <v>0</v>
      </c>
    </row>
    <row r="39" spans="1:7" x14ac:dyDescent="0.3">
      <c r="A39" t="s">
        <v>54</v>
      </c>
      <c r="B39">
        <v>470125</v>
      </c>
      <c r="D39" t="s">
        <v>60</v>
      </c>
    </row>
    <row r="40" spans="1:7" x14ac:dyDescent="0.3">
      <c r="A40" t="s">
        <v>55</v>
      </c>
      <c r="B40">
        <v>743988</v>
      </c>
      <c r="D40" t="s">
        <v>56</v>
      </c>
      <c r="E40">
        <v>2054289</v>
      </c>
    </row>
    <row r="42" spans="1:7" x14ac:dyDescent="0.3">
      <c r="A42" s="6" t="s">
        <v>18</v>
      </c>
      <c r="B42" s="6"/>
      <c r="C42" s="6"/>
      <c r="D42" s="6"/>
      <c r="E42" s="6"/>
      <c r="F42" s="6"/>
      <c r="G42" s="6"/>
    </row>
    <row r="43" spans="1:7" x14ac:dyDescent="0.3">
      <c r="A43" t="s">
        <v>41</v>
      </c>
      <c r="B43" s="3">
        <f>175800*0.79</f>
        <v>138882</v>
      </c>
      <c r="D43" t="s">
        <v>42</v>
      </c>
    </row>
    <row r="44" spans="1:7" x14ac:dyDescent="0.3">
      <c r="A44" t="s">
        <v>50</v>
      </c>
      <c r="B44">
        <f>((950973*0.79)/365)*405</f>
        <v>833599.48315068497</v>
      </c>
      <c r="D44" t="s">
        <v>43</v>
      </c>
      <c r="E44" t="s">
        <v>48</v>
      </c>
    </row>
    <row r="45" spans="1:7" x14ac:dyDescent="0.3">
      <c r="A45" t="s">
        <v>51</v>
      </c>
      <c r="B45">
        <v>0</v>
      </c>
      <c r="D45" t="s">
        <v>36</v>
      </c>
      <c r="E45" s="3">
        <f>E47*52.32*0.2862</f>
        <v>6064.4635200000002</v>
      </c>
    </row>
    <row r="47" spans="1:7" x14ac:dyDescent="0.3">
      <c r="A47" t="s">
        <v>67</v>
      </c>
      <c r="B47">
        <f>B43+B44</f>
        <v>972481.48315068497</v>
      </c>
      <c r="D47" t="s">
        <v>49</v>
      </c>
      <c r="E47">
        <f>1.5*270</f>
        <v>405</v>
      </c>
    </row>
    <row r="49" spans="2:2" x14ac:dyDescent="0.3">
      <c r="B49">
        <v>672</v>
      </c>
    </row>
  </sheetData>
  <mergeCells count="5">
    <mergeCell ref="A9:G9"/>
    <mergeCell ref="A22:G22"/>
    <mergeCell ref="A33:G33"/>
    <mergeCell ref="A42:G42"/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Yeoman</dc:creator>
  <cp:lastModifiedBy>Katie Yeoman (Student)</cp:lastModifiedBy>
  <dcterms:created xsi:type="dcterms:W3CDTF">2024-03-21T10:50:03Z</dcterms:created>
  <dcterms:modified xsi:type="dcterms:W3CDTF">2024-03-27T21:29:16Z</dcterms:modified>
</cp:coreProperties>
</file>