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drawings/drawing1.xml" ContentType="application/vnd.openxmlformats-officedocument.drawing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drawings/drawing2.xml" ContentType="application/vnd.openxmlformats-officedocument.drawing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tables/table16.xml" ContentType="application/vnd.openxmlformats-officedocument.spreadsheetml.table+xml"/>
  <Override PartName="/xl/drawings/drawing4.xml" ContentType="application/vnd.openxmlformats-officedocument.drawing+xml"/>
  <Override PartName="/xl/tables/table17.xml" ContentType="application/vnd.openxmlformats-officedocument.spreadsheetml.tab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1\Documents\gazpr_10\Forecasting-the-operation-of-wells-using-graph-neural-networks\"/>
    </mc:Choice>
  </mc:AlternateContent>
  <xr:revisionPtr revIDLastSave="0" documentId="13_ncr:1_{46F09AC2-632C-48D8-B711-A21D71E335B1}" xr6:coauthVersionLast="47" xr6:coauthVersionMax="47" xr10:uidLastSave="{00000000-0000-0000-0000-000000000000}"/>
  <bookViews>
    <workbookView xWindow="-98" yWindow="-98" windowWidth="19396" windowHeight="11475" firstSheet="3" activeTab="3" xr2:uid="{00000000-000D-0000-FFFF-FFFF00000000}"/>
  </bookViews>
  <sheets>
    <sheet name="Структура" sheetId="8" r:id="rId1"/>
    <sheet name="Разлом" sheetId="16" r:id="rId2"/>
    <sheet name="Скважины" sheetId="9" r:id="rId3"/>
    <sheet name="Каротажи" sheetId="6" r:id="rId4"/>
    <sheet name="Отбивки" sheetId="10" r:id="rId5"/>
    <sheet name="Петрофизика" sheetId="7" r:id="rId6"/>
    <sheet name="График бурения" sheetId="12" r:id="rId7"/>
    <sheet name="ОФП" sheetId="13" r:id="rId8"/>
    <sheet name="Неопределенности" sheetId="15" r:id="rId9"/>
    <sheet name="Адаптация" sheetId="18" r:id="rId10"/>
    <sheet name="Лист1" sheetId="19" r:id="rId11"/>
    <sheet name="Лист2" sheetId="20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M6" i="6" l="1"/>
  <c r="AN6" i="6" s="1"/>
  <c r="AO6" i="6" s="1"/>
  <c r="AM7" i="6"/>
  <c r="AN7" i="6" s="1"/>
  <c r="AO7" i="6" s="1"/>
  <c r="AM8" i="6"/>
  <c r="AN8" i="6" s="1"/>
  <c r="AO8" i="6" s="1"/>
  <c r="AM9" i="6"/>
  <c r="AN9" i="6" s="1"/>
  <c r="AO9" i="6" s="1"/>
  <c r="AM10" i="6"/>
  <c r="AN10" i="6" s="1"/>
  <c r="AO10" i="6" s="1"/>
  <c r="AM11" i="6"/>
  <c r="AN11" i="6" s="1"/>
  <c r="AO11" i="6" s="1"/>
  <c r="AM12" i="6"/>
  <c r="AN12" i="6" s="1"/>
  <c r="AO12" i="6" s="1"/>
  <c r="AM13" i="6"/>
  <c r="AN13" i="6" s="1"/>
  <c r="AO13" i="6" s="1"/>
  <c r="AM14" i="6"/>
  <c r="AN14" i="6" s="1"/>
  <c r="AO14" i="6" s="1"/>
  <c r="AM15" i="6"/>
  <c r="AN15" i="6" s="1"/>
  <c r="AO15" i="6" s="1"/>
  <c r="AM16" i="6"/>
  <c r="AN16" i="6" s="1"/>
  <c r="AO16" i="6" s="1"/>
  <c r="AM17" i="6"/>
  <c r="AN17" i="6" s="1"/>
  <c r="AO17" i="6" s="1"/>
  <c r="AM18" i="6"/>
  <c r="AN18" i="6" s="1"/>
  <c r="AO18" i="6" s="1"/>
  <c r="AM19" i="6"/>
  <c r="AN19" i="6" s="1"/>
  <c r="AO19" i="6" s="1"/>
  <c r="AM20" i="6"/>
  <c r="AN20" i="6" s="1"/>
  <c r="AO20" i="6" s="1"/>
  <c r="AM21" i="6"/>
  <c r="AN21" i="6" s="1"/>
  <c r="AO21" i="6" s="1"/>
  <c r="AM22" i="6"/>
  <c r="AN22" i="6" s="1"/>
  <c r="AO22" i="6" s="1"/>
  <c r="AM23" i="6"/>
  <c r="AN23" i="6" s="1"/>
  <c r="AO23" i="6" s="1"/>
  <c r="AM24" i="6"/>
  <c r="AN24" i="6" s="1"/>
  <c r="AO24" i="6" s="1"/>
  <c r="AM25" i="6"/>
  <c r="AN25" i="6" s="1"/>
  <c r="AO25" i="6" s="1"/>
  <c r="AM26" i="6"/>
  <c r="AN26" i="6" s="1"/>
  <c r="AO26" i="6" s="1"/>
  <c r="AM27" i="6"/>
  <c r="AN27" i="6" s="1"/>
  <c r="AO27" i="6" s="1"/>
  <c r="AM28" i="6"/>
  <c r="AN28" i="6" s="1"/>
  <c r="AO28" i="6" s="1"/>
  <c r="AM29" i="6"/>
  <c r="AN29" i="6" s="1"/>
  <c r="AO29" i="6" s="1"/>
  <c r="AM30" i="6"/>
  <c r="AN30" i="6" s="1"/>
  <c r="AO30" i="6" s="1"/>
  <c r="AM31" i="6"/>
  <c r="AN31" i="6" s="1"/>
  <c r="AO31" i="6" s="1"/>
  <c r="AM32" i="6"/>
  <c r="AN32" i="6" s="1"/>
  <c r="AO32" i="6" s="1"/>
  <c r="AM33" i="6"/>
  <c r="AN33" i="6" s="1"/>
  <c r="AO33" i="6" s="1"/>
  <c r="AM34" i="6"/>
  <c r="AN34" i="6" s="1"/>
  <c r="AO34" i="6" s="1"/>
  <c r="AM35" i="6"/>
  <c r="AN35" i="6" s="1"/>
  <c r="AO35" i="6" s="1"/>
  <c r="AM36" i="6"/>
  <c r="AN36" i="6" s="1"/>
  <c r="AO36" i="6" s="1"/>
  <c r="AM37" i="6"/>
  <c r="AN37" i="6" s="1"/>
  <c r="AO37" i="6" s="1"/>
  <c r="AM38" i="6"/>
  <c r="AN38" i="6" s="1"/>
  <c r="AO38" i="6" s="1"/>
  <c r="AM39" i="6"/>
  <c r="AN39" i="6" s="1"/>
  <c r="AO39" i="6" s="1"/>
  <c r="AM40" i="6"/>
  <c r="AN40" i="6" s="1"/>
  <c r="AO40" i="6" s="1"/>
  <c r="AM41" i="6"/>
  <c r="AN41" i="6" s="1"/>
  <c r="AO41" i="6" s="1"/>
  <c r="AM42" i="6"/>
  <c r="AN42" i="6" s="1"/>
  <c r="AO42" i="6" s="1"/>
  <c r="AM43" i="6"/>
  <c r="AN43" i="6" s="1"/>
  <c r="AO43" i="6" s="1"/>
  <c r="AM44" i="6"/>
  <c r="AN44" i="6" s="1"/>
  <c r="AO44" i="6" s="1"/>
  <c r="AM45" i="6"/>
  <c r="AN45" i="6" s="1"/>
  <c r="AO45" i="6" s="1"/>
  <c r="AM46" i="6"/>
  <c r="AN46" i="6" s="1"/>
  <c r="AO46" i="6" s="1"/>
  <c r="AM47" i="6"/>
  <c r="AN47" i="6" s="1"/>
  <c r="AO47" i="6" s="1"/>
  <c r="AM48" i="6"/>
  <c r="AN48" i="6" s="1"/>
  <c r="AO48" i="6" s="1"/>
  <c r="AM49" i="6"/>
  <c r="AN49" i="6" s="1"/>
  <c r="AO49" i="6" s="1"/>
  <c r="AM50" i="6"/>
  <c r="AN50" i="6" s="1"/>
  <c r="AO50" i="6" s="1"/>
  <c r="AM51" i="6"/>
  <c r="AN51" i="6" s="1"/>
  <c r="AO51" i="6" s="1"/>
  <c r="AM52" i="6"/>
  <c r="AN52" i="6" s="1"/>
  <c r="AO52" i="6" s="1"/>
  <c r="AM53" i="6"/>
  <c r="AN53" i="6" s="1"/>
  <c r="AO53" i="6" s="1"/>
  <c r="AM54" i="6"/>
  <c r="AN54" i="6" s="1"/>
  <c r="AO54" i="6" s="1"/>
  <c r="AM55" i="6"/>
  <c r="AN55" i="6" s="1"/>
  <c r="AO55" i="6" s="1"/>
  <c r="AM56" i="6"/>
  <c r="AN56" i="6" s="1"/>
  <c r="AO56" i="6" s="1"/>
  <c r="AM57" i="6"/>
  <c r="AN57" i="6" s="1"/>
  <c r="AO57" i="6" s="1"/>
  <c r="AM58" i="6"/>
  <c r="AN58" i="6" s="1"/>
  <c r="AO58" i="6" s="1"/>
  <c r="AM59" i="6"/>
  <c r="AN59" i="6" s="1"/>
  <c r="AO59" i="6" s="1"/>
  <c r="AM60" i="6"/>
  <c r="AN60" i="6" s="1"/>
  <c r="AO60" i="6" s="1"/>
  <c r="AM61" i="6"/>
  <c r="AN61" i="6" s="1"/>
  <c r="AO61" i="6" s="1"/>
  <c r="AM62" i="6"/>
  <c r="AN62" i="6" s="1"/>
  <c r="AO62" i="6" s="1"/>
  <c r="AM63" i="6"/>
  <c r="AN63" i="6" s="1"/>
  <c r="AO63" i="6" s="1"/>
  <c r="AM64" i="6"/>
  <c r="AN64" i="6" s="1"/>
  <c r="AO64" i="6" s="1"/>
  <c r="AM65" i="6"/>
  <c r="AN65" i="6" s="1"/>
  <c r="AO65" i="6" s="1"/>
  <c r="AM66" i="6"/>
  <c r="AN66" i="6" s="1"/>
  <c r="AO66" i="6" s="1"/>
  <c r="AM67" i="6"/>
  <c r="AN67" i="6" s="1"/>
  <c r="AO67" i="6" s="1"/>
  <c r="AM68" i="6"/>
  <c r="AN68" i="6" s="1"/>
  <c r="AO68" i="6" s="1"/>
  <c r="AM69" i="6"/>
  <c r="AN69" i="6" s="1"/>
  <c r="AO69" i="6" s="1"/>
  <c r="AM70" i="6"/>
  <c r="AN70" i="6" s="1"/>
  <c r="AO70" i="6" s="1"/>
  <c r="AM71" i="6"/>
  <c r="AN71" i="6" s="1"/>
  <c r="AO71" i="6" s="1"/>
  <c r="AM72" i="6"/>
  <c r="AN72" i="6" s="1"/>
  <c r="AO72" i="6" s="1"/>
  <c r="AM73" i="6"/>
  <c r="AN73" i="6" s="1"/>
  <c r="AO73" i="6" s="1"/>
  <c r="AM74" i="6"/>
  <c r="AN74" i="6" s="1"/>
  <c r="AO74" i="6" s="1"/>
  <c r="AM75" i="6"/>
  <c r="AN75" i="6" s="1"/>
  <c r="AO75" i="6" s="1"/>
  <c r="AM76" i="6"/>
  <c r="AN76" i="6" s="1"/>
  <c r="AO76" i="6" s="1"/>
  <c r="AM77" i="6"/>
  <c r="AN77" i="6" s="1"/>
  <c r="AO77" i="6" s="1"/>
  <c r="AM78" i="6"/>
  <c r="AN78" i="6" s="1"/>
  <c r="AO78" i="6" s="1"/>
  <c r="AM79" i="6"/>
  <c r="AN79" i="6" s="1"/>
  <c r="AO79" i="6" s="1"/>
  <c r="AM80" i="6"/>
  <c r="AN80" i="6" s="1"/>
  <c r="AO80" i="6" s="1"/>
  <c r="AM81" i="6"/>
  <c r="AN81" i="6" s="1"/>
  <c r="AO81" i="6" s="1"/>
  <c r="AM82" i="6"/>
  <c r="AN82" i="6" s="1"/>
  <c r="AO82" i="6" s="1"/>
  <c r="AM83" i="6"/>
  <c r="AN83" i="6" s="1"/>
  <c r="AO83" i="6" s="1"/>
  <c r="AM84" i="6"/>
  <c r="AN84" i="6" s="1"/>
  <c r="AO84" i="6" s="1"/>
  <c r="AM85" i="6"/>
  <c r="AN85" i="6" s="1"/>
  <c r="AO85" i="6" s="1"/>
  <c r="AM86" i="6"/>
  <c r="AN86" i="6" s="1"/>
  <c r="AO86" i="6" s="1"/>
  <c r="AM87" i="6"/>
  <c r="AN87" i="6" s="1"/>
  <c r="AO87" i="6" s="1"/>
  <c r="AM88" i="6"/>
  <c r="AN88" i="6" s="1"/>
  <c r="AO88" i="6" s="1"/>
  <c r="AM89" i="6"/>
  <c r="AN89" i="6" s="1"/>
  <c r="AO89" i="6" s="1"/>
  <c r="AM90" i="6"/>
  <c r="AN90" i="6" s="1"/>
  <c r="AO90" i="6" s="1"/>
  <c r="AM91" i="6"/>
  <c r="AN91" i="6" s="1"/>
  <c r="AO91" i="6" s="1"/>
  <c r="AM92" i="6"/>
  <c r="AN92" i="6" s="1"/>
  <c r="AO92" i="6" s="1"/>
  <c r="AM93" i="6"/>
  <c r="AN93" i="6" s="1"/>
  <c r="AO93" i="6" s="1"/>
  <c r="AM94" i="6"/>
  <c r="AN94" i="6" s="1"/>
  <c r="AO94" i="6" s="1"/>
  <c r="AM95" i="6"/>
  <c r="AN95" i="6" s="1"/>
  <c r="AO95" i="6" s="1"/>
  <c r="AM96" i="6"/>
  <c r="AN96" i="6" s="1"/>
  <c r="AO96" i="6" s="1"/>
  <c r="AM97" i="6"/>
  <c r="AN97" i="6" s="1"/>
  <c r="AO97" i="6" s="1"/>
  <c r="AM98" i="6"/>
  <c r="AN98" i="6" s="1"/>
  <c r="AO98" i="6" s="1"/>
  <c r="AM99" i="6"/>
  <c r="AN99" i="6" s="1"/>
  <c r="AO99" i="6" s="1"/>
  <c r="AM100" i="6"/>
  <c r="AN100" i="6" s="1"/>
  <c r="AO100" i="6" s="1"/>
  <c r="AM101" i="6"/>
  <c r="AN101" i="6" s="1"/>
  <c r="AO101" i="6" s="1"/>
  <c r="AM102" i="6"/>
  <c r="AN102" i="6" s="1"/>
  <c r="AO102" i="6" s="1"/>
  <c r="AM103" i="6"/>
  <c r="AN103" i="6" s="1"/>
  <c r="AO103" i="6" s="1"/>
  <c r="AM104" i="6"/>
  <c r="AN104" i="6" s="1"/>
  <c r="AO104" i="6" s="1"/>
  <c r="AM105" i="6"/>
  <c r="AN105" i="6" s="1"/>
  <c r="AO105" i="6" s="1"/>
  <c r="AM106" i="6"/>
  <c r="AN106" i="6" s="1"/>
  <c r="AO106" i="6" s="1"/>
  <c r="AM107" i="6"/>
  <c r="AN107" i="6" s="1"/>
  <c r="AO107" i="6" s="1"/>
  <c r="AM108" i="6"/>
  <c r="AN108" i="6" s="1"/>
  <c r="AO108" i="6" s="1"/>
  <c r="AM109" i="6"/>
  <c r="AN109" i="6" s="1"/>
  <c r="AO109" i="6" s="1"/>
  <c r="AM110" i="6"/>
  <c r="AN110" i="6" s="1"/>
  <c r="AO110" i="6" s="1"/>
  <c r="AM111" i="6"/>
  <c r="AN111" i="6" s="1"/>
  <c r="AO111" i="6" s="1"/>
  <c r="AM112" i="6"/>
  <c r="AN112" i="6" s="1"/>
  <c r="AO112" i="6" s="1"/>
  <c r="AM113" i="6"/>
  <c r="AN113" i="6" s="1"/>
  <c r="AO113" i="6" s="1"/>
  <c r="AM114" i="6"/>
  <c r="AN114" i="6" s="1"/>
  <c r="AO114" i="6" s="1"/>
  <c r="AM115" i="6"/>
  <c r="AN115" i="6" s="1"/>
  <c r="AO115" i="6" s="1"/>
  <c r="AM116" i="6"/>
  <c r="AN116" i="6" s="1"/>
  <c r="AO116" i="6" s="1"/>
  <c r="AM117" i="6"/>
  <c r="AN117" i="6" s="1"/>
  <c r="AO117" i="6" s="1"/>
  <c r="AM118" i="6"/>
  <c r="AN118" i="6" s="1"/>
  <c r="AO118" i="6" s="1"/>
  <c r="AM119" i="6"/>
  <c r="AN119" i="6" s="1"/>
  <c r="AO119" i="6" s="1"/>
  <c r="AM120" i="6"/>
  <c r="AN120" i="6" s="1"/>
  <c r="AO120" i="6" s="1"/>
  <c r="AM121" i="6"/>
  <c r="AN121" i="6" s="1"/>
  <c r="AO121" i="6" s="1"/>
  <c r="AM122" i="6"/>
  <c r="AN122" i="6" s="1"/>
  <c r="AO122" i="6" s="1"/>
  <c r="AM123" i="6"/>
  <c r="AN123" i="6" s="1"/>
  <c r="AO123" i="6" s="1"/>
  <c r="AM124" i="6"/>
  <c r="AN124" i="6" s="1"/>
  <c r="AO124" i="6" s="1"/>
  <c r="AM125" i="6"/>
  <c r="AN125" i="6" s="1"/>
  <c r="AO125" i="6" s="1"/>
  <c r="AM126" i="6"/>
  <c r="AN126" i="6" s="1"/>
  <c r="AO126" i="6" s="1"/>
  <c r="AM127" i="6"/>
  <c r="AN127" i="6" s="1"/>
  <c r="AO127" i="6" s="1"/>
  <c r="AM128" i="6"/>
  <c r="AN128" i="6" s="1"/>
  <c r="AO128" i="6" s="1"/>
  <c r="AM129" i="6"/>
  <c r="AN129" i="6" s="1"/>
  <c r="AO129" i="6" s="1"/>
  <c r="AM130" i="6"/>
  <c r="AN130" i="6" s="1"/>
  <c r="AO130" i="6" s="1"/>
  <c r="AM131" i="6"/>
  <c r="AN131" i="6" s="1"/>
  <c r="AO131" i="6" s="1"/>
  <c r="AM132" i="6"/>
  <c r="AN132" i="6" s="1"/>
  <c r="AO132" i="6" s="1"/>
  <c r="AM133" i="6"/>
  <c r="AN133" i="6" s="1"/>
  <c r="AO133" i="6" s="1"/>
  <c r="AM134" i="6"/>
  <c r="AN134" i="6" s="1"/>
  <c r="AO134" i="6" s="1"/>
  <c r="AM135" i="6"/>
  <c r="AN135" i="6" s="1"/>
  <c r="AO135" i="6" s="1"/>
  <c r="AM136" i="6"/>
  <c r="AN136" i="6" s="1"/>
  <c r="AO136" i="6" s="1"/>
  <c r="AM137" i="6"/>
  <c r="AN137" i="6" s="1"/>
  <c r="AO137" i="6" s="1"/>
  <c r="AM138" i="6"/>
  <c r="AN138" i="6" s="1"/>
  <c r="AO138" i="6" s="1"/>
  <c r="AM139" i="6"/>
  <c r="AN139" i="6" s="1"/>
  <c r="AO139" i="6" s="1"/>
  <c r="AM140" i="6"/>
  <c r="AN140" i="6" s="1"/>
  <c r="AO140" i="6" s="1"/>
  <c r="AM141" i="6"/>
  <c r="AN141" i="6" s="1"/>
  <c r="AO141" i="6" s="1"/>
  <c r="AM142" i="6"/>
  <c r="AN142" i="6" s="1"/>
  <c r="AO142" i="6" s="1"/>
  <c r="AM143" i="6"/>
  <c r="AN143" i="6" s="1"/>
  <c r="AO143" i="6" s="1"/>
  <c r="AM144" i="6"/>
  <c r="AN144" i="6" s="1"/>
  <c r="AO144" i="6" s="1"/>
  <c r="AM145" i="6"/>
  <c r="AN145" i="6" s="1"/>
  <c r="AO145" i="6" s="1"/>
  <c r="AM146" i="6"/>
  <c r="AN146" i="6" s="1"/>
  <c r="AO146" i="6" s="1"/>
  <c r="AM147" i="6"/>
  <c r="AN147" i="6" s="1"/>
  <c r="AO147" i="6" s="1"/>
  <c r="AM148" i="6"/>
  <c r="AN148" i="6" s="1"/>
  <c r="AO148" i="6" s="1"/>
  <c r="AM149" i="6"/>
  <c r="AN149" i="6" s="1"/>
  <c r="AO149" i="6" s="1"/>
  <c r="AM150" i="6"/>
  <c r="AN150" i="6" s="1"/>
  <c r="AO150" i="6" s="1"/>
  <c r="AM151" i="6"/>
  <c r="AN151" i="6" s="1"/>
  <c r="AO151" i="6" s="1"/>
  <c r="AM152" i="6"/>
  <c r="AN152" i="6" s="1"/>
  <c r="AO152" i="6" s="1"/>
  <c r="AM153" i="6"/>
  <c r="AN153" i="6" s="1"/>
  <c r="AO153" i="6" s="1"/>
  <c r="AM154" i="6"/>
  <c r="AN154" i="6" s="1"/>
  <c r="AO154" i="6" s="1"/>
  <c r="AM155" i="6"/>
  <c r="AN155" i="6" s="1"/>
  <c r="AO155" i="6" s="1"/>
  <c r="AM156" i="6"/>
  <c r="AN156" i="6" s="1"/>
  <c r="AO156" i="6" s="1"/>
  <c r="AM157" i="6"/>
  <c r="AN157" i="6" s="1"/>
  <c r="AO157" i="6" s="1"/>
  <c r="AM158" i="6"/>
  <c r="AN158" i="6" s="1"/>
  <c r="AO158" i="6" s="1"/>
  <c r="AM159" i="6"/>
  <c r="AN159" i="6" s="1"/>
  <c r="AO159" i="6" s="1"/>
  <c r="AM160" i="6"/>
  <c r="AN160" i="6" s="1"/>
  <c r="AO160" i="6" s="1"/>
  <c r="AM161" i="6"/>
  <c r="AN161" i="6" s="1"/>
  <c r="AO161" i="6" s="1"/>
  <c r="AM162" i="6"/>
  <c r="AN162" i="6" s="1"/>
  <c r="AO162" i="6" s="1"/>
  <c r="AM163" i="6"/>
  <c r="AN163" i="6" s="1"/>
  <c r="AO163" i="6" s="1"/>
  <c r="AM164" i="6"/>
  <c r="AN164" i="6" s="1"/>
  <c r="AO164" i="6" s="1"/>
  <c r="AM165" i="6"/>
  <c r="AN165" i="6" s="1"/>
  <c r="AO165" i="6" s="1"/>
  <c r="AM166" i="6"/>
  <c r="AN166" i="6" s="1"/>
  <c r="AO166" i="6" s="1"/>
  <c r="AM167" i="6"/>
  <c r="AN167" i="6" s="1"/>
  <c r="AO167" i="6" s="1"/>
  <c r="AM168" i="6"/>
  <c r="AN168" i="6" s="1"/>
  <c r="AO168" i="6" s="1"/>
  <c r="AM169" i="6"/>
  <c r="AN169" i="6" s="1"/>
  <c r="AO169" i="6" s="1"/>
  <c r="AM170" i="6"/>
  <c r="AN170" i="6" s="1"/>
  <c r="AO170" i="6" s="1"/>
  <c r="AM171" i="6"/>
  <c r="AN171" i="6" s="1"/>
  <c r="AO171" i="6" s="1"/>
  <c r="AM172" i="6"/>
  <c r="AN172" i="6" s="1"/>
  <c r="AO172" i="6" s="1"/>
  <c r="AM173" i="6"/>
  <c r="AN173" i="6" s="1"/>
  <c r="AO173" i="6" s="1"/>
  <c r="AM174" i="6"/>
  <c r="AN174" i="6" s="1"/>
  <c r="AO174" i="6" s="1"/>
  <c r="AM175" i="6"/>
  <c r="AN175" i="6" s="1"/>
  <c r="AO175" i="6" s="1"/>
  <c r="AM176" i="6"/>
  <c r="AN176" i="6" s="1"/>
  <c r="AO176" i="6" s="1"/>
  <c r="AM177" i="6"/>
  <c r="AN177" i="6" s="1"/>
  <c r="AO177" i="6" s="1"/>
  <c r="AM178" i="6"/>
  <c r="AN178" i="6" s="1"/>
  <c r="AO178" i="6" s="1"/>
  <c r="AM179" i="6"/>
  <c r="AN179" i="6" s="1"/>
  <c r="AO179" i="6" s="1"/>
  <c r="AM180" i="6"/>
  <c r="AN180" i="6" s="1"/>
  <c r="AO180" i="6" s="1"/>
  <c r="AM181" i="6"/>
  <c r="AN181" i="6" s="1"/>
  <c r="AO181" i="6" s="1"/>
  <c r="AM182" i="6"/>
  <c r="AN182" i="6" s="1"/>
  <c r="AO182" i="6" s="1"/>
  <c r="AM183" i="6"/>
  <c r="AN183" i="6" s="1"/>
  <c r="AO183" i="6" s="1"/>
  <c r="AM184" i="6"/>
  <c r="AN184" i="6" s="1"/>
  <c r="AO184" i="6" s="1"/>
  <c r="AM185" i="6"/>
  <c r="AN185" i="6" s="1"/>
  <c r="AO185" i="6" s="1"/>
  <c r="AM186" i="6"/>
  <c r="AN186" i="6" s="1"/>
  <c r="AO186" i="6" s="1"/>
  <c r="AM187" i="6"/>
  <c r="AN187" i="6" s="1"/>
  <c r="AO187" i="6" s="1"/>
  <c r="AM188" i="6"/>
  <c r="AN188" i="6" s="1"/>
  <c r="AO188" i="6" s="1"/>
  <c r="AM189" i="6"/>
  <c r="AN189" i="6" s="1"/>
  <c r="AO189" i="6" s="1"/>
  <c r="AM190" i="6"/>
  <c r="AN190" i="6" s="1"/>
  <c r="AO190" i="6" s="1"/>
  <c r="AM191" i="6"/>
  <c r="AN191" i="6" s="1"/>
  <c r="AO191" i="6" s="1"/>
  <c r="AM192" i="6"/>
  <c r="AN192" i="6" s="1"/>
  <c r="AO192" i="6" s="1"/>
  <c r="AM193" i="6"/>
  <c r="AN193" i="6" s="1"/>
  <c r="AO193" i="6" s="1"/>
  <c r="AM194" i="6"/>
  <c r="AN194" i="6" s="1"/>
  <c r="AO194" i="6" s="1"/>
  <c r="AM195" i="6"/>
  <c r="AN195" i="6" s="1"/>
  <c r="AO195" i="6" s="1"/>
  <c r="AM196" i="6"/>
  <c r="AN196" i="6" s="1"/>
  <c r="AO196" i="6" s="1"/>
  <c r="AM197" i="6"/>
  <c r="AN197" i="6" s="1"/>
  <c r="AO197" i="6" s="1"/>
  <c r="AM198" i="6"/>
  <c r="AN198" i="6" s="1"/>
  <c r="AO198" i="6" s="1"/>
  <c r="AM199" i="6"/>
  <c r="AN199" i="6" s="1"/>
  <c r="AO199" i="6" s="1"/>
  <c r="AM200" i="6"/>
  <c r="AN200" i="6" s="1"/>
  <c r="AO200" i="6" s="1"/>
  <c r="AM201" i="6"/>
  <c r="AN201" i="6" s="1"/>
  <c r="AO201" i="6" s="1"/>
  <c r="AM202" i="6"/>
  <c r="AN202" i="6" s="1"/>
  <c r="AO202" i="6" s="1"/>
  <c r="AM203" i="6"/>
  <c r="AN203" i="6" s="1"/>
  <c r="AO203" i="6" s="1"/>
  <c r="AM204" i="6"/>
  <c r="AN204" i="6" s="1"/>
  <c r="AO204" i="6" s="1"/>
  <c r="AM205" i="6"/>
  <c r="AN205" i="6" s="1"/>
  <c r="AO205" i="6" s="1"/>
  <c r="AM206" i="6"/>
  <c r="AN206" i="6" s="1"/>
  <c r="AO206" i="6" s="1"/>
  <c r="AM207" i="6"/>
  <c r="AN207" i="6" s="1"/>
  <c r="AO207" i="6" s="1"/>
  <c r="AM208" i="6"/>
  <c r="AN208" i="6" s="1"/>
  <c r="AO208" i="6" s="1"/>
  <c r="AM209" i="6"/>
  <c r="AN209" i="6" s="1"/>
  <c r="AO209" i="6" s="1"/>
  <c r="AM210" i="6"/>
  <c r="AN210" i="6" s="1"/>
  <c r="AO210" i="6" s="1"/>
  <c r="AM211" i="6"/>
  <c r="AN211" i="6" s="1"/>
  <c r="AO211" i="6" s="1"/>
  <c r="AM212" i="6"/>
  <c r="AN212" i="6" s="1"/>
  <c r="AO212" i="6" s="1"/>
  <c r="AM213" i="6"/>
  <c r="AN213" i="6" s="1"/>
  <c r="AO213" i="6" s="1"/>
  <c r="AM214" i="6"/>
  <c r="AN214" i="6" s="1"/>
  <c r="AO214" i="6" s="1"/>
  <c r="AM215" i="6"/>
  <c r="AN215" i="6" s="1"/>
  <c r="AO215" i="6" s="1"/>
  <c r="AM216" i="6"/>
  <c r="AN216" i="6" s="1"/>
  <c r="AO216" i="6" s="1"/>
  <c r="AM217" i="6"/>
  <c r="AN217" i="6" s="1"/>
  <c r="AO217" i="6" s="1"/>
  <c r="AM218" i="6"/>
  <c r="AN218" i="6" s="1"/>
  <c r="AO218" i="6" s="1"/>
  <c r="AM219" i="6"/>
  <c r="AN219" i="6" s="1"/>
  <c r="AO219" i="6" s="1"/>
  <c r="AM220" i="6"/>
  <c r="AN220" i="6" s="1"/>
  <c r="AO220" i="6" s="1"/>
  <c r="AM221" i="6"/>
  <c r="AN221" i="6" s="1"/>
  <c r="AO221" i="6" s="1"/>
  <c r="AM222" i="6"/>
  <c r="AN222" i="6" s="1"/>
  <c r="AO222" i="6" s="1"/>
  <c r="AM223" i="6"/>
  <c r="AN223" i="6" s="1"/>
  <c r="AO223" i="6" s="1"/>
  <c r="AM224" i="6"/>
  <c r="AN224" i="6" s="1"/>
  <c r="AO224" i="6" s="1"/>
  <c r="AM225" i="6"/>
  <c r="AN225" i="6" s="1"/>
  <c r="AO225" i="6" s="1"/>
  <c r="AM226" i="6"/>
  <c r="AN226" i="6" s="1"/>
  <c r="AO226" i="6" s="1"/>
  <c r="AM227" i="6"/>
  <c r="AN227" i="6" s="1"/>
  <c r="AO227" i="6" s="1"/>
  <c r="AM228" i="6"/>
  <c r="AN228" i="6" s="1"/>
  <c r="AO228" i="6" s="1"/>
  <c r="AM229" i="6"/>
  <c r="AN229" i="6" s="1"/>
  <c r="AO229" i="6" s="1"/>
  <c r="AM230" i="6"/>
  <c r="AN230" i="6" s="1"/>
  <c r="AO230" i="6" s="1"/>
  <c r="AM231" i="6"/>
  <c r="AN231" i="6" s="1"/>
  <c r="AO231" i="6" s="1"/>
  <c r="AM232" i="6"/>
  <c r="AN232" i="6" s="1"/>
  <c r="AO232" i="6" s="1"/>
  <c r="AM233" i="6"/>
  <c r="AN233" i="6" s="1"/>
  <c r="AO233" i="6" s="1"/>
  <c r="AM234" i="6"/>
  <c r="AN234" i="6" s="1"/>
  <c r="AO234" i="6" s="1"/>
  <c r="AM235" i="6"/>
  <c r="AN235" i="6" s="1"/>
  <c r="AO235" i="6" s="1"/>
  <c r="AM236" i="6"/>
  <c r="AN236" i="6" s="1"/>
  <c r="AO236" i="6" s="1"/>
  <c r="AM237" i="6"/>
  <c r="AN237" i="6" s="1"/>
  <c r="AO237" i="6" s="1"/>
  <c r="AM238" i="6"/>
  <c r="AN238" i="6" s="1"/>
  <c r="AO238" i="6" s="1"/>
  <c r="AM239" i="6"/>
  <c r="AN239" i="6" s="1"/>
  <c r="AO239" i="6" s="1"/>
  <c r="AM240" i="6"/>
  <c r="AN240" i="6" s="1"/>
  <c r="AO240" i="6" s="1"/>
  <c r="AM241" i="6"/>
  <c r="AN241" i="6" s="1"/>
  <c r="AO241" i="6" s="1"/>
  <c r="AM242" i="6"/>
  <c r="AN242" i="6" s="1"/>
  <c r="AO242" i="6" s="1"/>
  <c r="AM243" i="6"/>
  <c r="AN243" i="6" s="1"/>
  <c r="AO243" i="6" s="1"/>
  <c r="AM244" i="6"/>
  <c r="AN244" i="6" s="1"/>
  <c r="AO244" i="6" s="1"/>
  <c r="AM245" i="6"/>
  <c r="AN245" i="6" s="1"/>
  <c r="AO245" i="6" s="1"/>
  <c r="AM246" i="6"/>
  <c r="AN246" i="6" s="1"/>
  <c r="AO246" i="6" s="1"/>
  <c r="AM247" i="6"/>
  <c r="AN247" i="6" s="1"/>
  <c r="AO247" i="6" s="1"/>
  <c r="AM248" i="6"/>
  <c r="AN248" i="6" s="1"/>
  <c r="AO248" i="6" s="1"/>
  <c r="AM249" i="6"/>
  <c r="AN249" i="6" s="1"/>
  <c r="AO249" i="6" s="1"/>
  <c r="AM250" i="6"/>
  <c r="AN250" i="6" s="1"/>
  <c r="AO250" i="6" s="1"/>
  <c r="AM251" i="6"/>
  <c r="AN251" i="6" s="1"/>
  <c r="AO251" i="6" s="1"/>
  <c r="AM252" i="6"/>
  <c r="AN252" i="6" s="1"/>
  <c r="AO252" i="6" s="1"/>
  <c r="AM253" i="6"/>
  <c r="AN253" i="6" s="1"/>
  <c r="AO253" i="6" s="1"/>
  <c r="AM254" i="6"/>
  <c r="AN254" i="6" s="1"/>
  <c r="AO254" i="6" s="1"/>
  <c r="AM255" i="6"/>
  <c r="AN255" i="6" s="1"/>
  <c r="AO255" i="6" s="1"/>
  <c r="AM256" i="6"/>
  <c r="AN256" i="6" s="1"/>
  <c r="AO256" i="6" s="1"/>
  <c r="AM257" i="6"/>
  <c r="AN257" i="6" s="1"/>
  <c r="AO257" i="6" s="1"/>
  <c r="AM258" i="6"/>
  <c r="AN258" i="6" s="1"/>
  <c r="AO258" i="6" s="1"/>
  <c r="AM259" i="6"/>
  <c r="AN259" i="6" s="1"/>
  <c r="AO259" i="6" s="1"/>
  <c r="AM260" i="6"/>
  <c r="AN260" i="6" s="1"/>
  <c r="AO260" i="6" s="1"/>
  <c r="AM261" i="6"/>
  <c r="AN261" i="6" s="1"/>
  <c r="AO261" i="6" s="1"/>
  <c r="AM262" i="6"/>
  <c r="AN262" i="6" s="1"/>
  <c r="AO262" i="6" s="1"/>
  <c r="AM263" i="6"/>
  <c r="AN263" i="6" s="1"/>
  <c r="AO263" i="6" s="1"/>
  <c r="AM264" i="6"/>
  <c r="AN264" i="6" s="1"/>
  <c r="AO264" i="6" s="1"/>
  <c r="AM265" i="6"/>
  <c r="AN265" i="6" s="1"/>
  <c r="AO265" i="6" s="1"/>
  <c r="AM266" i="6"/>
  <c r="AN266" i="6" s="1"/>
  <c r="AO266" i="6" s="1"/>
  <c r="AM267" i="6"/>
  <c r="AN267" i="6" s="1"/>
  <c r="AO267" i="6" s="1"/>
  <c r="AM268" i="6"/>
  <c r="AN268" i="6" s="1"/>
  <c r="AO268" i="6" s="1"/>
  <c r="AG55" i="6"/>
  <c r="AH55" i="6" s="1"/>
  <c r="AF6" i="6"/>
  <c r="AG6" i="6" s="1"/>
  <c r="AH6" i="6" s="1"/>
  <c r="AF7" i="6"/>
  <c r="AG7" i="6" s="1"/>
  <c r="AH7" i="6" s="1"/>
  <c r="AF8" i="6"/>
  <c r="AG8" i="6" s="1"/>
  <c r="AH8" i="6" s="1"/>
  <c r="AF9" i="6"/>
  <c r="AG9" i="6" s="1"/>
  <c r="AH9" i="6" s="1"/>
  <c r="AF10" i="6"/>
  <c r="AG10" i="6" s="1"/>
  <c r="AH10" i="6" s="1"/>
  <c r="AF11" i="6"/>
  <c r="AG11" i="6" s="1"/>
  <c r="AH11" i="6" s="1"/>
  <c r="AF12" i="6"/>
  <c r="AG12" i="6" s="1"/>
  <c r="AH12" i="6" s="1"/>
  <c r="AF13" i="6"/>
  <c r="AG13" i="6" s="1"/>
  <c r="AH13" i="6" s="1"/>
  <c r="AF14" i="6"/>
  <c r="AG14" i="6" s="1"/>
  <c r="AH14" i="6" s="1"/>
  <c r="AF15" i="6"/>
  <c r="AG15" i="6" s="1"/>
  <c r="AH15" i="6" s="1"/>
  <c r="AF16" i="6"/>
  <c r="AG16" i="6" s="1"/>
  <c r="AH16" i="6" s="1"/>
  <c r="AF17" i="6"/>
  <c r="AG17" i="6" s="1"/>
  <c r="AH17" i="6" s="1"/>
  <c r="AF18" i="6"/>
  <c r="AG18" i="6" s="1"/>
  <c r="AH18" i="6" s="1"/>
  <c r="AF19" i="6"/>
  <c r="AG19" i="6" s="1"/>
  <c r="AH19" i="6" s="1"/>
  <c r="AF20" i="6"/>
  <c r="AG20" i="6" s="1"/>
  <c r="AH20" i="6" s="1"/>
  <c r="AF21" i="6"/>
  <c r="AG21" i="6" s="1"/>
  <c r="AH21" i="6" s="1"/>
  <c r="AF22" i="6"/>
  <c r="AG22" i="6" s="1"/>
  <c r="AH22" i="6" s="1"/>
  <c r="AF23" i="6"/>
  <c r="AG23" i="6" s="1"/>
  <c r="AH23" i="6" s="1"/>
  <c r="AF24" i="6"/>
  <c r="AG24" i="6" s="1"/>
  <c r="AH24" i="6" s="1"/>
  <c r="AF25" i="6"/>
  <c r="AG25" i="6" s="1"/>
  <c r="AH25" i="6" s="1"/>
  <c r="AF26" i="6"/>
  <c r="AG26" i="6" s="1"/>
  <c r="AH26" i="6" s="1"/>
  <c r="AF27" i="6"/>
  <c r="AG27" i="6" s="1"/>
  <c r="AH27" i="6" s="1"/>
  <c r="AF28" i="6"/>
  <c r="AG28" i="6" s="1"/>
  <c r="AH28" i="6" s="1"/>
  <c r="AF29" i="6"/>
  <c r="AG29" i="6" s="1"/>
  <c r="AH29" i="6" s="1"/>
  <c r="AF30" i="6"/>
  <c r="AG30" i="6" s="1"/>
  <c r="AH30" i="6" s="1"/>
  <c r="AF31" i="6"/>
  <c r="AG31" i="6" s="1"/>
  <c r="AH31" i="6" s="1"/>
  <c r="AF32" i="6"/>
  <c r="AG32" i="6" s="1"/>
  <c r="AH32" i="6" s="1"/>
  <c r="AF33" i="6"/>
  <c r="AG33" i="6" s="1"/>
  <c r="AH33" i="6" s="1"/>
  <c r="AF34" i="6"/>
  <c r="AG34" i="6" s="1"/>
  <c r="AH34" i="6" s="1"/>
  <c r="AF35" i="6"/>
  <c r="AG35" i="6" s="1"/>
  <c r="AH35" i="6" s="1"/>
  <c r="AF36" i="6"/>
  <c r="AG36" i="6" s="1"/>
  <c r="AH36" i="6" s="1"/>
  <c r="AF37" i="6"/>
  <c r="AG37" i="6" s="1"/>
  <c r="AH37" i="6" s="1"/>
  <c r="AF38" i="6"/>
  <c r="AG38" i="6" s="1"/>
  <c r="AH38" i="6" s="1"/>
  <c r="AF39" i="6"/>
  <c r="AG39" i="6" s="1"/>
  <c r="AH39" i="6" s="1"/>
  <c r="AF40" i="6"/>
  <c r="AG40" i="6" s="1"/>
  <c r="AH40" i="6" s="1"/>
  <c r="AF41" i="6"/>
  <c r="AG41" i="6" s="1"/>
  <c r="AH41" i="6" s="1"/>
  <c r="AF42" i="6"/>
  <c r="AG42" i="6" s="1"/>
  <c r="AH42" i="6" s="1"/>
  <c r="AF43" i="6"/>
  <c r="AG43" i="6" s="1"/>
  <c r="AH43" i="6" s="1"/>
  <c r="AF44" i="6"/>
  <c r="AG44" i="6" s="1"/>
  <c r="AH44" i="6" s="1"/>
  <c r="AF45" i="6"/>
  <c r="AG45" i="6" s="1"/>
  <c r="AH45" i="6" s="1"/>
  <c r="AF46" i="6"/>
  <c r="AG46" i="6" s="1"/>
  <c r="AH46" i="6" s="1"/>
  <c r="AF47" i="6"/>
  <c r="AG47" i="6" s="1"/>
  <c r="AH47" i="6" s="1"/>
  <c r="AF48" i="6"/>
  <c r="AG48" i="6" s="1"/>
  <c r="AH48" i="6" s="1"/>
  <c r="AF49" i="6"/>
  <c r="AG49" i="6" s="1"/>
  <c r="AH49" i="6" s="1"/>
  <c r="AF50" i="6"/>
  <c r="AG50" i="6" s="1"/>
  <c r="AH50" i="6" s="1"/>
  <c r="AF51" i="6"/>
  <c r="AG51" i="6" s="1"/>
  <c r="AH51" i="6" s="1"/>
  <c r="AF52" i="6"/>
  <c r="AG52" i="6" s="1"/>
  <c r="AH52" i="6" s="1"/>
  <c r="AF53" i="6"/>
  <c r="AG53" i="6" s="1"/>
  <c r="AH53" i="6" s="1"/>
  <c r="AF54" i="6"/>
  <c r="AG54" i="6" s="1"/>
  <c r="AH54" i="6" s="1"/>
  <c r="AF55" i="6"/>
  <c r="AF56" i="6"/>
  <c r="AG56" i="6" s="1"/>
  <c r="AH56" i="6" s="1"/>
  <c r="AF57" i="6"/>
  <c r="AG57" i="6" s="1"/>
  <c r="AH57" i="6" s="1"/>
  <c r="AF58" i="6"/>
  <c r="AG58" i="6" s="1"/>
  <c r="AH58" i="6" s="1"/>
  <c r="AF59" i="6"/>
  <c r="AG59" i="6" s="1"/>
  <c r="AH59" i="6" s="1"/>
  <c r="AF60" i="6"/>
  <c r="AG60" i="6" s="1"/>
  <c r="AH60" i="6" s="1"/>
  <c r="AF61" i="6"/>
  <c r="AG61" i="6" s="1"/>
  <c r="AH61" i="6" s="1"/>
  <c r="AF62" i="6"/>
  <c r="AG62" i="6" s="1"/>
  <c r="AH62" i="6" s="1"/>
  <c r="AF63" i="6"/>
  <c r="AG63" i="6" s="1"/>
  <c r="AH63" i="6" s="1"/>
  <c r="AF64" i="6"/>
  <c r="AG64" i="6" s="1"/>
  <c r="AH64" i="6" s="1"/>
  <c r="AF65" i="6"/>
  <c r="AG65" i="6" s="1"/>
  <c r="AH65" i="6" s="1"/>
  <c r="AF66" i="6"/>
  <c r="AG66" i="6" s="1"/>
  <c r="AH66" i="6" s="1"/>
  <c r="AF67" i="6"/>
  <c r="AG67" i="6" s="1"/>
  <c r="AH67" i="6" s="1"/>
  <c r="AF68" i="6"/>
  <c r="AG68" i="6" s="1"/>
  <c r="AH68" i="6" s="1"/>
  <c r="AF69" i="6"/>
  <c r="AG69" i="6" s="1"/>
  <c r="AH69" i="6" s="1"/>
  <c r="AF70" i="6"/>
  <c r="AG70" i="6" s="1"/>
  <c r="AH70" i="6" s="1"/>
  <c r="AF71" i="6"/>
  <c r="AG71" i="6" s="1"/>
  <c r="AH71" i="6" s="1"/>
  <c r="AF72" i="6"/>
  <c r="AG72" i="6" s="1"/>
  <c r="AH72" i="6" s="1"/>
  <c r="AF73" i="6"/>
  <c r="AG73" i="6" s="1"/>
  <c r="AH73" i="6" s="1"/>
  <c r="AF74" i="6"/>
  <c r="AG74" i="6" s="1"/>
  <c r="AH74" i="6" s="1"/>
  <c r="AF75" i="6"/>
  <c r="AG75" i="6" s="1"/>
  <c r="AH75" i="6" s="1"/>
  <c r="AF76" i="6"/>
  <c r="AG76" i="6" s="1"/>
  <c r="AH76" i="6" s="1"/>
  <c r="AF77" i="6"/>
  <c r="AG77" i="6" s="1"/>
  <c r="AH77" i="6" s="1"/>
  <c r="AF78" i="6"/>
  <c r="AG78" i="6" s="1"/>
  <c r="AH78" i="6" s="1"/>
  <c r="AF79" i="6"/>
  <c r="AG79" i="6" s="1"/>
  <c r="AH79" i="6" s="1"/>
  <c r="AF80" i="6"/>
  <c r="AG80" i="6" s="1"/>
  <c r="AH80" i="6" s="1"/>
  <c r="AF81" i="6"/>
  <c r="AG81" i="6" s="1"/>
  <c r="AH81" i="6" s="1"/>
  <c r="AF82" i="6"/>
  <c r="AG82" i="6" s="1"/>
  <c r="AH82" i="6" s="1"/>
  <c r="AF83" i="6"/>
  <c r="AG83" i="6" s="1"/>
  <c r="AH83" i="6" s="1"/>
  <c r="AF84" i="6"/>
  <c r="AG84" i="6" s="1"/>
  <c r="AH84" i="6" s="1"/>
  <c r="AF85" i="6"/>
  <c r="AG85" i="6" s="1"/>
  <c r="AH85" i="6" s="1"/>
  <c r="AF86" i="6"/>
  <c r="AG86" i="6" s="1"/>
  <c r="AH86" i="6" s="1"/>
  <c r="AF87" i="6"/>
  <c r="AG87" i="6" s="1"/>
  <c r="AH87" i="6" s="1"/>
  <c r="AF88" i="6"/>
  <c r="AG88" i="6" s="1"/>
  <c r="AH88" i="6" s="1"/>
  <c r="AF89" i="6"/>
  <c r="AG89" i="6" s="1"/>
  <c r="AH89" i="6" s="1"/>
  <c r="AF90" i="6"/>
  <c r="AG90" i="6" s="1"/>
  <c r="AH90" i="6" s="1"/>
  <c r="AF91" i="6"/>
  <c r="AG91" i="6" s="1"/>
  <c r="AH91" i="6" s="1"/>
  <c r="AF92" i="6"/>
  <c r="AG92" i="6" s="1"/>
  <c r="AH92" i="6" s="1"/>
  <c r="AF93" i="6"/>
  <c r="AG93" i="6" s="1"/>
  <c r="AH93" i="6" s="1"/>
  <c r="AF94" i="6"/>
  <c r="AG94" i="6" s="1"/>
  <c r="AH94" i="6" s="1"/>
  <c r="AF95" i="6"/>
  <c r="AG95" i="6" s="1"/>
  <c r="AH95" i="6" s="1"/>
  <c r="AF96" i="6"/>
  <c r="AG96" i="6" s="1"/>
  <c r="AH96" i="6" s="1"/>
  <c r="AF97" i="6"/>
  <c r="AG97" i="6" s="1"/>
  <c r="AH97" i="6" s="1"/>
  <c r="AF98" i="6"/>
  <c r="AG98" i="6" s="1"/>
  <c r="AH98" i="6" s="1"/>
  <c r="AF99" i="6"/>
  <c r="AG99" i="6" s="1"/>
  <c r="AH99" i="6" s="1"/>
  <c r="AF100" i="6"/>
  <c r="AG100" i="6" s="1"/>
  <c r="AH100" i="6" s="1"/>
  <c r="AF101" i="6"/>
  <c r="AG101" i="6" s="1"/>
  <c r="AH101" i="6" s="1"/>
  <c r="AF102" i="6"/>
  <c r="AG102" i="6" s="1"/>
  <c r="AH102" i="6" s="1"/>
  <c r="AF103" i="6"/>
  <c r="AG103" i="6" s="1"/>
  <c r="AH103" i="6" s="1"/>
  <c r="AF104" i="6"/>
  <c r="AG104" i="6" s="1"/>
  <c r="AH104" i="6" s="1"/>
  <c r="AF105" i="6"/>
  <c r="AG105" i="6" s="1"/>
  <c r="AH105" i="6" s="1"/>
  <c r="AF106" i="6"/>
  <c r="AG106" i="6" s="1"/>
  <c r="AH106" i="6" s="1"/>
  <c r="AF107" i="6"/>
  <c r="AG107" i="6" s="1"/>
  <c r="AH107" i="6" s="1"/>
  <c r="AF108" i="6"/>
  <c r="AG108" i="6" s="1"/>
  <c r="AH108" i="6" s="1"/>
  <c r="AF109" i="6"/>
  <c r="AG109" i="6" s="1"/>
  <c r="AH109" i="6" s="1"/>
  <c r="AF110" i="6"/>
  <c r="AG110" i="6" s="1"/>
  <c r="AH110" i="6" s="1"/>
  <c r="AF111" i="6"/>
  <c r="AG111" i="6" s="1"/>
  <c r="AH111" i="6" s="1"/>
  <c r="AF112" i="6"/>
  <c r="AG112" i="6" s="1"/>
  <c r="AH112" i="6" s="1"/>
  <c r="AF113" i="6"/>
  <c r="AG113" i="6" s="1"/>
  <c r="AH113" i="6" s="1"/>
  <c r="AF114" i="6"/>
  <c r="AG114" i="6" s="1"/>
  <c r="AH114" i="6" s="1"/>
  <c r="AF115" i="6"/>
  <c r="AG115" i="6" s="1"/>
  <c r="AH115" i="6" s="1"/>
  <c r="AF116" i="6"/>
  <c r="AG116" i="6" s="1"/>
  <c r="AH116" i="6" s="1"/>
  <c r="AF117" i="6"/>
  <c r="AG117" i="6" s="1"/>
  <c r="AH117" i="6" s="1"/>
  <c r="AF118" i="6"/>
  <c r="AG118" i="6" s="1"/>
  <c r="AH118" i="6" s="1"/>
  <c r="AF119" i="6"/>
  <c r="AG119" i="6" s="1"/>
  <c r="AH119" i="6" s="1"/>
  <c r="AF120" i="6"/>
  <c r="AG120" i="6" s="1"/>
  <c r="AH120" i="6" s="1"/>
  <c r="AF121" i="6"/>
  <c r="AG121" i="6" s="1"/>
  <c r="AH121" i="6" s="1"/>
  <c r="AF122" i="6"/>
  <c r="AG122" i="6" s="1"/>
  <c r="AH122" i="6" s="1"/>
  <c r="AF123" i="6"/>
  <c r="AG123" i="6" s="1"/>
  <c r="AH123" i="6" s="1"/>
  <c r="AF124" i="6"/>
  <c r="AG124" i="6" s="1"/>
  <c r="AH124" i="6" s="1"/>
  <c r="AF125" i="6"/>
  <c r="AG125" i="6" s="1"/>
  <c r="AH125" i="6" s="1"/>
  <c r="AF126" i="6"/>
  <c r="AG126" i="6" s="1"/>
  <c r="AH126" i="6" s="1"/>
  <c r="AF127" i="6"/>
  <c r="AG127" i="6" s="1"/>
  <c r="AH127" i="6" s="1"/>
  <c r="AF128" i="6"/>
  <c r="AG128" i="6" s="1"/>
  <c r="AH128" i="6" s="1"/>
  <c r="AF129" i="6"/>
  <c r="AG129" i="6" s="1"/>
  <c r="AH129" i="6" s="1"/>
  <c r="AF130" i="6"/>
  <c r="AG130" i="6" s="1"/>
  <c r="AH130" i="6" s="1"/>
  <c r="AF131" i="6"/>
  <c r="AG131" i="6" s="1"/>
  <c r="AH131" i="6" s="1"/>
  <c r="AF132" i="6"/>
  <c r="AG132" i="6" s="1"/>
  <c r="AH132" i="6" s="1"/>
  <c r="AF133" i="6"/>
  <c r="AG133" i="6" s="1"/>
  <c r="AH133" i="6" s="1"/>
  <c r="AF134" i="6"/>
  <c r="AG134" i="6" s="1"/>
  <c r="AH134" i="6" s="1"/>
  <c r="AF135" i="6"/>
  <c r="AG135" i="6" s="1"/>
  <c r="AH135" i="6" s="1"/>
  <c r="AF136" i="6"/>
  <c r="AG136" i="6" s="1"/>
  <c r="AH136" i="6" s="1"/>
  <c r="AF137" i="6"/>
  <c r="AG137" i="6" s="1"/>
  <c r="AH137" i="6" s="1"/>
  <c r="AF138" i="6"/>
  <c r="AG138" i="6" s="1"/>
  <c r="AH138" i="6" s="1"/>
  <c r="AF139" i="6"/>
  <c r="AG139" i="6" s="1"/>
  <c r="AH139" i="6" s="1"/>
  <c r="AF140" i="6"/>
  <c r="AG140" i="6" s="1"/>
  <c r="AH140" i="6" s="1"/>
  <c r="AF141" i="6"/>
  <c r="AG141" i="6" s="1"/>
  <c r="AH141" i="6" s="1"/>
  <c r="AF142" i="6"/>
  <c r="AG142" i="6" s="1"/>
  <c r="AH142" i="6" s="1"/>
  <c r="AF143" i="6"/>
  <c r="AG143" i="6" s="1"/>
  <c r="AH143" i="6" s="1"/>
  <c r="AF144" i="6"/>
  <c r="AG144" i="6" s="1"/>
  <c r="AH144" i="6" s="1"/>
  <c r="AF145" i="6"/>
  <c r="AG145" i="6" s="1"/>
  <c r="AH145" i="6" s="1"/>
  <c r="AF146" i="6"/>
  <c r="AG146" i="6" s="1"/>
  <c r="AH146" i="6" s="1"/>
  <c r="AF147" i="6"/>
  <c r="AG147" i="6" s="1"/>
  <c r="AH147" i="6" s="1"/>
  <c r="AF148" i="6"/>
  <c r="AG148" i="6" s="1"/>
  <c r="AH148" i="6" s="1"/>
  <c r="AF149" i="6"/>
  <c r="AG149" i="6" s="1"/>
  <c r="AH149" i="6" s="1"/>
  <c r="AF150" i="6"/>
  <c r="AG150" i="6" s="1"/>
  <c r="AH150" i="6" s="1"/>
  <c r="AF151" i="6"/>
  <c r="AG151" i="6" s="1"/>
  <c r="AH151" i="6" s="1"/>
  <c r="AF152" i="6"/>
  <c r="AG152" i="6" s="1"/>
  <c r="AH152" i="6" s="1"/>
  <c r="AF153" i="6"/>
  <c r="AG153" i="6" s="1"/>
  <c r="AH153" i="6" s="1"/>
  <c r="AF154" i="6"/>
  <c r="AG154" i="6" s="1"/>
  <c r="AH154" i="6" s="1"/>
  <c r="AF155" i="6"/>
  <c r="AG155" i="6" s="1"/>
  <c r="AH155" i="6" s="1"/>
  <c r="AF156" i="6"/>
  <c r="AG156" i="6" s="1"/>
  <c r="AH156" i="6" s="1"/>
  <c r="AF157" i="6"/>
  <c r="AG157" i="6" s="1"/>
  <c r="AH157" i="6" s="1"/>
  <c r="AF158" i="6"/>
  <c r="AG158" i="6" s="1"/>
  <c r="AH158" i="6" s="1"/>
  <c r="AF159" i="6"/>
  <c r="AG159" i="6" s="1"/>
  <c r="AH159" i="6" s="1"/>
  <c r="AF160" i="6"/>
  <c r="AG160" i="6" s="1"/>
  <c r="AH160" i="6" s="1"/>
  <c r="AF161" i="6"/>
  <c r="AG161" i="6" s="1"/>
  <c r="AH161" i="6" s="1"/>
  <c r="AF162" i="6"/>
  <c r="AG162" i="6" s="1"/>
  <c r="AH162" i="6" s="1"/>
  <c r="AF163" i="6"/>
  <c r="AG163" i="6" s="1"/>
  <c r="AH163" i="6" s="1"/>
  <c r="AF164" i="6"/>
  <c r="AG164" i="6" s="1"/>
  <c r="AH164" i="6" s="1"/>
  <c r="AF165" i="6"/>
  <c r="AG165" i="6" s="1"/>
  <c r="AH165" i="6" s="1"/>
  <c r="AF166" i="6"/>
  <c r="AG166" i="6" s="1"/>
  <c r="AH166" i="6" s="1"/>
  <c r="AF167" i="6"/>
  <c r="AG167" i="6" s="1"/>
  <c r="AH167" i="6" s="1"/>
  <c r="AF168" i="6"/>
  <c r="AG168" i="6" s="1"/>
  <c r="AH168" i="6" s="1"/>
  <c r="AF169" i="6"/>
  <c r="AG169" i="6" s="1"/>
  <c r="AH169" i="6" s="1"/>
  <c r="AF170" i="6"/>
  <c r="AG170" i="6" s="1"/>
  <c r="AH170" i="6" s="1"/>
  <c r="AF171" i="6"/>
  <c r="AG171" i="6" s="1"/>
  <c r="AH171" i="6" s="1"/>
  <c r="AF172" i="6"/>
  <c r="AG172" i="6" s="1"/>
  <c r="AH172" i="6" s="1"/>
  <c r="AF173" i="6"/>
  <c r="AG173" i="6" s="1"/>
  <c r="AH173" i="6" s="1"/>
  <c r="AF174" i="6"/>
  <c r="AG174" i="6" s="1"/>
  <c r="AH174" i="6" s="1"/>
  <c r="AF175" i="6"/>
  <c r="AG175" i="6" s="1"/>
  <c r="AH175" i="6" s="1"/>
  <c r="AF176" i="6"/>
  <c r="AG176" i="6" s="1"/>
  <c r="AH176" i="6" s="1"/>
  <c r="AF177" i="6"/>
  <c r="AG177" i="6" s="1"/>
  <c r="AH177" i="6" s="1"/>
  <c r="AF178" i="6"/>
  <c r="AG178" i="6" s="1"/>
  <c r="AH178" i="6" s="1"/>
  <c r="AF179" i="6"/>
  <c r="AG179" i="6" s="1"/>
  <c r="AH179" i="6" s="1"/>
  <c r="AF180" i="6"/>
  <c r="AG180" i="6" s="1"/>
  <c r="AH180" i="6" s="1"/>
  <c r="AF181" i="6"/>
  <c r="AG181" i="6" s="1"/>
  <c r="AH181" i="6" s="1"/>
  <c r="AF182" i="6"/>
  <c r="AG182" i="6" s="1"/>
  <c r="AH182" i="6" s="1"/>
  <c r="AF183" i="6"/>
  <c r="AG183" i="6" s="1"/>
  <c r="AH183" i="6" s="1"/>
  <c r="AF184" i="6"/>
  <c r="AG184" i="6" s="1"/>
  <c r="AH184" i="6" s="1"/>
  <c r="AF185" i="6"/>
  <c r="AG185" i="6" s="1"/>
  <c r="AH185" i="6" s="1"/>
  <c r="AF186" i="6"/>
  <c r="AG186" i="6" s="1"/>
  <c r="AH186" i="6" s="1"/>
  <c r="AF187" i="6"/>
  <c r="AG187" i="6" s="1"/>
  <c r="AH187" i="6" s="1"/>
  <c r="AF188" i="6"/>
  <c r="AG188" i="6" s="1"/>
  <c r="AH188" i="6" s="1"/>
  <c r="AF189" i="6"/>
  <c r="AG189" i="6" s="1"/>
  <c r="AH189" i="6" s="1"/>
  <c r="AF190" i="6"/>
  <c r="AG190" i="6" s="1"/>
  <c r="AH190" i="6" s="1"/>
  <c r="AF191" i="6"/>
  <c r="AG191" i="6" s="1"/>
  <c r="AH191" i="6" s="1"/>
  <c r="AF192" i="6"/>
  <c r="AG192" i="6" s="1"/>
  <c r="AH192" i="6" s="1"/>
  <c r="AF193" i="6"/>
  <c r="AG193" i="6" s="1"/>
  <c r="AH193" i="6" s="1"/>
  <c r="AF194" i="6"/>
  <c r="AG194" i="6" s="1"/>
  <c r="AH194" i="6" s="1"/>
  <c r="AF195" i="6"/>
  <c r="AG195" i="6" s="1"/>
  <c r="AH195" i="6" s="1"/>
  <c r="AF196" i="6"/>
  <c r="AG196" i="6" s="1"/>
  <c r="AH196" i="6" s="1"/>
  <c r="AF197" i="6"/>
  <c r="AG197" i="6" s="1"/>
  <c r="AH197" i="6" s="1"/>
  <c r="AF198" i="6"/>
  <c r="AG198" i="6" s="1"/>
  <c r="AH198" i="6" s="1"/>
  <c r="AF199" i="6"/>
  <c r="AG199" i="6" s="1"/>
  <c r="AH199" i="6" s="1"/>
  <c r="AF200" i="6"/>
  <c r="AG200" i="6" s="1"/>
  <c r="AH200" i="6" s="1"/>
  <c r="AF201" i="6"/>
  <c r="AG201" i="6" s="1"/>
  <c r="AH201" i="6" s="1"/>
  <c r="AF202" i="6"/>
  <c r="AG202" i="6" s="1"/>
  <c r="AH202" i="6" s="1"/>
  <c r="AF203" i="6"/>
  <c r="AG203" i="6" s="1"/>
  <c r="AH203" i="6" s="1"/>
  <c r="AF204" i="6"/>
  <c r="AG204" i="6" s="1"/>
  <c r="AH204" i="6" s="1"/>
  <c r="AF205" i="6"/>
  <c r="AG205" i="6" s="1"/>
  <c r="AH205" i="6" s="1"/>
  <c r="AF206" i="6"/>
  <c r="AG206" i="6" s="1"/>
  <c r="AH206" i="6" s="1"/>
  <c r="AF207" i="6"/>
  <c r="AG207" i="6" s="1"/>
  <c r="AH207" i="6" s="1"/>
  <c r="AF208" i="6"/>
  <c r="AG208" i="6" s="1"/>
  <c r="AH208" i="6" s="1"/>
  <c r="AF209" i="6"/>
  <c r="AG209" i="6" s="1"/>
  <c r="AH209" i="6" s="1"/>
  <c r="AF210" i="6"/>
  <c r="AG210" i="6" s="1"/>
  <c r="AH210" i="6" s="1"/>
  <c r="AF211" i="6"/>
  <c r="AG211" i="6" s="1"/>
  <c r="AH211" i="6" s="1"/>
  <c r="AF212" i="6"/>
  <c r="AG212" i="6" s="1"/>
  <c r="AH212" i="6" s="1"/>
  <c r="AF213" i="6"/>
  <c r="AG213" i="6" s="1"/>
  <c r="AH213" i="6" s="1"/>
  <c r="AF214" i="6"/>
  <c r="AG214" i="6" s="1"/>
  <c r="AH214" i="6" s="1"/>
  <c r="AF215" i="6"/>
  <c r="AG215" i="6" s="1"/>
  <c r="AH215" i="6" s="1"/>
  <c r="AF216" i="6"/>
  <c r="AG216" i="6" s="1"/>
  <c r="AH216" i="6" s="1"/>
  <c r="AF217" i="6"/>
  <c r="AG217" i="6" s="1"/>
  <c r="AH217" i="6" s="1"/>
  <c r="AF218" i="6"/>
  <c r="AG218" i="6" s="1"/>
  <c r="AH218" i="6" s="1"/>
  <c r="AF219" i="6"/>
  <c r="AG219" i="6" s="1"/>
  <c r="AH219" i="6" s="1"/>
  <c r="AF220" i="6"/>
  <c r="AG220" i="6" s="1"/>
  <c r="AH220" i="6" s="1"/>
  <c r="AF221" i="6"/>
  <c r="AG221" i="6" s="1"/>
  <c r="AH221" i="6" s="1"/>
  <c r="AF222" i="6"/>
  <c r="AG222" i="6" s="1"/>
  <c r="AH222" i="6" s="1"/>
  <c r="AF223" i="6"/>
  <c r="AG223" i="6" s="1"/>
  <c r="AH223" i="6" s="1"/>
  <c r="AF224" i="6"/>
  <c r="AG224" i="6" s="1"/>
  <c r="AH224" i="6" s="1"/>
  <c r="AF225" i="6"/>
  <c r="AG225" i="6" s="1"/>
  <c r="AH225" i="6" s="1"/>
  <c r="AF226" i="6"/>
  <c r="AG226" i="6" s="1"/>
  <c r="AH226" i="6" s="1"/>
  <c r="AF227" i="6"/>
  <c r="AG227" i="6" s="1"/>
  <c r="AH227" i="6" s="1"/>
  <c r="AF228" i="6"/>
  <c r="AG228" i="6" s="1"/>
  <c r="AH228" i="6" s="1"/>
  <c r="AF229" i="6"/>
  <c r="AG229" i="6" s="1"/>
  <c r="AH229" i="6" s="1"/>
  <c r="AF230" i="6"/>
  <c r="AG230" i="6" s="1"/>
  <c r="AH230" i="6" s="1"/>
  <c r="AF231" i="6"/>
  <c r="AG231" i="6" s="1"/>
  <c r="AH231" i="6" s="1"/>
  <c r="AF232" i="6"/>
  <c r="AG232" i="6" s="1"/>
  <c r="AH232" i="6" s="1"/>
  <c r="AF233" i="6"/>
  <c r="AG233" i="6" s="1"/>
  <c r="AH233" i="6" s="1"/>
  <c r="AF234" i="6"/>
  <c r="AG234" i="6" s="1"/>
  <c r="AH234" i="6" s="1"/>
  <c r="AF235" i="6"/>
  <c r="AG235" i="6" s="1"/>
  <c r="AH235" i="6" s="1"/>
  <c r="AF236" i="6"/>
  <c r="AG236" i="6" s="1"/>
  <c r="AH236" i="6" s="1"/>
  <c r="AF237" i="6"/>
  <c r="AG237" i="6" s="1"/>
  <c r="AH237" i="6" s="1"/>
  <c r="AF238" i="6"/>
  <c r="AG238" i="6" s="1"/>
  <c r="AH238" i="6" s="1"/>
  <c r="AF239" i="6"/>
  <c r="AG239" i="6" s="1"/>
  <c r="AH239" i="6" s="1"/>
  <c r="AF240" i="6"/>
  <c r="AG240" i="6" s="1"/>
  <c r="AH240" i="6" s="1"/>
  <c r="AF241" i="6"/>
  <c r="AG241" i="6" s="1"/>
  <c r="AH241" i="6" s="1"/>
  <c r="AF242" i="6"/>
  <c r="AG242" i="6" s="1"/>
  <c r="AH242" i="6" s="1"/>
  <c r="AF243" i="6"/>
  <c r="AG243" i="6" s="1"/>
  <c r="AH243" i="6" s="1"/>
  <c r="AF244" i="6"/>
  <c r="AG244" i="6" s="1"/>
  <c r="AH244" i="6" s="1"/>
  <c r="AF245" i="6"/>
  <c r="AG245" i="6" s="1"/>
  <c r="AH245" i="6" s="1"/>
  <c r="AF246" i="6"/>
  <c r="AG246" i="6" s="1"/>
  <c r="AH246" i="6" s="1"/>
  <c r="AF247" i="6"/>
  <c r="AG247" i="6" s="1"/>
  <c r="AH247" i="6" s="1"/>
  <c r="AF248" i="6"/>
  <c r="AG248" i="6" s="1"/>
  <c r="AH248" i="6" s="1"/>
  <c r="AF249" i="6"/>
  <c r="AG249" i="6" s="1"/>
  <c r="AH249" i="6" s="1"/>
  <c r="AF250" i="6"/>
  <c r="AG250" i="6" s="1"/>
  <c r="AH250" i="6" s="1"/>
  <c r="AF251" i="6"/>
  <c r="AG251" i="6" s="1"/>
  <c r="AH251" i="6" s="1"/>
  <c r="AF252" i="6"/>
  <c r="AG252" i="6" s="1"/>
  <c r="AH252" i="6" s="1"/>
  <c r="AF253" i="6"/>
  <c r="AG253" i="6" s="1"/>
  <c r="AH253" i="6" s="1"/>
  <c r="AF254" i="6"/>
  <c r="AG254" i="6" s="1"/>
  <c r="AH254" i="6" s="1"/>
  <c r="AF255" i="6"/>
  <c r="AG255" i="6" s="1"/>
  <c r="AH255" i="6" s="1"/>
  <c r="AF256" i="6"/>
  <c r="AG256" i="6" s="1"/>
  <c r="AH256" i="6" s="1"/>
  <c r="AF257" i="6"/>
  <c r="AG257" i="6" s="1"/>
  <c r="AH257" i="6" s="1"/>
  <c r="AF258" i="6"/>
  <c r="AG258" i="6" s="1"/>
  <c r="AH258" i="6" s="1"/>
  <c r="AF259" i="6"/>
  <c r="AG259" i="6" s="1"/>
  <c r="AH259" i="6" s="1"/>
  <c r="AF260" i="6"/>
  <c r="AG260" i="6" s="1"/>
  <c r="AH260" i="6" s="1"/>
  <c r="AF261" i="6"/>
  <c r="AG261" i="6" s="1"/>
  <c r="AH261" i="6" s="1"/>
  <c r="AF262" i="6"/>
  <c r="AG262" i="6" s="1"/>
  <c r="AH262" i="6" s="1"/>
  <c r="AF263" i="6"/>
  <c r="AG263" i="6" s="1"/>
  <c r="AH263" i="6" s="1"/>
  <c r="AF264" i="6"/>
  <c r="AG264" i="6" s="1"/>
  <c r="AH264" i="6" s="1"/>
  <c r="AF265" i="6"/>
  <c r="AG265" i="6" s="1"/>
  <c r="AH265" i="6" s="1"/>
  <c r="AF266" i="6"/>
  <c r="AG266" i="6" s="1"/>
  <c r="AH266" i="6" s="1"/>
  <c r="AF267" i="6"/>
  <c r="AG267" i="6" s="1"/>
  <c r="AH267" i="6" s="1"/>
  <c r="AF268" i="6"/>
  <c r="AG268" i="6" s="1"/>
  <c r="AH268" i="6" s="1"/>
  <c r="AF269" i="6"/>
  <c r="AG269" i="6" s="1"/>
  <c r="AH269" i="6" s="1"/>
  <c r="Z253" i="6"/>
  <c r="AA253" i="6" s="1"/>
  <c r="Y6" i="6"/>
  <c r="Z6" i="6" s="1"/>
  <c r="AA6" i="6" s="1"/>
  <c r="Y7" i="6"/>
  <c r="Z7" i="6" s="1"/>
  <c r="AA7" i="6" s="1"/>
  <c r="Y8" i="6"/>
  <c r="Z8" i="6" s="1"/>
  <c r="AA8" i="6" s="1"/>
  <c r="Y9" i="6"/>
  <c r="Z9" i="6" s="1"/>
  <c r="AA9" i="6" s="1"/>
  <c r="Y10" i="6"/>
  <c r="Z10" i="6" s="1"/>
  <c r="AA10" i="6" s="1"/>
  <c r="Y11" i="6"/>
  <c r="Z11" i="6" s="1"/>
  <c r="AA11" i="6" s="1"/>
  <c r="Y12" i="6"/>
  <c r="Z12" i="6" s="1"/>
  <c r="AA12" i="6" s="1"/>
  <c r="Y13" i="6"/>
  <c r="Z13" i="6" s="1"/>
  <c r="AA13" i="6" s="1"/>
  <c r="Y14" i="6"/>
  <c r="Z14" i="6" s="1"/>
  <c r="AA14" i="6" s="1"/>
  <c r="Y15" i="6"/>
  <c r="Z15" i="6" s="1"/>
  <c r="AA15" i="6" s="1"/>
  <c r="Y16" i="6"/>
  <c r="Z16" i="6" s="1"/>
  <c r="AA16" i="6" s="1"/>
  <c r="Y17" i="6"/>
  <c r="Z17" i="6" s="1"/>
  <c r="AA17" i="6" s="1"/>
  <c r="Y18" i="6"/>
  <c r="Z18" i="6" s="1"/>
  <c r="AA18" i="6" s="1"/>
  <c r="Y19" i="6"/>
  <c r="Z19" i="6" s="1"/>
  <c r="AA19" i="6" s="1"/>
  <c r="Y20" i="6"/>
  <c r="Z20" i="6" s="1"/>
  <c r="AA20" i="6" s="1"/>
  <c r="Y21" i="6"/>
  <c r="Z21" i="6" s="1"/>
  <c r="AA21" i="6" s="1"/>
  <c r="Y22" i="6"/>
  <c r="Z22" i="6" s="1"/>
  <c r="AA22" i="6" s="1"/>
  <c r="Y23" i="6"/>
  <c r="Z23" i="6" s="1"/>
  <c r="AA23" i="6" s="1"/>
  <c r="Y24" i="6"/>
  <c r="Z24" i="6" s="1"/>
  <c r="AA24" i="6" s="1"/>
  <c r="Y25" i="6"/>
  <c r="Z25" i="6" s="1"/>
  <c r="AA25" i="6" s="1"/>
  <c r="Y26" i="6"/>
  <c r="Z26" i="6" s="1"/>
  <c r="AA26" i="6" s="1"/>
  <c r="Y27" i="6"/>
  <c r="Z27" i="6" s="1"/>
  <c r="AA27" i="6" s="1"/>
  <c r="Y28" i="6"/>
  <c r="Z28" i="6" s="1"/>
  <c r="AA28" i="6" s="1"/>
  <c r="Y29" i="6"/>
  <c r="Z29" i="6" s="1"/>
  <c r="AA29" i="6" s="1"/>
  <c r="Y30" i="6"/>
  <c r="Z30" i="6" s="1"/>
  <c r="AA30" i="6" s="1"/>
  <c r="Y31" i="6"/>
  <c r="Z31" i="6" s="1"/>
  <c r="AA31" i="6" s="1"/>
  <c r="Y32" i="6"/>
  <c r="Z32" i="6" s="1"/>
  <c r="AA32" i="6" s="1"/>
  <c r="Y33" i="6"/>
  <c r="Z33" i="6" s="1"/>
  <c r="AA33" i="6" s="1"/>
  <c r="Y34" i="6"/>
  <c r="Z34" i="6" s="1"/>
  <c r="AA34" i="6" s="1"/>
  <c r="Y35" i="6"/>
  <c r="Z35" i="6" s="1"/>
  <c r="AA35" i="6" s="1"/>
  <c r="Y36" i="6"/>
  <c r="Z36" i="6" s="1"/>
  <c r="AA36" i="6" s="1"/>
  <c r="Y37" i="6"/>
  <c r="Z37" i="6" s="1"/>
  <c r="AA37" i="6" s="1"/>
  <c r="Y38" i="6"/>
  <c r="Z38" i="6" s="1"/>
  <c r="AA38" i="6" s="1"/>
  <c r="Y39" i="6"/>
  <c r="Z39" i="6" s="1"/>
  <c r="AA39" i="6" s="1"/>
  <c r="Y40" i="6"/>
  <c r="Z40" i="6" s="1"/>
  <c r="AA40" i="6" s="1"/>
  <c r="Y41" i="6"/>
  <c r="Z41" i="6" s="1"/>
  <c r="AA41" i="6" s="1"/>
  <c r="Y42" i="6"/>
  <c r="Z42" i="6" s="1"/>
  <c r="AA42" i="6" s="1"/>
  <c r="Y43" i="6"/>
  <c r="Z43" i="6" s="1"/>
  <c r="AA43" i="6" s="1"/>
  <c r="Y44" i="6"/>
  <c r="Z44" i="6" s="1"/>
  <c r="AA44" i="6" s="1"/>
  <c r="Y45" i="6"/>
  <c r="Z45" i="6" s="1"/>
  <c r="AA45" i="6" s="1"/>
  <c r="Y46" i="6"/>
  <c r="Z46" i="6" s="1"/>
  <c r="AA46" i="6" s="1"/>
  <c r="Y47" i="6"/>
  <c r="Z47" i="6" s="1"/>
  <c r="AA47" i="6" s="1"/>
  <c r="Y48" i="6"/>
  <c r="Z48" i="6" s="1"/>
  <c r="AA48" i="6" s="1"/>
  <c r="Y49" i="6"/>
  <c r="Z49" i="6" s="1"/>
  <c r="AA49" i="6" s="1"/>
  <c r="Y50" i="6"/>
  <c r="Z50" i="6" s="1"/>
  <c r="AA50" i="6" s="1"/>
  <c r="Y51" i="6"/>
  <c r="Z51" i="6" s="1"/>
  <c r="AA51" i="6" s="1"/>
  <c r="Y52" i="6"/>
  <c r="Z52" i="6" s="1"/>
  <c r="AA52" i="6" s="1"/>
  <c r="Y53" i="6"/>
  <c r="Z53" i="6" s="1"/>
  <c r="AA53" i="6" s="1"/>
  <c r="Y54" i="6"/>
  <c r="Z54" i="6" s="1"/>
  <c r="AA54" i="6" s="1"/>
  <c r="Y55" i="6"/>
  <c r="Z55" i="6" s="1"/>
  <c r="AA55" i="6" s="1"/>
  <c r="Y56" i="6"/>
  <c r="Z56" i="6" s="1"/>
  <c r="AA56" i="6" s="1"/>
  <c r="Y57" i="6"/>
  <c r="Z57" i="6" s="1"/>
  <c r="AA57" i="6" s="1"/>
  <c r="Y58" i="6"/>
  <c r="Z58" i="6" s="1"/>
  <c r="AA58" i="6" s="1"/>
  <c r="Y59" i="6"/>
  <c r="Z59" i="6" s="1"/>
  <c r="AA59" i="6" s="1"/>
  <c r="Y60" i="6"/>
  <c r="Z60" i="6" s="1"/>
  <c r="AA60" i="6" s="1"/>
  <c r="Y61" i="6"/>
  <c r="Z61" i="6" s="1"/>
  <c r="AA61" i="6" s="1"/>
  <c r="Y62" i="6"/>
  <c r="Z62" i="6" s="1"/>
  <c r="AA62" i="6" s="1"/>
  <c r="Y63" i="6"/>
  <c r="Z63" i="6" s="1"/>
  <c r="AA63" i="6" s="1"/>
  <c r="Y64" i="6"/>
  <c r="Z64" i="6" s="1"/>
  <c r="AA64" i="6" s="1"/>
  <c r="Y65" i="6"/>
  <c r="Z65" i="6" s="1"/>
  <c r="AA65" i="6" s="1"/>
  <c r="Y66" i="6"/>
  <c r="Z66" i="6" s="1"/>
  <c r="AA66" i="6" s="1"/>
  <c r="Y67" i="6"/>
  <c r="Z67" i="6" s="1"/>
  <c r="AA67" i="6" s="1"/>
  <c r="Y68" i="6"/>
  <c r="Z68" i="6" s="1"/>
  <c r="AA68" i="6" s="1"/>
  <c r="Y69" i="6"/>
  <c r="Z69" i="6" s="1"/>
  <c r="AA69" i="6" s="1"/>
  <c r="Y70" i="6"/>
  <c r="Z70" i="6" s="1"/>
  <c r="AA70" i="6" s="1"/>
  <c r="Y71" i="6"/>
  <c r="Z71" i="6" s="1"/>
  <c r="AA71" i="6" s="1"/>
  <c r="Y72" i="6"/>
  <c r="Z72" i="6" s="1"/>
  <c r="AA72" i="6" s="1"/>
  <c r="Y73" i="6"/>
  <c r="Z73" i="6" s="1"/>
  <c r="AA73" i="6" s="1"/>
  <c r="Y74" i="6"/>
  <c r="Z74" i="6" s="1"/>
  <c r="AA74" i="6" s="1"/>
  <c r="Y75" i="6"/>
  <c r="Z75" i="6" s="1"/>
  <c r="AA75" i="6" s="1"/>
  <c r="Y76" i="6"/>
  <c r="Z76" i="6" s="1"/>
  <c r="AA76" i="6" s="1"/>
  <c r="Y77" i="6"/>
  <c r="Z77" i="6" s="1"/>
  <c r="AA77" i="6" s="1"/>
  <c r="Y78" i="6"/>
  <c r="Z78" i="6" s="1"/>
  <c r="AA78" i="6" s="1"/>
  <c r="Y79" i="6"/>
  <c r="Z79" i="6" s="1"/>
  <c r="AA79" i="6" s="1"/>
  <c r="Y80" i="6"/>
  <c r="Z80" i="6" s="1"/>
  <c r="AA80" i="6" s="1"/>
  <c r="Y81" i="6"/>
  <c r="Z81" i="6" s="1"/>
  <c r="AA81" i="6" s="1"/>
  <c r="Y82" i="6"/>
  <c r="Z82" i="6" s="1"/>
  <c r="AA82" i="6" s="1"/>
  <c r="Y83" i="6"/>
  <c r="Z83" i="6" s="1"/>
  <c r="AA83" i="6" s="1"/>
  <c r="Y84" i="6"/>
  <c r="Z84" i="6" s="1"/>
  <c r="AA84" i="6" s="1"/>
  <c r="Y85" i="6"/>
  <c r="Z85" i="6" s="1"/>
  <c r="AA85" i="6" s="1"/>
  <c r="Y86" i="6"/>
  <c r="Z86" i="6" s="1"/>
  <c r="AA86" i="6" s="1"/>
  <c r="Y87" i="6"/>
  <c r="Z87" i="6" s="1"/>
  <c r="AA87" i="6" s="1"/>
  <c r="Y88" i="6"/>
  <c r="Z88" i="6" s="1"/>
  <c r="AA88" i="6" s="1"/>
  <c r="Y89" i="6"/>
  <c r="Z89" i="6" s="1"/>
  <c r="AA89" i="6" s="1"/>
  <c r="Y90" i="6"/>
  <c r="Z90" i="6" s="1"/>
  <c r="AA90" i="6" s="1"/>
  <c r="Y91" i="6"/>
  <c r="Z91" i="6" s="1"/>
  <c r="AA91" i="6" s="1"/>
  <c r="Y92" i="6"/>
  <c r="Z92" i="6" s="1"/>
  <c r="AA92" i="6" s="1"/>
  <c r="Y93" i="6"/>
  <c r="Z93" i="6" s="1"/>
  <c r="AA93" i="6" s="1"/>
  <c r="Y94" i="6"/>
  <c r="Z94" i="6" s="1"/>
  <c r="AA94" i="6" s="1"/>
  <c r="Y95" i="6"/>
  <c r="Z95" i="6" s="1"/>
  <c r="AA95" i="6" s="1"/>
  <c r="Y96" i="6"/>
  <c r="Z96" i="6" s="1"/>
  <c r="AA96" i="6" s="1"/>
  <c r="Y97" i="6"/>
  <c r="Z97" i="6" s="1"/>
  <c r="AA97" i="6" s="1"/>
  <c r="Y98" i="6"/>
  <c r="Z98" i="6" s="1"/>
  <c r="AA98" i="6" s="1"/>
  <c r="Y99" i="6"/>
  <c r="Z99" i="6" s="1"/>
  <c r="AA99" i="6" s="1"/>
  <c r="Y100" i="6"/>
  <c r="Z100" i="6" s="1"/>
  <c r="AA100" i="6" s="1"/>
  <c r="Y101" i="6"/>
  <c r="Z101" i="6" s="1"/>
  <c r="AA101" i="6" s="1"/>
  <c r="Y102" i="6"/>
  <c r="Z102" i="6" s="1"/>
  <c r="AA102" i="6" s="1"/>
  <c r="Y103" i="6"/>
  <c r="Z103" i="6" s="1"/>
  <c r="AA103" i="6" s="1"/>
  <c r="Y104" i="6"/>
  <c r="Z104" i="6" s="1"/>
  <c r="AA104" i="6" s="1"/>
  <c r="Y105" i="6"/>
  <c r="Z105" i="6" s="1"/>
  <c r="AA105" i="6" s="1"/>
  <c r="Y106" i="6"/>
  <c r="Z106" i="6" s="1"/>
  <c r="AA106" i="6" s="1"/>
  <c r="Y107" i="6"/>
  <c r="Z107" i="6" s="1"/>
  <c r="AA107" i="6" s="1"/>
  <c r="Y108" i="6"/>
  <c r="Z108" i="6" s="1"/>
  <c r="AA108" i="6" s="1"/>
  <c r="Y109" i="6"/>
  <c r="Z109" i="6" s="1"/>
  <c r="AA109" i="6" s="1"/>
  <c r="Y110" i="6"/>
  <c r="Z110" i="6" s="1"/>
  <c r="AA110" i="6" s="1"/>
  <c r="Y111" i="6"/>
  <c r="Z111" i="6" s="1"/>
  <c r="AA111" i="6" s="1"/>
  <c r="Y112" i="6"/>
  <c r="Z112" i="6" s="1"/>
  <c r="AA112" i="6" s="1"/>
  <c r="Y113" i="6"/>
  <c r="Z113" i="6" s="1"/>
  <c r="AA113" i="6" s="1"/>
  <c r="Y114" i="6"/>
  <c r="Z114" i="6" s="1"/>
  <c r="AA114" i="6" s="1"/>
  <c r="Y115" i="6"/>
  <c r="Z115" i="6" s="1"/>
  <c r="AA115" i="6" s="1"/>
  <c r="Y116" i="6"/>
  <c r="Z116" i="6" s="1"/>
  <c r="AA116" i="6" s="1"/>
  <c r="Y117" i="6"/>
  <c r="Z117" i="6" s="1"/>
  <c r="AA117" i="6" s="1"/>
  <c r="Y118" i="6"/>
  <c r="Z118" i="6" s="1"/>
  <c r="AA118" i="6" s="1"/>
  <c r="Y119" i="6"/>
  <c r="Z119" i="6" s="1"/>
  <c r="AA119" i="6" s="1"/>
  <c r="Y120" i="6"/>
  <c r="Z120" i="6" s="1"/>
  <c r="AA120" i="6" s="1"/>
  <c r="Y121" i="6"/>
  <c r="Z121" i="6" s="1"/>
  <c r="AA121" i="6" s="1"/>
  <c r="Y122" i="6"/>
  <c r="Z122" i="6" s="1"/>
  <c r="AA122" i="6" s="1"/>
  <c r="Y123" i="6"/>
  <c r="Z123" i="6" s="1"/>
  <c r="AA123" i="6" s="1"/>
  <c r="Y124" i="6"/>
  <c r="Z124" i="6" s="1"/>
  <c r="AA124" i="6" s="1"/>
  <c r="Y125" i="6"/>
  <c r="Z125" i="6" s="1"/>
  <c r="AA125" i="6" s="1"/>
  <c r="Y126" i="6"/>
  <c r="Z126" i="6" s="1"/>
  <c r="AA126" i="6" s="1"/>
  <c r="Y127" i="6"/>
  <c r="Z127" i="6" s="1"/>
  <c r="AA127" i="6" s="1"/>
  <c r="Y128" i="6"/>
  <c r="Z128" i="6" s="1"/>
  <c r="AA128" i="6" s="1"/>
  <c r="Y129" i="6"/>
  <c r="Z129" i="6" s="1"/>
  <c r="AA129" i="6" s="1"/>
  <c r="Y130" i="6"/>
  <c r="Z130" i="6" s="1"/>
  <c r="AA130" i="6" s="1"/>
  <c r="Y131" i="6"/>
  <c r="Z131" i="6" s="1"/>
  <c r="AA131" i="6" s="1"/>
  <c r="Y132" i="6"/>
  <c r="Z132" i="6" s="1"/>
  <c r="AA132" i="6" s="1"/>
  <c r="Y133" i="6"/>
  <c r="Z133" i="6" s="1"/>
  <c r="AA133" i="6" s="1"/>
  <c r="Y134" i="6"/>
  <c r="Z134" i="6" s="1"/>
  <c r="AA134" i="6" s="1"/>
  <c r="Y135" i="6"/>
  <c r="Z135" i="6" s="1"/>
  <c r="AA135" i="6" s="1"/>
  <c r="Y136" i="6"/>
  <c r="Z136" i="6" s="1"/>
  <c r="AA136" i="6" s="1"/>
  <c r="Y137" i="6"/>
  <c r="Z137" i="6" s="1"/>
  <c r="AA137" i="6" s="1"/>
  <c r="Y138" i="6"/>
  <c r="Z138" i="6" s="1"/>
  <c r="AA138" i="6" s="1"/>
  <c r="Y139" i="6"/>
  <c r="Z139" i="6" s="1"/>
  <c r="AA139" i="6" s="1"/>
  <c r="Y140" i="6"/>
  <c r="Z140" i="6" s="1"/>
  <c r="AA140" i="6" s="1"/>
  <c r="Y141" i="6"/>
  <c r="Z141" i="6" s="1"/>
  <c r="AA141" i="6" s="1"/>
  <c r="Y142" i="6"/>
  <c r="Z142" i="6" s="1"/>
  <c r="AA142" i="6" s="1"/>
  <c r="Y143" i="6"/>
  <c r="Z143" i="6" s="1"/>
  <c r="AA143" i="6" s="1"/>
  <c r="Y144" i="6"/>
  <c r="Z144" i="6" s="1"/>
  <c r="AA144" i="6" s="1"/>
  <c r="Y145" i="6"/>
  <c r="Z145" i="6" s="1"/>
  <c r="AA145" i="6" s="1"/>
  <c r="Y146" i="6"/>
  <c r="Z146" i="6" s="1"/>
  <c r="AA146" i="6" s="1"/>
  <c r="Y147" i="6"/>
  <c r="Z147" i="6" s="1"/>
  <c r="AA147" i="6" s="1"/>
  <c r="Y148" i="6"/>
  <c r="Z148" i="6" s="1"/>
  <c r="AA148" i="6" s="1"/>
  <c r="Y149" i="6"/>
  <c r="Z149" i="6" s="1"/>
  <c r="AA149" i="6" s="1"/>
  <c r="Y150" i="6"/>
  <c r="Z150" i="6" s="1"/>
  <c r="AA150" i="6" s="1"/>
  <c r="Y151" i="6"/>
  <c r="Z151" i="6" s="1"/>
  <c r="AA151" i="6" s="1"/>
  <c r="Y152" i="6"/>
  <c r="Z152" i="6" s="1"/>
  <c r="AA152" i="6" s="1"/>
  <c r="Y153" i="6"/>
  <c r="Z153" i="6" s="1"/>
  <c r="AA153" i="6" s="1"/>
  <c r="Y154" i="6"/>
  <c r="Z154" i="6" s="1"/>
  <c r="AA154" i="6" s="1"/>
  <c r="Y155" i="6"/>
  <c r="Z155" i="6" s="1"/>
  <c r="AA155" i="6" s="1"/>
  <c r="Y156" i="6"/>
  <c r="Z156" i="6" s="1"/>
  <c r="AA156" i="6" s="1"/>
  <c r="Y157" i="6"/>
  <c r="Z157" i="6" s="1"/>
  <c r="AA157" i="6" s="1"/>
  <c r="Y158" i="6"/>
  <c r="Z158" i="6" s="1"/>
  <c r="AA158" i="6" s="1"/>
  <c r="Y159" i="6"/>
  <c r="Z159" i="6" s="1"/>
  <c r="AA159" i="6" s="1"/>
  <c r="Y160" i="6"/>
  <c r="Z160" i="6" s="1"/>
  <c r="AA160" i="6" s="1"/>
  <c r="Y161" i="6"/>
  <c r="Z161" i="6" s="1"/>
  <c r="AA161" i="6" s="1"/>
  <c r="Y162" i="6"/>
  <c r="Z162" i="6" s="1"/>
  <c r="AA162" i="6" s="1"/>
  <c r="Y163" i="6"/>
  <c r="Z163" i="6" s="1"/>
  <c r="AA163" i="6" s="1"/>
  <c r="Y164" i="6"/>
  <c r="Z164" i="6" s="1"/>
  <c r="AA164" i="6" s="1"/>
  <c r="Y165" i="6"/>
  <c r="Z165" i="6" s="1"/>
  <c r="AA165" i="6" s="1"/>
  <c r="Y166" i="6"/>
  <c r="Z166" i="6" s="1"/>
  <c r="AA166" i="6" s="1"/>
  <c r="Y167" i="6"/>
  <c r="Z167" i="6" s="1"/>
  <c r="AA167" i="6" s="1"/>
  <c r="Y168" i="6"/>
  <c r="Z168" i="6" s="1"/>
  <c r="AA168" i="6" s="1"/>
  <c r="Y169" i="6"/>
  <c r="Z169" i="6" s="1"/>
  <c r="AA169" i="6" s="1"/>
  <c r="Y170" i="6"/>
  <c r="Z170" i="6" s="1"/>
  <c r="AA170" i="6" s="1"/>
  <c r="Y171" i="6"/>
  <c r="Z171" i="6" s="1"/>
  <c r="AA171" i="6" s="1"/>
  <c r="Y172" i="6"/>
  <c r="Z172" i="6" s="1"/>
  <c r="AA172" i="6" s="1"/>
  <c r="Y173" i="6"/>
  <c r="Z173" i="6" s="1"/>
  <c r="AA173" i="6" s="1"/>
  <c r="Y174" i="6"/>
  <c r="Z174" i="6" s="1"/>
  <c r="AA174" i="6" s="1"/>
  <c r="Y175" i="6"/>
  <c r="Z175" i="6" s="1"/>
  <c r="AA175" i="6" s="1"/>
  <c r="Y176" i="6"/>
  <c r="Z176" i="6" s="1"/>
  <c r="AA176" i="6" s="1"/>
  <c r="Y177" i="6"/>
  <c r="Z177" i="6" s="1"/>
  <c r="AA177" i="6" s="1"/>
  <c r="Y178" i="6"/>
  <c r="Z178" i="6" s="1"/>
  <c r="AA178" i="6" s="1"/>
  <c r="Y179" i="6"/>
  <c r="Z179" i="6" s="1"/>
  <c r="AA179" i="6" s="1"/>
  <c r="Y180" i="6"/>
  <c r="Z180" i="6" s="1"/>
  <c r="AA180" i="6" s="1"/>
  <c r="Y181" i="6"/>
  <c r="Z181" i="6" s="1"/>
  <c r="AA181" i="6" s="1"/>
  <c r="Y182" i="6"/>
  <c r="Z182" i="6" s="1"/>
  <c r="AA182" i="6" s="1"/>
  <c r="Y183" i="6"/>
  <c r="Z183" i="6" s="1"/>
  <c r="AA183" i="6" s="1"/>
  <c r="Y184" i="6"/>
  <c r="Z184" i="6" s="1"/>
  <c r="AA184" i="6" s="1"/>
  <c r="Y185" i="6"/>
  <c r="Z185" i="6" s="1"/>
  <c r="AA185" i="6" s="1"/>
  <c r="Y186" i="6"/>
  <c r="Z186" i="6" s="1"/>
  <c r="AA186" i="6" s="1"/>
  <c r="Y187" i="6"/>
  <c r="Z187" i="6" s="1"/>
  <c r="AA187" i="6" s="1"/>
  <c r="Y188" i="6"/>
  <c r="Z188" i="6" s="1"/>
  <c r="AA188" i="6" s="1"/>
  <c r="Y189" i="6"/>
  <c r="Z189" i="6" s="1"/>
  <c r="AA189" i="6" s="1"/>
  <c r="Y190" i="6"/>
  <c r="Z190" i="6" s="1"/>
  <c r="AA190" i="6" s="1"/>
  <c r="Y191" i="6"/>
  <c r="Z191" i="6" s="1"/>
  <c r="AA191" i="6" s="1"/>
  <c r="Y192" i="6"/>
  <c r="Z192" i="6" s="1"/>
  <c r="AA192" i="6" s="1"/>
  <c r="Y193" i="6"/>
  <c r="Z193" i="6" s="1"/>
  <c r="AA193" i="6" s="1"/>
  <c r="Y194" i="6"/>
  <c r="Z194" i="6" s="1"/>
  <c r="AA194" i="6" s="1"/>
  <c r="Y195" i="6"/>
  <c r="Z195" i="6" s="1"/>
  <c r="AA195" i="6" s="1"/>
  <c r="Y196" i="6"/>
  <c r="Z196" i="6" s="1"/>
  <c r="AA196" i="6" s="1"/>
  <c r="Y197" i="6"/>
  <c r="Z197" i="6" s="1"/>
  <c r="AA197" i="6" s="1"/>
  <c r="Y198" i="6"/>
  <c r="Z198" i="6" s="1"/>
  <c r="AA198" i="6" s="1"/>
  <c r="Y199" i="6"/>
  <c r="Z199" i="6" s="1"/>
  <c r="AA199" i="6" s="1"/>
  <c r="Y200" i="6"/>
  <c r="Z200" i="6" s="1"/>
  <c r="AA200" i="6" s="1"/>
  <c r="Y201" i="6"/>
  <c r="Z201" i="6" s="1"/>
  <c r="AA201" i="6" s="1"/>
  <c r="Y202" i="6"/>
  <c r="Z202" i="6" s="1"/>
  <c r="AA202" i="6" s="1"/>
  <c r="Y203" i="6"/>
  <c r="Z203" i="6" s="1"/>
  <c r="AA203" i="6" s="1"/>
  <c r="Y204" i="6"/>
  <c r="Z204" i="6" s="1"/>
  <c r="AA204" i="6" s="1"/>
  <c r="Y205" i="6"/>
  <c r="Z205" i="6" s="1"/>
  <c r="AA205" i="6" s="1"/>
  <c r="Y206" i="6"/>
  <c r="Z206" i="6" s="1"/>
  <c r="AA206" i="6" s="1"/>
  <c r="Y207" i="6"/>
  <c r="Z207" i="6" s="1"/>
  <c r="AA207" i="6" s="1"/>
  <c r="Y208" i="6"/>
  <c r="Z208" i="6" s="1"/>
  <c r="AA208" i="6" s="1"/>
  <c r="Y209" i="6"/>
  <c r="Z209" i="6" s="1"/>
  <c r="AA209" i="6" s="1"/>
  <c r="Y210" i="6"/>
  <c r="Z210" i="6" s="1"/>
  <c r="AA210" i="6" s="1"/>
  <c r="Y211" i="6"/>
  <c r="Z211" i="6" s="1"/>
  <c r="AA211" i="6" s="1"/>
  <c r="Y212" i="6"/>
  <c r="Z212" i="6" s="1"/>
  <c r="AA212" i="6" s="1"/>
  <c r="Y213" i="6"/>
  <c r="Z213" i="6" s="1"/>
  <c r="AA213" i="6" s="1"/>
  <c r="Y214" i="6"/>
  <c r="Z214" i="6" s="1"/>
  <c r="AA214" i="6" s="1"/>
  <c r="Y215" i="6"/>
  <c r="Z215" i="6" s="1"/>
  <c r="AA215" i="6" s="1"/>
  <c r="Y216" i="6"/>
  <c r="Z216" i="6" s="1"/>
  <c r="AA216" i="6" s="1"/>
  <c r="Y217" i="6"/>
  <c r="Z217" i="6" s="1"/>
  <c r="AA217" i="6" s="1"/>
  <c r="Y218" i="6"/>
  <c r="Z218" i="6" s="1"/>
  <c r="AA218" i="6" s="1"/>
  <c r="Y219" i="6"/>
  <c r="Z219" i="6" s="1"/>
  <c r="AA219" i="6" s="1"/>
  <c r="Y220" i="6"/>
  <c r="Z220" i="6" s="1"/>
  <c r="AA220" i="6" s="1"/>
  <c r="Y221" i="6"/>
  <c r="Z221" i="6" s="1"/>
  <c r="AA221" i="6" s="1"/>
  <c r="Y222" i="6"/>
  <c r="Z222" i="6" s="1"/>
  <c r="AA222" i="6" s="1"/>
  <c r="Y223" i="6"/>
  <c r="Z223" i="6" s="1"/>
  <c r="AA223" i="6" s="1"/>
  <c r="Y224" i="6"/>
  <c r="Z224" i="6" s="1"/>
  <c r="AA224" i="6" s="1"/>
  <c r="Y225" i="6"/>
  <c r="Z225" i="6" s="1"/>
  <c r="AA225" i="6" s="1"/>
  <c r="Y226" i="6"/>
  <c r="Z226" i="6" s="1"/>
  <c r="AA226" i="6" s="1"/>
  <c r="Y227" i="6"/>
  <c r="Z227" i="6" s="1"/>
  <c r="AA227" i="6" s="1"/>
  <c r="Y228" i="6"/>
  <c r="Z228" i="6" s="1"/>
  <c r="AA228" i="6" s="1"/>
  <c r="Y229" i="6"/>
  <c r="Z229" i="6" s="1"/>
  <c r="AA229" i="6" s="1"/>
  <c r="Y230" i="6"/>
  <c r="Z230" i="6" s="1"/>
  <c r="AA230" i="6" s="1"/>
  <c r="Y231" i="6"/>
  <c r="Z231" i="6" s="1"/>
  <c r="AA231" i="6" s="1"/>
  <c r="Y232" i="6"/>
  <c r="Z232" i="6" s="1"/>
  <c r="AA232" i="6" s="1"/>
  <c r="Y233" i="6"/>
  <c r="Z233" i="6" s="1"/>
  <c r="AA233" i="6" s="1"/>
  <c r="Y234" i="6"/>
  <c r="Z234" i="6" s="1"/>
  <c r="AA234" i="6" s="1"/>
  <c r="Y235" i="6"/>
  <c r="Z235" i="6" s="1"/>
  <c r="AA235" i="6" s="1"/>
  <c r="Y236" i="6"/>
  <c r="Z236" i="6" s="1"/>
  <c r="AA236" i="6" s="1"/>
  <c r="Y237" i="6"/>
  <c r="Z237" i="6" s="1"/>
  <c r="AA237" i="6" s="1"/>
  <c r="Y238" i="6"/>
  <c r="Z238" i="6" s="1"/>
  <c r="AA238" i="6" s="1"/>
  <c r="Y239" i="6"/>
  <c r="Z239" i="6" s="1"/>
  <c r="AA239" i="6" s="1"/>
  <c r="Y240" i="6"/>
  <c r="Z240" i="6" s="1"/>
  <c r="AA240" i="6" s="1"/>
  <c r="Y241" i="6"/>
  <c r="Z241" i="6" s="1"/>
  <c r="AA241" i="6" s="1"/>
  <c r="Y242" i="6"/>
  <c r="Z242" i="6" s="1"/>
  <c r="AA242" i="6" s="1"/>
  <c r="Y243" i="6"/>
  <c r="Z243" i="6" s="1"/>
  <c r="AA243" i="6" s="1"/>
  <c r="Y244" i="6"/>
  <c r="Z244" i="6" s="1"/>
  <c r="AA244" i="6" s="1"/>
  <c r="Y245" i="6"/>
  <c r="Z245" i="6" s="1"/>
  <c r="AA245" i="6" s="1"/>
  <c r="Y246" i="6"/>
  <c r="Z246" i="6" s="1"/>
  <c r="AA246" i="6" s="1"/>
  <c r="Y247" i="6"/>
  <c r="Z247" i="6" s="1"/>
  <c r="AA247" i="6" s="1"/>
  <c r="Y248" i="6"/>
  <c r="Z248" i="6" s="1"/>
  <c r="AA248" i="6" s="1"/>
  <c r="Y249" i="6"/>
  <c r="Z249" i="6" s="1"/>
  <c r="AA249" i="6" s="1"/>
  <c r="Y250" i="6"/>
  <c r="Z250" i="6" s="1"/>
  <c r="AA250" i="6" s="1"/>
  <c r="Y251" i="6"/>
  <c r="Z251" i="6" s="1"/>
  <c r="AA251" i="6" s="1"/>
  <c r="Y252" i="6"/>
  <c r="Z252" i="6" s="1"/>
  <c r="AA252" i="6" s="1"/>
  <c r="Y253" i="6"/>
  <c r="Y254" i="6"/>
  <c r="Z254" i="6" s="1"/>
  <c r="AA254" i="6" s="1"/>
  <c r="Y255" i="6"/>
  <c r="Z255" i="6" s="1"/>
  <c r="AA255" i="6" s="1"/>
  <c r="Y256" i="6"/>
  <c r="Z256" i="6" s="1"/>
  <c r="AA256" i="6" s="1"/>
  <c r="Y257" i="6"/>
  <c r="Z257" i="6" s="1"/>
  <c r="AA257" i="6" s="1"/>
  <c r="Y258" i="6"/>
  <c r="Z258" i="6" s="1"/>
  <c r="AA258" i="6" s="1"/>
  <c r="Y259" i="6"/>
  <c r="Z259" i="6" s="1"/>
  <c r="AA259" i="6" s="1"/>
  <c r="Y260" i="6"/>
  <c r="Z260" i="6" s="1"/>
  <c r="AA260" i="6" s="1"/>
  <c r="Y261" i="6"/>
  <c r="Z261" i="6" s="1"/>
  <c r="AA261" i="6" s="1"/>
  <c r="Y262" i="6"/>
  <c r="Z262" i="6" s="1"/>
  <c r="AA262" i="6" s="1"/>
  <c r="Y263" i="6"/>
  <c r="Z263" i="6" s="1"/>
  <c r="AA263" i="6" s="1"/>
  <c r="Y264" i="6"/>
  <c r="Z264" i="6" s="1"/>
  <c r="AA264" i="6" s="1"/>
  <c r="Y265" i="6"/>
  <c r="Z265" i="6" s="1"/>
  <c r="AA265" i="6" s="1"/>
  <c r="Y266" i="6"/>
  <c r="Z266" i="6" s="1"/>
  <c r="AA266" i="6" s="1"/>
  <c r="R6" i="6"/>
  <c r="S6" i="6" s="1"/>
  <c r="T6" i="6" s="1"/>
  <c r="R7" i="6"/>
  <c r="S7" i="6" s="1"/>
  <c r="T7" i="6" s="1"/>
  <c r="R8" i="6"/>
  <c r="S8" i="6" s="1"/>
  <c r="T8" i="6" s="1"/>
  <c r="R9" i="6"/>
  <c r="S9" i="6" s="1"/>
  <c r="T9" i="6" s="1"/>
  <c r="R10" i="6"/>
  <c r="S10" i="6" s="1"/>
  <c r="T10" i="6" s="1"/>
  <c r="R11" i="6"/>
  <c r="S11" i="6" s="1"/>
  <c r="T11" i="6" s="1"/>
  <c r="R12" i="6"/>
  <c r="S12" i="6" s="1"/>
  <c r="T12" i="6" s="1"/>
  <c r="R13" i="6"/>
  <c r="S13" i="6" s="1"/>
  <c r="T13" i="6" s="1"/>
  <c r="R14" i="6"/>
  <c r="S14" i="6" s="1"/>
  <c r="T14" i="6" s="1"/>
  <c r="R15" i="6"/>
  <c r="S15" i="6" s="1"/>
  <c r="T15" i="6" s="1"/>
  <c r="R16" i="6"/>
  <c r="S16" i="6" s="1"/>
  <c r="T16" i="6" s="1"/>
  <c r="R17" i="6"/>
  <c r="S17" i="6" s="1"/>
  <c r="T17" i="6" s="1"/>
  <c r="R18" i="6"/>
  <c r="S18" i="6" s="1"/>
  <c r="T18" i="6" s="1"/>
  <c r="R19" i="6"/>
  <c r="S19" i="6" s="1"/>
  <c r="T19" i="6" s="1"/>
  <c r="R20" i="6"/>
  <c r="S20" i="6" s="1"/>
  <c r="T20" i="6" s="1"/>
  <c r="R21" i="6"/>
  <c r="S21" i="6" s="1"/>
  <c r="T21" i="6" s="1"/>
  <c r="R22" i="6"/>
  <c r="S22" i="6" s="1"/>
  <c r="T22" i="6" s="1"/>
  <c r="R23" i="6"/>
  <c r="S23" i="6" s="1"/>
  <c r="T23" i="6" s="1"/>
  <c r="R24" i="6"/>
  <c r="S24" i="6" s="1"/>
  <c r="T24" i="6" s="1"/>
  <c r="R25" i="6"/>
  <c r="S25" i="6" s="1"/>
  <c r="T25" i="6" s="1"/>
  <c r="R26" i="6"/>
  <c r="S26" i="6" s="1"/>
  <c r="T26" i="6" s="1"/>
  <c r="R27" i="6"/>
  <c r="S27" i="6" s="1"/>
  <c r="T27" i="6" s="1"/>
  <c r="R28" i="6"/>
  <c r="S28" i="6" s="1"/>
  <c r="T28" i="6" s="1"/>
  <c r="R29" i="6"/>
  <c r="S29" i="6" s="1"/>
  <c r="T29" i="6" s="1"/>
  <c r="R30" i="6"/>
  <c r="S30" i="6" s="1"/>
  <c r="T30" i="6" s="1"/>
  <c r="R31" i="6"/>
  <c r="S31" i="6" s="1"/>
  <c r="T31" i="6" s="1"/>
  <c r="R32" i="6"/>
  <c r="S32" i="6" s="1"/>
  <c r="T32" i="6" s="1"/>
  <c r="R33" i="6"/>
  <c r="S33" i="6" s="1"/>
  <c r="T33" i="6" s="1"/>
  <c r="R34" i="6"/>
  <c r="S34" i="6" s="1"/>
  <c r="T34" i="6" s="1"/>
  <c r="R35" i="6"/>
  <c r="S35" i="6" s="1"/>
  <c r="T35" i="6" s="1"/>
  <c r="R36" i="6"/>
  <c r="S36" i="6" s="1"/>
  <c r="T36" i="6" s="1"/>
  <c r="R37" i="6"/>
  <c r="S37" i="6" s="1"/>
  <c r="T37" i="6" s="1"/>
  <c r="R38" i="6"/>
  <c r="S38" i="6" s="1"/>
  <c r="T38" i="6" s="1"/>
  <c r="R39" i="6"/>
  <c r="S39" i="6" s="1"/>
  <c r="T39" i="6" s="1"/>
  <c r="R40" i="6"/>
  <c r="S40" i="6" s="1"/>
  <c r="T40" i="6" s="1"/>
  <c r="R41" i="6"/>
  <c r="S41" i="6" s="1"/>
  <c r="T41" i="6" s="1"/>
  <c r="R42" i="6"/>
  <c r="S42" i="6" s="1"/>
  <c r="T42" i="6" s="1"/>
  <c r="R43" i="6"/>
  <c r="S43" i="6" s="1"/>
  <c r="T43" i="6" s="1"/>
  <c r="R44" i="6"/>
  <c r="S44" i="6" s="1"/>
  <c r="T44" i="6" s="1"/>
  <c r="R45" i="6"/>
  <c r="S45" i="6" s="1"/>
  <c r="T45" i="6" s="1"/>
  <c r="R46" i="6"/>
  <c r="S46" i="6" s="1"/>
  <c r="T46" i="6" s="1"/>
  <c r="R47" i="6"/>
  <c r="S47" i="6" s="1"/>
  <c r="T47" i="6" s="1"/>
  <c r="R48" i="6"/>
  <c r="S48" i="6" s="1"/>
  <c r="T48" i="6" s="1"/>
  <c r="R49" i="6"/>
  <c r="S49" i="6" s="1"/>
  <c r="T49" i="6" s="1"/>
  <c r="R50" i="6"/>
  <c r="S50" i="6" s="1"/>
  <c r="T50" i="6" s="1"/>
  <c r="R51" i="6"/>
  <c r="S51" i="6" s="1"/>
  <c r="T51" i="6" s="1"/>
  <c r="R52" i="6"/>
  <c r="S52" i="6" s="1"/>
  <c r="T52" i="6" s="1"/>
  <c r="R53" i="6"/>
  <c r="S53" i="6" s="1"/>
  <c r="T53" i="6" s="1"/>
  <c r="R54" i="6"/>
  <c r="S54" i="6" s="1"/>
  <c r="T54" i="6" s="1"/>
  <c r="R55" i="6"/>
  <c r="S55" i="6" s="1"/>
  <c r="T55" i="6" s="1"/>
  <c r="R56" i="6"/>
  <c r="S56" i="6" s="1"/>
  <c r="T56" i="6" s="1"/>
  <c r="R57" i="6"/>
  <c r="S57" i="6" s="1"/>
  <c r="T57" i="6" s="1"/>
  <c r="R58" i="6"/>
  <c r="S58" i="6" s="1"/>
  <c r="T58" i="6" s="1"/>
  <c r="R59" i="6"/>
  <c r="S59" i="6" s="1"/>
  <c r="T59" i="6" s="1"/>
  <c r="R60" i="6"/>
  <c r="S60" i="6" s="1"/>
  <c r="T60" i="6" s="1"/>
  <c r="R61" i="6"/>
  <c r="S61" i="6" s="1"/>
  <c r="T61" i="6" s="1"/>
  <c r="R62" i="6"/>
  <c r="S62" i="6" s="1"/>
  <c r="T62" i="6" s="1"/>
  <c r="R63" i="6"/>
  <c r="S63" i="6" s="1"/>
  <c r="T63" i="6" s="1"/>
  <c r="R64" i="6"/>
  <c r="S64" i="6" s="1"/>
  <c r="T64" i="6" s="1"/>
  <c r="R65" i="6"/>
  <c r="S65" i="6" s="1"/>
  <c r="T65" i="6" s="1"/>
  <c r="R66" i="6"/>
  <c r="S66" i="6" s="1"/>
  <c r="T66" i="6" s="1"/>
  <c r="R67" i="6"/>
  <c r="S67" i="6" s="1"/>
  <c r="T67" i="6" s="1"/>
  <c r="R68" i="6"/>
  <c r="S68" i="6" s="1"/>
  <c r="T68" i="6" s="1"/>
  <c r="R69" i="6"/>
  <c r="S69" i="6" s="1"/>
  <c r="T69" i="6" s="1"/>
  <c r="R70" i="6"/>
  <c r="S70" i="6" s="1"/>
  <c r="T70" i="6" s="1"/>
  <c r="R71" i="6"/>
  <c r="S71" i="6" s="1"/>
  <c r="T71" i="6" s="1"/>
  <c r="R72" i="6"/>
  <c r="S72" i="6" s="1"/>
  <c r="T72" i="6" s="1"/>
  <c r="R73" i="6"/>
  <c r="S73" i="6" s="1"/>
  <c r="T73" i="6" s="1"/>
  <c r="R74" i="6"/>
  <c r="S74" i="6" s="1"/>
  <c r="T74" i="6" s="1"/>
  <c r="R75" i="6"/>
  <c r="S75" i="6" s="1"/>
  <c r="T75" i="6" s="1"/>
  <c r="R76" i="6"/>
  <c r="S76" i="6" s="1"/>
  <c r="T76" i="6" s="1"/>
  <c r="R77" i="6"/>
  <c r="S77" i="6" s="1"/>
  <c r="T77" i="6" s="1"/>
  <c r="R78" i="6"/>
  <c r="S78" i="6" s="1"/>
  <c r="T78" i="6" s="1"/>
  <c r="R79" i="6"/>
  <c r="S79" i="6" s="1"/>
  <c r="T79" i="6" s="1"/>
  <c r="R80" i="6"/>
  <c r="S80" i="6" s="1"/>
  <c r="T80" i="6" s="1"/>
  <c r="R81" i="6"/>
  <c r="S81" i="6" s="1"/>
  <c r="T81" i="6" s="1"/>
  <c r="R82" i="6"/>
  <c r="S82" i="6" s="1"/>
  <c r="T82" i="6" s="1"/>
  <c r="R83" i="6"/>
  <c r="S83" i="6" s="1"/>
  <c r="T83" i="6" s="1"/>
  <c r="R84" i="6"/>
  <c r="S84" i="6" s="1"/>
  <c r="T84" i="6" s="1"/>
  <c r="R85" i="6"/>
  <c r="S85" i="6" s="1"/>
  <c r="T85" i="6" s="1"/>
  <c r="R86" i="6"/>
  <c r="S86" i="6" s="1"/>
  <c r="T86" i="6" s="1"/>
  <c r="R87" i="6"/>
  <c r="S87" i="6" s="1"/>
  <c r="T87" i="6" s="1"/>
  <c r="R88" i="6"/>
  <c r="S88" i="6" s="1"/>
  <c r="T88" i="6" s="1"/>
  <c r="R89" i="6"/>
  <c r="S89" i="6" s="1"/>
  <c r="T89" i="6" s="1"/>
  <c r="R90" i="6"/>
  <c r="S90" i="6" s="1"/>
  <c r="T90" i="6" s="1"/>
  <c r="R91" i="6"/>
  <c r="S91" i="6" s="1"/>
  <c r="T91" i="6" s="1"/>
  <c r="R92" i="6"/>
  <c r="S92" i="6" s="1"/>
  <c r="T92" i="6" s="1"/>
  <c r="R93" i="6"/>
  <c r="S93" i="6" s="1"/>
  <c r="T93" i="6" s="1"/>
  <c r="R94" i="6"/>
  <c r="S94" i="6" s="1"/>
  <c r="T94" i="6" s="1"/>
  <c r="R95" i="6"/>
  <c r="S95" i="6" s="1"/>
  <c r="T95" i="6" s="1"/>
  <c r="R96" i="6"/>
  <c r="S96" i="6" s="1"/>
  <c r="T96" i="6" s="1"/>
  <c r="R97" i="6"/>
  <c r="S97" i="6" s="1"/>
  <c r="T97" i="6" s="1"/>
  <c r="R98" i="6"/>
  <c r="S98" i="6" s="1"/>
  <c r="T98" i="6" s="1"/>
  <c r="R99" i="6"/>
  <c r="S99" i="6" s="1"/>
  <c r="T99" i="6" s="1"/>
  <c r="R100" i="6"/>
  <c r="S100" i="6" s="1"/>
  <c r="T100" i="6" s="1"/>
  <c r="R101" i="6"/>
  <c r="S101" i="6" s="1"/>
  <c r="T101" i="6" s="1"/>
  <c r="R102" i="6"/>
  <c r="S102" i="6" s="1"/>
  <c r="T102" i="6" s="1"/>
  <c r="R103" i="6"/>
  <c r="S103" i="6" s="1"/>
  <c r="T103" i="6" s="1"/>
  <c r="R104" i="6"/>
  <c r="S104" i="6" s="1"/>
  <c r="T104" i="6" s="1"/>
  <c r="R105" i="6"/>
  <c r="S105" i="6" s="1"/>
  <c r="T105" i="6" s="1"/>
  <c r="R106" i="6"/>
  <c r="S106" i="6" s="1"/>
  <c r="T106" i="6" s="1"/>
  <c r="R107" i="6"/>
  <c r="S107" i="6" s="1"/>
  <c r="T107" i="6" s="1"/>
  <c r="R108" i="6"/>
  <c r="S108" i="6" s="1"/>
  <c r="T108" i="6" s="1"/>
  <c r="R109" i="6"/>
  <c r="S109" i="6" s="1"/>
  <c r="T109" i="6" s="1"/>
  <c r="R110" i="6"/>
  <c r="S110" i="6" s="1"/>
  <c r="T110" i="6" s="1"/>
  <c r="R111" i="6"/>
  <c r="S111" i="6" s="1"/>
  <c r="T111" i="6" s="1"/>
  <c r="R112" i="6"/>
  <c r="S112" i="6" s="1"/>
  <c r="T112" i="6" s="1"/>
  <c r="R113" i="6"/>
  <c r="S113" i="6" s="1"/>
  <c r="T113" i="6" s="1"/>
  <c r="R114" i="6"/>
  <c r="S114" i="6" s="1"/>
  <c r="T114" i="6" s="1"/>
  <c r="R115" i="6"/>
  <c r="S115" i="6" s="1"/>
  <c r="T115" i="6" s="1"/>
  <c r="R116" i="6"/>
  <c r="S116" i="6" s="1"/>
  <c r="T116" i="6" s="1"/>
  <c r="R117" i="6"/>
  <c r="S117" i="6" s="1"/>
  <c r="T117" i="6" s="1"/>
  <c r="R118" i="6"/>
  <c r="S118" i="6" s="1"/>
  <c r="T118" i="6" s="1"/>
  <c r="R119" i="6"/>
  <c r="S119" i="6" s="1"/>
  <c r="T119" i="6" s="1"/>
  <c r="R120" i="6"/>
  <c r="S120" i="6" s="1"/>
  <c r="T120" i="6" s="1"/>
  <c r="R121" i="6"/>
  <c r="S121" i="6" s="1"/>
  <c r="T121" i="6" s="1"/>
  <c r="R122" i="6"/>
  <c r="S122" i="6" s="1"/>
  <c r="T122" i="6" s="1"/>
  <c r="R123" i="6"/>
  <c r="S123" i="6" s="1"/>
  <c r="T123" i="6" s="1"/>
  <c r="R124" i="6"/>
  <c r="S124" i="6" s="1"/>
  <c r="T124" i="6" s="1"/>
  <c r="R125" i="6"/>
  <c r="S125" i="6" s="1"/>
  <c r="T125" i="6" s="1"/>
  <c r="R126" i="6"/>
  <c r="S126" i="6" s="1"/>
  <c r="T126" i="6" s="1"/>
  <c r="R127" i="6"/>
  <c r="S127" i="6" s="1"/>
  <c r="T127" i="6" s="1"/>
  <c r="R128" i="6"/>
  <c r="S128" i="6" s="1"/>
  <c r="T128" i="6" s="1"/>
  <c r="R129" i="6"/>
  <c r="S129" i="6" s="1"/>
  <c r="T129" i="6" s="1"/>
  <c r="R130" i="6"/>
  <c r="S130" i="6" s="1"/>
  <c r="T130" i="6" s="1"/>
  <c r="R131" i="6"/>
  <c r="S131" i="6" s="1"/>
  <c r="T131" i="6" s="1"/>
  <c r="R132" i="6"/>
  <c r="S132" i="6" s="1"/>
  <c r="T132" i="6" s="1"/>
  <c r="R133" i="6"/>
  <c r="S133" i="6" s="1"/>
  <c r="T133" i="6" s="1"/>
  <c r="R134" i="6"/>
  <c r="S134" i="6" s="1"/>
  <c r="T134" i="6" s="1"/>
  <c r="R135" i="6"/>
  <c r="S135" i="6" s="1"/>
  <c r="T135" i="6" s="1"/>
  <c r="R136" i="6"/>
  <c r="S136" i="6" s="1"/>
  <c r="T136" i="6" s="1"/>
  <c r="R137" i="6"/>
  <c r="S137" i="6" s="1"/>
  <c r="T137" i="6" s="1"/>
  <c r="R138" i="6"/>
  <c r="S138" i="6" s="1"/>
  <c r="T138" i="6" s="1"/>
  <c r="R139" i="6"/>
  <c r="S139" i="6" s="1"/>
  <c r="T139" i="6" s="1"/>
  <c r="R140" i="6"/>
  <c r="S140" i="6" s="1"/>
  <c r="T140" i="6" s="1"/>
  <c r="R141" i="6"/>
  <c r="S141" i="6" s="1"/>
  <c r="T141" i="6" s="1"/>
  <c r="R142" i="6"/>
  <c r="S142" i="6" s="1"/>
  <c r="T142" i="6" s="1"/>
  <c r="R143" i="6"/>
  <c r="S143" i="6" s="1"/>
  <c r="T143" i="6" s="1"/>
  <c r="R144" i="6"/>
  <c r="S144" i="6" s="1"/>
  <c r="T144" i="6" s="1"/>
  <c r="R145" i="6"/>
  <c r="S145" i="6" s="1"/>
  <c r="T145" i="6" s="1"/>
  <c r="R146" i="6"/>
  <c r="S146" i="6" s="1"/>
  <c r="T146" i="6" s="1"/>
  <c r="R147" i="6"/>
  <c r="S147" i="6" s="1"/>
  <c r="T147" i="6" s="1"/>
  <c r="R148" i="6"/>
  <c r="S148" i="6" s="1"/>
  <c r="T148" i="6" s="1"/>
  <c r="R149" i="6"/>
  <c r="S149" i="6" s="1"/>
  <c r="T149" i="6" s="1"/>
  <c r="R150" i="6"/>
  <c r="S150" i="6" s="1"/>
  <c r="T150" i="6" s="1"/>
  <c r="R151" i="6"/>
  <c r="S151" i="6" s="1"/>
  <c r="T151" i="6" s="1"/>
  <c r="R152" i="6"/>
  <c r="S152" i="6" s="1"/>
  <c r="T152" i="6" s="1"/>
  <c r="R153" i="6"/>
  <c r="S153" i="6" s="1"/>
  <c r="T153" i="6" s="1"/>
  <c r="R154" i="6"/>
  <c r="S154" i="6" s="1"/>
  <c r="T154" i="6" s="1"/>
  <c r="R155" i="6"/>
  <c r="S155" i="6" s="1"/>
  <c r="T155" i="6" s="1"/>
  <c r="R156" i="6"/>
  <c r="S156" i="6" s="1"/>
  <c r="T156" i="6" s="1"/>
  <c r="R157" i="6"/>
  <c r="S157" i="6" s="1"/>
  <c r="T157" i="6" s="1"/>
  <c r="R158" i="6"/>
  <c r="S158" i="6" s="1"/>
  <c r="T158" i="6" s="1"/>
  <c r="R159" i="6"/>
  <c r="S159" i="6" s="1"/>
  <c r="T159" i="6" s="1"/>
  <c r="R160" i="6"/>
  <c r="S160" i="6" s="1"/>
  <c r="T160" i="6" s="1"/>
  <c r="R161" i="6"/>
  <c r="S161" i="6" s="1"/>
  <c r="T161" i="6" s="1"/>
  <c r="R162" i="6"/>
  <c r="S162" i="6" s="1"/>
  <c r="T162" i="6" s="1"/>
  <c r="R163" i="6"/>
  <c r="S163" i="6" s="1"/>
  <c r="T163" i="6" s="1"/>
  <c r="R164" i="6"/>
  <c r="S164" i="6" s="1"/>
  <c r="T164" i="6" s="1"/>
  <c r="R165" i="6"/>
  <c r="S165" i="6" s="1"/>
  <c r="T165" i="6" s="1"/>
  <c r="R166" i="6"/>
  <c r="S166" i="6" s="1"/>
  <c r="T166" i="6" s="1"/>
  <c r="R167" i="6"/>
  <c r="S167" i="6" s="1"/>
  <c r="T167" i="6" s="1"/>
  <c r="R168" i="6"/>
  <c r="S168" i="6" s="1"/>
  <c r="T168" i="6" s="1"/>
  <c r="R169" i="6"/>
  <c r="S169" i="6" s="1"/>
  <c r="T169" i="6" s="1"/>
  <c r="R170" i="6"/>
  <c r="S170" i="6" s="1"/>
  <c r="T170" i="6" s="1"/>
  <c r="R171" i="6"/>
  <c r="S171" i="6" s="1"/>
  <c r="T171" i="6" s="1"/>
  <c r="R172" i="6"/>
  <c r="S172" i="6" s="1"/>
  <c r="T172" i="6" s="1"/>
  <c r="R173" i="6"/>
  <c r="S173" i="6" s="1"/>
  <c r="T173" i="6" s="1"/>
  <c r="R174" i="6"/>
  <c r="S174" i="6" s="1"/>
  <c r="T174" i="6" s="1"/>
  <c r="R175" i="6"/>
  <c r="S175" i="6" s="1"/>
  <c r="T175" i="6" s="1"/>
  <c r="R176" i="6"/>
  <c r="S176" i="6" s="1"/>
  <c r="T176" i="6" s="1"/>
  <c r="R177" i="6"/>
  <c r="S177" i="6" s="1"/>
  <c r="T177" i="6" s="1"/>
  <c r="R178" i="6"/>
  <c r="S178" i="6" s="1"/>
  <c r="T178" i="6" s="1"/>
  <c r="R179" i="6"/>
  <c r="S179" i="6" s="1"/>
  <c r="T179" i="6" s="1"/>
  <c r="R180" i="6"/>
  <c r="S180" i="6" s="1"/>
  <c r="T180" i="6" s="1"/>
  <c r="R181" i="6"/>
  <c r="S181" i="6" s="1"/>
  <c r="T181" i="6" s="1"/>
  <c r="R182" i="6"/>
  <c r="S182" i="6" s="1"/>
  <c r="T182" i="6" s="1"/>
  <c r="R183" i="6"/>
  <c r="S183" i="6" s="1"/>
  <c r="T183" i="6" s="1"/>
  <c r="R184" i="6"/>
  <c r="S184" i="6" s="1"/>
  <c r="T184" i="6" s="1"/>
  <c r="R185" i="6"/>
  <c r="S185" i="6" s="1"/>
  <c r="T185" i="6" s="1"/>
  <c r="R186" i="6"/>
  <c r="S186" i="6" s="1"/>
  <c r="T186" i="6" s="1"/>
  <c r="R187" i="6"/>
  <c r="S187" i="6" s="1"/>
  <c r="T187" i="6" s="1"/>
  <c r="R188" i="6"/>
  <c r="S188" i="6" s="1"/>
  <c r="T188" i="6" s="1"/>
  <c r="R189" i="6"/>
  <c r="S189" i="6" s="1"/>
  <c r="T189" i="6" s="1"/>
  <c r="R190" i="6"/>
  <c r="S190" i="6" s="1"/>
  <c r="T190" i="6" s="1"/>
  <c r="R191" i="6"/>
  <c r="S191" i="6" s="1"/>
  <c r="T191" i="6" s="1"/>
  <c r="R192" i="6"/>
  <c r="S192" i="6" s="1"/>
  <c r="T192" i="6" s="1"/>
  <c r="R193" i="6"/>
  <c r="S193" i="6" s="1"/>
  <c r="T193" i="6" s="1"/>
  <c r="R194" i="6"/>
  <c r="S194" i="6" s="1"/>
  <c r="T194" i="6" s="1"/>
  <c r="R195" i="6"/>
  <c r="S195" i="6" s="1"/>
  <c r="T195" i="6" s="1"/>
  <c r="R196" i="6"/>
  <c r="S196" i="6" s="1"/>
  <c r="T196" i="6" s="1"/>
  <c r="R197" i="6"/>
  <c r="S197" i="6" s="1"/>
  <c r="T197" i="6" s="1"/>
  <c r="R198" i="6"/>
  <c r="S198" i="6" s="1"/>
  <c r="T198" i="6" s="1"/>
  <c r="R199" i="6"/>
  <c r="S199" i="6" s="1"/>
  <c r="T199" i="6" s="1"/>
  <c r="R200" i="6"/>
  <c r="S200" i="6" s="1"/>
  <c r="T200" i="6" s="1"/>
  <c r="R201" i="6"/>
  <c r="S201" i="6" s="1"/>
  <c r="T201" i="6" s="1"/>
  <c r="R202" i="6"/>
  <c r="S202" i="6" s="1"/>
  <c r="T202" i="6" s="1"/>
  <c r="R203" i="6"/>
  <c r="S203" i="6" s="1"/>
  <c r="T203" i="6" s="1"/>
  <c r="R204" i="6"/>
  <c r="S204" i="6" s="1"/>
  <c r="T204" i="6" s="1"/>
  <c r="R205" i="6"/>
  <c r="S205" i="6" s="1"/>
  <c r="T205" i="6" s="1"/>
  <c r="R206" i="6"/>
  <c r="S206" i="6" s="1"/>
  <c r="T206" i="6" s="1"/>
  <c r="R207" i="6"/>
  <c r="S207" i="6" s="1"/>
  <c r="T207" i="6" s="1"/>
  <c r="R208" i="6"/>
  <c r="S208" i="6" s="1"/>
  <c r="T208" i="6" s="1"/>
  <c r="R209" i="6"/>
  <c r="S209" i="6" s="1"/>
  <c r="T209" i="6" s="1"/>
  <c r="R210" i="6"/>
  <c r="S210" i="6" s="1"/>
  <c r="T210" i="6" s="1"/>
  <c r="R211" i="6"/>
  <c r="S211" i="6" s="1"/>
  <c r="T211" i="6" s="1"/>
  <c r="R212" i="6"/>
  <c r="S212" i="6" s="1"/>
  <c r="T212" i="6" s="1"/>
  <c r="R213" i="6"/>
  <c r="S213" i="6" s="1"/>
  <c r="T213" i="6" s="1"/>
  <c r="R214" i="6"/>
  <c r="S214" i="6" s="1"/>
  <c r="T214" i="6" s="1"/>
  <c r="R215" i="6"/>
  <c r="S215" i="6" s="1"/>
  <c r="T215" i="6" s="1"/>
  <c r="R216" i="6"/>
  <c r="S216" i="6" s="1"/>
  <c r="T216" i="6" s="1"/>
  <c r="R217" i="6"/>
  <c r="S217" i="6" s="1"/>
  <c r="T217" i="6" s="1"/>
  <c r="R218" i="6"/>
  <c r="S218" i="6" s="1"/>
  <c r="T218" i="6" s="1"/>
  <c r="R219" i="6"/>
  <c r="S219" i="6" s="1"/>
  <c r="T219" i="6" s="1"/>
  <c r="R220" i="6"/>
  <c r="S220" i="6" s="1"/>
  <c r="T220" i="6" s="1"/>
  <c r="R221" i="6"/>
  <c r="S221" i="6" s="1"/>
  <c r="T221" i="6" s="1"/>
  <c r="R222" i="6"/>
  <c r="S222" i="6" s="1"/>
  <c r="T222" i="6" s="1"/>
  <c r="R223" i="6"/>
  <c r="S223" i="6" s="1"/>
  <c r="T223" i="6" s="1"/>
  <c r="R224" i="6"/>
  <c r="S224" i="6" s="1"/>
  <c r="T224" i="6" s="1"/>
  <c r="R225" i="6"/>
  <c r="S225" i="6" s="1"/>
  <c r="T225" i="6" s="1"/>
  <c r="R226" i="6"/>
  <c r="S226" i="6" s="1"/>
  <c r="T226" i="6" s="1"/>
  <c r="R227" i="6"/>
  <c r="S227" i="6" s="1"/>
  <c r="T227" i="6" s="1"/>
  <c r="R228" i="6"/>
  <c r="S228" i="6" s="1"/>
  <c r="T228" i="6" s="1"/>
  <c r="R229" i="6"/>
  <c r="S229" i="6" s="1"/>
  <c r="T229" i="6" s="1"/>
  <c r="R230" i="6"/>
  <c r="S230" i="6" s="1"/>
  <c r="T230" i="6" s="1"/>
  <c r="R231" i="6"/>
  <c r="S231" i="6" s="1"/>
  <c r="T231" i="6" s="1"/>
  <c r="R232" i="6"/>
  <c r="S232" i="6" s="1"/>
  <c r="T232" i="6" s="1"/>
  <c r="R233" i="6"/>
  <c r="S233" i="6" s="1"/>
  <c r="T233" i="6" s="1"/>
  <c r="R234" i="6"/>
  <c r="S234" i="6" s="1"/>
  <c r="T234" i="6" s="1"/>
  <c r="R235" i="6"/>
  <c r="S235" i="6" s="1"/>
  <c r="T235" i="6" s="1"/>
  <c r="R236" i="6"/>
  <c r="S236" i="6" s="1"/>
  <c r="T236" i="6" s="1"/>
  <c r="R237" i="6"/>
  <c r="S237" i="6" s="1"/>
  <c r="T237" i="6" s="1"/>
  <c r="R238" i="6"/>
  <c r="S238" i="6" s="1"/>
  <c r="T238" i="6" s="1"/>
  <c r="R239" i="6"/>
  <c r="S239" i="6" s="1"/>
  <c r="T239" i="6" s="1"/>
  <c r="R240" i="6"/>
  <c r="S240" i="6" s="1"/>
  <c r="T240" i="6" s="1"/>
  <c r="R241" i="6"/>
  <c r="S241" i="6" s="1"/>
  <c r="T241" i="6" s="1"/>
  <c r="R242" i="6"/>
  <c r="S242" i="6" s="1"/>
  <c r="T242" i="6" s="1"/>
  <c r="R243" i="6"/>
  <c r="S243" i="6" s="1"/>
  <c r="T243" i="6" s="1"/>
  <c r="R244" i="6"/>
  <c r="S244" i="6" s="1"/>
  <c r="T244" i="6" s="1"/>
  <c r="R245" i="6"/>
  <c r="S245" i="6" s="1"/>
  <c r="T245" i="6" s="1"/>
  <c r="R246" i="6"/>
  <c r="S246" i="6" s="1"/>
  <c r="T246" i="6" s="1"/>
  <c r="R247" i="6"/>
  <c r="S247" i="6" s="1"/>
  <c r="T247" i="6" s="1"/>
  <c r="R248" i="6"/>
  <c r="S248" i="6" s="1"/>
  <c r="T248" i="6" s="1"/>
  <c r="R249" i="6"/>
  <c r="S249" i="6" s="1"/>
  <c r="T249" i="6" s="1"/>
  <c r="R250" i="6"/>
  <c r="S250" i="6" s="1"/>
  <c r="T250" i="6" s="1"/>
  <c r="R251" i="6"/>
  <c r="S251" i="6" s="1"/>
  <c r="T251" i="6" s="1"/>
  <c r="R252" i="6"/>
  <c r="S252" i="6" s="1"/>
  <c r="T252" i="6" s="1"/>
  <c r="R253" i="6"/>
  <c r="S253" i="6" s="1"/>
  <c r="T253" i="6" s="1"/>
  <c r="R254" i="6"/>
  <c r="S254" i="6" s="1"/>
  <c r="T254" i="6" s="1"/>
  <c r="R255" i="6"/>
  <c r="S255" i="6" s="1"/>
  <c r="T255" i="6" s="1"/>
  <c r="R256" i="6"/>
  <c r="S256" i="6" s="1"/>
  <c r="T256" i="6" s="1"/>
  <c r="R257" i="6"/>
  <c r="S257" i="6" s="1"/>
  <c r="T257" i="6" s="1"/>
  <c r="R258" i="6"/>
  <c r="S258" i="6" s="1"/>
  <c r="T258" i="6" s="1"/>
  <c r="R259" i="6"/>
  <c r="S259" i="6" s="1"/>
  <c r="T259" i="6" s="1"/>
  <c r="R260" i="6"/>
  <c r="S260" i="6" s="1"/>
  <c r="T260" i="6" s="1"/>
  <c r="R261" i="6"/>
  <c r="S261" i="6" s="1"/>
  <c r="T261" i="6" s="1"/>
  <c r="R262" i="6"/>
  <c r="S262" i="6" s="1"/>
  <c r="T262" i="6" s="1"/>
  <c r="R263" i="6"/>
  <c r="S263" i="6" s="1"/>
  <c r="T263" i="6" s="1"/>
  <c r="R264" i="6"/>
  <c r="S264" i="6" s="1"/>
  <c r="T264" i="6" s="1"/>
  <c r="R265" i="6"/>
  <c r="S265" i="6" s="1"/>
  <c r="T265" i="6" s="1"/>
  <c r="R266" i="6"/>
  <c r="S266" i="6" s="1"/>
  <c r="T266" i="6" s="1"/>
  <c r="R267" i="6"/>
  <c r="S267" i="6" s="1"/>
  <c r="T267" i="6" s="1"/>
  <c r="R268" i="6"/>
  <c r="S268" i="6" s="1"/>
  <c r="T268" i="6" s="1"/>
  <c r="R269" i="6"/>
  <c r="S269" i="6" s="1"/>
  <c r="T269" i="6" s="1"/>
  <c r="R270" i="6"/>
  <c r="S270" i="6" s="1"/>
  <c r="T270" i="6" s="1"/>
  <c r="R271" i="6"/>
  <c r="S271" i="6" s="1"/>
  <c r="T271" i="6" s="1"/>
  <c r="R272" i="6"/>
  <c r="S272" i="6" s="1"/>
  <c r="T272" i="6" s="1"/>
  <c r="R273" i="6"/>
  <c r="S273" i="6" s="1"/>
  <c r="T273" i="6" s="1"/>
  <c r="R274" i="6"/>
  <c r="S274" i="6" s="1"/>
  <c r="T274" i="6" s="1"/>
  <c r="R275" i="6"/>
  <c r="S275" i="6" s="1"/>
  <c r="T275" i="6" s="1"/>
  <c r="R276" i="6"/>
  <c r="S276" i="6" s="1"/>
  <c r="T276" i="6" s="1"/>
  <c r="K6" i="6"/>
  <c r="L6" i="6" s="1"/>
  <c r="M6" i="6" s="1"/>
  <c r="K7" i="6"/>
  <c r="L7" i="6" s="1"/>
  <c r="M7" i="6" s="1"/>
  <c r="K8" i="6"/>
  <c r="L8" i="6" s="1"/>
  <c r="M8" i="6" s="1"/>
  <c r="K9" i="6"/>
  <c r="L9" i="6" s="1"/>
  <c r="M9" i="6" s="1"/>
  <c r="K10" i="6"/>
  <c r="L10" i="6" s="1"/>
  <c r="M10" i="6" s="1"/>
  <c r="K11" i="6"/>
  <c r="L11" i="6" s="1"/>
  <c r="M11" i="6" s="1"/>
  <c r="K12" i="6"/>
  <c r="L12" i="6" s="1"/>
  <c r="M12" i="6" s="1"/>
  <c r="K13" i="6"/>
  <c r="L13" i="6" s="1"/>
  <c r="M13" i="6" s="1"/>
  <c r="K14" i="6"/>
  <c r="L14" i="6" s="1"/>
  <c r="M14" i="6" s="1"/>
  <c r="K15" i="6"/>
  <c r="L15" i="6" s="1"/>
  <c r="M15" i="6" s="1"/>
  <c r="K16" i="6"/>
  <c r="L16" i="6" s="1"/>
  <c r="M16" i="6" s="1"/>
  <c r="K17" i="6"/>
  <c r="L17" i="6" s="1"/>
  <c r="M17" i="6" s="1"/>
  <c r="K18" i="6"/>
  <c r="L18" i="6" s="1"/>
  <c r="M18" i="6" s="1"/>
  <c r="K19" i="6"/>
  <c r="L19" i="6" s="1"/>
  <c r="M19" i="6" s="1"/>
  <c r="K20" i="6"/>
  <c r="L20" i="6" s="1"/>
  <c r="M20" i="6" s="1"/>
  <c r="K21" i="6"/>
  <c r="L21" i="6" s="1"/>
  <c r="M21" i="6" s="1"/>
  <c r="K22" i="6"/>
  <c r="L22" i="6" s="1"/>
  <c r="M22" i="6" s="1"/>
  <c r="K23" i="6"/>
  <c r="L23" i="6" s="1"/>
  <c r="M23" i="6" s="1"/>
  <c r="K24" i="6"/>
  <c r="L24" i="6" s="1"/>
  <c r="M24" i="6" s="1"/>
  <c r="K25" i="6"/>
  <c r="L25" i="6" s="1"/>
  <c r="M25" i="6" s="1"/>
  <c r="K26" i="6"/>
  <c r="L26" i="6" s="1"/>
  <c r="M26" i="6" s="1"/>
  <c r="K27" i="6"/>
  <c r="L27" i="6" s="1"/>
  <c r="M27" i="6" s="1"/>
  <c r="K28" i="6"/>
  <c r="L28" i="6" s="1"/>
  <c r="M28" i="6" s="1"/>
  <c r="K29" i="6"/>
  <c r="L29" i="6" s="1"/>
  <c r="M29" i="6" s="1"/>
  <c r="K30" i="6"/>
  <c r="L30" i="6" s="1"/>
  <c r="M30" i="6" s="1"/>
  <c r="K31" i="6"/>
  <c r="L31" i="6" s="1"/>
  <c r="M31" i="6" s="1"/>
  <c r="K32" i="6"/>
  <c r="L32" i="6" s="1"/>
  <c r="M32" i="6" s="1"/>
  <c r="K33" i="6"/>
  <c r="L33" i="6" s="1"/>
  <c r="M33" i="6" s="1"/>
  <c r="K34" i="6"/>
  <c r="L34" i="6" s="1"/>
  <c r="M34" i="6" s="1"/>
  <c r="K35" i="6"/>
  <c r="L35" i="6" s="1"/>
  <c r="M35" i="6" s="1"/>
  <c r="K36" i="6"/>
  <c r="L36" i="6" s="1"/>
  <c r="M36" i="6" s="1"/>
  <c r="K37" i="6"/>
  <c r="L37" i="6" s="1"/>
  <c r="M37" i="6" s="1"/>
  <c r="K38" i="6"/>
  <c r="L38" i="6" s="1"/>
  <c r="M38" i="6" s="1"/>
  <c r="K39" i="6"/>
  <c r="L39" i="6" s="1"/>
  <c r="M39" i="6" s="1"/>
  <c r="K40" i="6"/>
  <c r="L40" i="6" s="1"/>
  <c r="M40" i="6" s="1"/>
  <c r="K41" i="6"/>
  <c r="L41" i="6" s="1"/>
  <c r="M41" i="6" s="1"/>
  <c r="K42" i="6"/>
  <c r="L42" i="6" s="1"/>
  <c r="M42" i="6" s="1"/>
  <c r="K43" i="6"/>
  <c r="L43" i="6" s="1"/>
  <c r="M43" i="6" s="1"/>
  <c r="K44" i="6"/>
  <c r="L44" i="6" s="1"/>
  <c r="M44" i="6" s="1"/>
  <c r="K45" i="6"/>
  <c r="L45" i="6" s="1"/>
  <c r="M45" i="6" s="1"/>
  <c r="K46" i="6"/>
  <c r="L46" i="6" s="1"/>
  <c r="M46" i="6" s="1"/>
  <c r="K47" i="6"/>
  <c r="L47" i="6" s="1"/>
  <c r="M47" i="6" s="1"/>
  <c r="K48" i="6"/>
  <c r="L48" i="6" s="1"/>
  <c r="M48" i="6" s="1"/>
  <c r="K49" i="6"/>
  <c r="L49" i="6" s="1"/>
  <c r="M49" i="6" s="1"/>
  <c r="K50" i="6"/>
  <c r="L50" i="6" s="1"/>
  <c r="M50" i="6" s="1"/>
  <c r="K51" i="6"/>
  <c r="L51" i="6" s="1"/>
  <c r="M51" i="6" s="1"/>
  <c r="K52" i="6"/>
  <c r="L52" i="6" s="1"/>
  <c r="M52" i="6" s="1"/>
  <c r="K53" i="6"/>
  <c r="L53" i="6" s="1"/>
  <c r="M53" i="6" s="1"/>
  <c r="K54" i="6"/>
  <c r="L54" i="6" s="1"/>
  <c r="M54" i="6" s="1"/>
  <c r="K55" i="6"/>
  <c r="L55" i="6" s="1"/>
  <c r="M55" i="6" s="1"/>
  <c r="K56" i="6"/>
  <c r="L56" i="6" s="1"/>
  <c r="M56" i="6" s="1"/>
  <c r="K57" i="6"/>
  <c r="L57" i="6" s="1"/>
  <c r="M57" i="6" s="1"/>
  <c r="K58" i="6"/>
  <c r="L58" i="6" s="1"/>
  <c r="M58" i="6" s="1"/>
  <c r="K59" i="6"/>
  <c r="L59" i="6" s="1"/>
  <c r="M59" i="6" s="1"/>
  <c r="K60" i="6"/>
  <c r="L60" i="6" s="1"/>
  <c r="M60" i="6" s="1"/>
  <c r="K61" i="6"/>
  <c r="L61" i="6" s="1"/>
  <c r="M61" i="6" s="1"/>
  <c r="K62" i="6"/>
  <c r="L62" i="6" s="1"/>
  <c r="M62" i="6" s="1"/>
  <c r="K63" i="6"/>
  <c r="L63" i="6" s="1"/>
  <c r="M63" i="6" s="1"/>
  <c r="K64" i="6"/>
  <c r="L64" i="6" s="1"/>
  <c r="M64" i="6" s="1"/>
  <c r="K65" i="6"/>
  <c r="L65" i="6" s="1"/>
  <c r="M65" i="6" s="1"/>
  <c r="K66" i="6"/>
  <c r="L66" i="6" s="1"/>
  <c r="M66" i="6" s="1"/>
  <c r="K67" i="6"/>
  <c r="L67" i="6" s="1"/>
  <c r="M67" i="6" s="1"/>
  <c r="K68" i="6"/>
  <c r="L68" i="6" s="1"/>
  <c r="M68" i="6" s="1"/>
  <c r="K69" i="6"/>
  <c r="L69" i="6" s="1"/>
  <c r="M69" i="6" s="1"/>
  <c r="K70" i="6"/>
  <c r="L70" i="6" s="1"/>
  <c r="M70" i="6" s="1"/>
  <c r="K71" i="6"/>
  <c r="L71" i="6" s="1"/>
  <c r="M71" i="6" s="1"/>
  <c r="K72" i="6"/>
  <c r="L72" i="6" s="1"/>
  <c r="M72" i="6" s="1"/>
  <c r="K73" i="6"/>
  <c r="L73" i="6" s="1"/>
  <c r="M73" i="6" s="1"/>
  <c r="K74" i="6"/>
  <c r="L74" i="6" s="1"/>
  <c r="M74" i="6" s="1"/>
  <c r="K75" i="6"/>
  <c r="L75" i="6" s="1"/>
  <c r="M75" i="6" s="1"/>
  <c r="K76" i="6"/>
  <c r="L76" i="6" s="1"/>
  <c r="M76" i="6" s="1"/>
  <c r="K77" i="6"/>
  <c r="L77" i="6" s="1"/>
  <c r="M77" i="6" s="1"/>
  <c r="K78" i="6"/>
  <c r="L78" i="6" s="1"/>
  <c r="M78" i="6" s="1"/>
  <c r="K79" i="6"/>
  <c r="L79" i="6" s="1"/>
  <c r="M79" i="6" s="1"/>
  <c r="K80" i="6"/>
  <c r="L80" i="6" s="1"/>
  <c r="M80" i="6" s="1"/>
  <c r="K81" i="6"/>
  <c r="L81" i="6" s="1"/>
  <c r="M81" i="6" s="1"/>
  <c r="K82" i="6"/>
  <c r="L82" i="6" s="1"/>
  <c r="M82" i="6" s="1"/>
  <c r="K83" i="6"/>
  <c r="L83" i="6" s="1"/>
  <c r="M83" i="6" s="1"/>
  <c r="K84" i="6"/>
  <c r="L84" i="6" s="1"/>
  <c r="M84" i="6" s="1"/>
  <c r="K85" i="6"/>
  <c r="L85" i="6" s="1"/>
  <c r="M85" i="6" s="1"/>
  <c r="K86" i="6"/>
  <c r="L86" i="6" s="1"/>
  <c r="M86" i="6" s="1"/>
  <c r="K87" i="6"/>
  <c r="L87" i="6" s="1"/>
  <c r="M87" i="6" s="1"/>
  <c r="K88" i="6"/>
  <c r="L88" i="6" s="1"/>
  <c r="M88" i="6" s="1"/>
  <c r="K89" i="6"/>
  <c r="L89" i="6" s="1"/>
  <c r="M89" i="6" s="1"/>
  <c r="K90" i="6"/>
  <c r="L90" i="6" s="1"/>
  <c r="M90" i="6" s="1"/>
  <c r="K91" i="6"/>
  <c r="L91" i="6" s="1"/>
  <c r="M91" i="6" s="1"/>
  <c r="K92" i="6"/>
  <c r="L92" i="6" s="1"/>
  <c r="M92" i="6" s="1"/>
  <c r="K93" i="6"/>
  <c r="L93" i="6" s="1"/>
  <c r="M93" i="6" s="1"/>
  <c r="K94" i="6"/>
  <c r="L94" i="6" s="1"/>
  <c r="M94" i="6" s="1"/>
  <c r="K95" i="6"/>
  <c r="L95" i="6" s="1"/>
  <c r="M95" i="6" s="1"/>
  <c r="K96" i="6"/>
  <c r="L96" i="6" s="1"/>
  <c r="M96" i="6" s="1"/>
  <c r="K97" i="6"/>
  <c r="L97" i="6" s="1"/>
  <c r="M97" i="6" s="1"/>
  <c r="K98" i="6"/>
  <c r="L98" i="6" s="1"/>
  <c r="M98" i="6" s="1"/>
  <c r="K99" i="6"/>
  <c r="L99" i="6" s="1"/>
  <c r="M99" i="6" s="1"/>
  <c r="K100" i="6"/>
  <c r="L100" i="6" s="1"/>
  <c r="M100" i="6" s="1"/>
  <c r="K101" i="6"/>
  <c r="L101" i="6" s="1"/>
  <c r="M101" i="6" s="1"/>
  <c r="K102" i="6"/>
  <c r="L102" i="6" s="1"/>
  <c r="M102" i="6" s="1"/>
  <c r="K103" i="6"/>
  <c r="L103" i="6" s="1"/>
  <c r="M103" i="6" s="1"/>
  <c r="K104" i="6"/>
  <c r="L104" i="6" s="1"/>
  <c r="M104" i="6" s="1"/>
  <c r="K105" i="6"/>
  <c r="L105" i="6" s="1"/>
  <c r="M105" i="6" s="1"/>
  <c r="K106" i="6"/>
  <c r="L106" i="6" s="1"/>
  <c r="M106" i="6" s="1"/>
  <c r="K107" i="6"/>
  <c r="L107" i="6" s="1"/>
  <c r="M107" i="6" s="1"/>
  <c r="K108" i="6"/>
  <c r="L108" i="6" s="1"/>
  <c r="M108" i="6" s="1"/>
  <c r="K109" i="6"/>
  <c r="L109" i="6" s="1"/>
  <c r="M109" i="6" s="1"/>
  <c r="K110" i="6"/>
  <c r="L110" i="6" s="1"/>
  <c r="M110" i="6" s="1"/>
  <c r="K111" i="6"/>
  <c r="L111" i="6" s="1"/>
  <c r="M111" i="6" s="1"/>
  <c r="K112" i="6"/>
  <c r="L112" i="6" s="1"/>
  <c r="M112" i="6" s="1"/>
  <c r="K113" i="6"/>
  <c r="L113" i="6" s="1"/>
  <c r="M113" i="6" s="1"/>
  <c r="K114" i="6"/>
  <c r="L114" i="6" s="1"/>
  <c r="M114" i="6" s="1"/>
  <c r="K115" i="6"/>
  <c r="L115" i="6" s="1"/>
  <c r="M115" i="6" s="1"/>
  <c r="K116" i="6"/>
  <c r="L116" i="6" s="1"/>
  <c r="M116" i="6" s="1"/>
  <c r="K117" i="6"/>
  <c r="L117" i="6" s="1"/>
  <c r="M117" i="6" s="1"/>
  <c r="K118" i="6"/>
  <c r="L118" i="6" s="1"/>
  <c r="M118" i="6" s="1"/>
  <c r="K119" i="6"/>
  <c r="L119" i="6" s="1"/>
  <c r="M119" i="6" s="1"/>
  <c r="K120" i="6"/>
  <c r="L120" i="6" s="1"/>
  <c r="M120" i="6" s="1"/>
  <c r="K121" i="6"/>
  <c r="L121" i="6" s="1"/>
  <c r="M121" i="6" s="1"/>
  <c r="K122" i="6"/>
  <c r="L122" i="6" s="1"/>
  <c r="M122" i="6" s="1"/>
  <c r="K123" i="6"/>
  <c r="L123" i="6" s="1"/>
  <c r="M123" i="6" s="1"/>
  <c r="K124" i="6"/>
  <c r="L124" i="6" s="1"/>
  <c r="M124" i="6" s="1"/>
  <c r="K125" i="6"/>
  <c r="L125" i="6" s="1"/>
  <c r="M125" i="6" s="1"/>
  <c r="K126" i="6"/>
  <c r="L126" i="6" s="1"/>
  <c r="M126" i="6" s="1"/>
  <c r="K127" i="6"/>
  <c r="L127" i="6" s="1"/>
  <c r="M127" i="6" s="1"/>
  <c r="K128" i="6"/>
  <c r="L128" i="6" s="1"/>
  <c r="M128" i="6" s="1"/>
  <c r="K129" i="6"/>
  <c r="L129" i="6" s="1"/>
  <c r="M129" i="6" s="1"/>
  <c r="K130" i="6"/>
  <c r="L130" i="6" s="1"/>
  <c r="M130" i="6" s="1"/>
  <c r="K131" i="6"/>
  <c r="L131" i="6" s="1"/>
  <c r="M131" i="6" s="1"/>
  <c r="K132" i="6"/>
  <c r="L132" i="6" s="1"/>
  <c r="M132" i="6" s="1"/>
  <c r="K133" i="6"/>
  <c r="L133" i="6" s="1"/>
  <c r="M133" i="6" s="1"/>
  <c r="K134" i="6"/>
  <c r="L134" i="6" s="1"/>
  <c r="M134" i="6" s="1"/>
  <c r="K135" i="6"/>
  <c r="L135" i="6" s="1"/>
  <c r="M135" i="6" s="1"/>
  <c r="K136" i="6"/>
  <c r="L136" i="6" s="1"/>
  <c r="M136" i="6" s="1"/>
  <c r="K137" i="6"/>
  <c r="L137" i="6" s="1"/>
  <c r="M137" i="6" s="1"/>
  <c r="K138" i="6"/>
  <c r="L138" i="6" s="1"/>
  <c r="M138" i="6" s="1"/>
  <c r="K139" i="6"/>
  <c r="L139" i="6" s="1"/>
  <c r="M139" i="6" s="1"/>
  <c r="K140" i="6"/>
  <c r="L140" i="6" s="1"/>
  <c r="M140" i="6" s="1"/>
  <c r="K141" i="6"/>
  <c r="L141" i="6" s="1"/>
  <c r="M141" i="6" s="1"/>
  <c r="K142" i="6"/>
  <c r="L142" i="6" s="1"/>
  <c r="M142" i="6" s="1"/>
  <c r="K143" i="6"/>
  <c r="L143" i="6" s="1"/>
  <c r="M143" i="6" s="1"/>
  <c r="K144" i="6"/>
  <c r="L144" i="6" s="1"/>
  <c r="M144" i="6" s="1"/>
  <c r="K145" i="6"/>
  <c r="L145" i="6" s="1"/>
  <c r="M145" i="6" s="1"/>
  <c r="K146" i="6"/>
  <c r="L146" i="6" s="1"/>
  <c r="M146" i="6" s="1"/>
  <c r="K147" i="6"/>
  <c r="L147" i="6" s="1"/>
  <c r="M147" i="6" s="1"/>
  <c r="K148" i="6"/>
  <c r="L148" i="6" s="1"/>
  <c r="M148" i="6" s="1"/>
  <c r="K149" i="6"/>
  <c r="L149" i="6" s="1"/>
  <c r="M149" i="6" s="1"/>
  <c r="K150" i="6"/>
  <c r="L150" i="6" s="1"/>
  <c r="M150" i="6" s="1"/>
  <c r="K151" i="6"/>
  <c r="L151" i="6" s="1"/>
  <c r="M151" i="6" s="1"/>
  <c r="K152" i="6"/>
  <c r="L152" i="6" s="1"/>
  <c r="M152" i="6" s="1"/>
  <c r="K153" i="6"/>
  <c r="L153" i="6" s="1"/>
  <c r="M153" i="6" s="1"/>
  <c r="K154" i="6"/>
  <c r="L154" i="6" s="1"/>
  <c r="M154" i="6" s="1"/>
  <c r="K155" i="6"/>
  <c r="L155" i="6" s="1"/>
  <c r="M155" i="6" s="1"/>
  <c r="K156" i="6"/>
  <c r="L156" i="6" s="1"/>
  <c r="M156" i="6" s="1"/>
  <c r="K157" i="6"/>
  <c r="L157" i="6" s="1"/>
  <c r="M157" i="6" s="1"/>
  <c r="K158" i="6"/>
  <c r="L158" i="6" s="1"/>
  <c r="M158" i="6" s="1"/>
  <c r="K159" i="6"/>
  <c r="L159" i="6" s="1"/>
  <c r="M159" i="6" s="1"/>
  <c r="K160" i="6"/>
  <c r="L160" i="6" s="1"/>
  <c r="M160" i="6" s="1"/>
  <c r="K161" i="6"/>
  <c r="L161" i="6" s="1"/>
  <c r="M161" i="6" s="1"/>
  <c r="K162" i="6"/>
  <c r="L162" i="6" s="1"/>
  <c r="M162" i="6" s="1"/>
  <c r="K163" i="6"/>
  <c r="L163" i="6" s="1"/>
  <c r="M163" i="6" s="1"/>
  <c r="K164" i="6"/>
  <c r="L164" i="6" s="1"/>
  <c r="M164" i="6" s="1"/>
  <c r="K165" i="6"/>
  <c r="L165" i="6" s="1"/>
  <c r="M165" i="6" s="1"/>
  <c r="K166" i="6"/>
  <c r="L166" i="6" s="1"/>
  <c r="M166" i="6" s="1"/>
  <c r="K167" i="6"/>
  <c r="L167" i="6" s="1"/>
  <c r="M167" i="6" s="1"/>
  <c r="K168" i="6"/>
  <c r="L168" i="6" s="1"/>
  <c r="M168" i="6" s="1"/>
  <c r="K169" i="6"/>
  <c r="L169" i="6" s="1"/>
  <c r="M169" i="6" s="1"/>
  <c r="K170" i="6"/>
  <c r="L170" i="6" s="1"/>
  <c r="M170" i="6" s="1"/>
  <c r="K171" i="6"/>
  <c r="L171" i="6" s="1"/>
  <c r="M171" i="6" s="1"/>
  <c r="K172" i="6"/>
  <c r="L172" i="6" s="1"/>
  <c r="M172" i="6" s="1"/>
  <c r="K173" i="6"/>
  <c r="L173" i="6" s="1"/>
  <c r="M173" i="6" s="1"/>
  <c r="K174" i="6"/>
  <c r="L174" i="6" s="1"/>
  <c r="M174" i="6" s="1"/>
  <c r="K175" i="6"/>
  <c r="L175" i="6" s="1"/>
  <c r="M175" i="6" s="1"/>
  <c r="K176" i="6"/>
  <c r="L176" i="6" s="1"/>
  <c r="M176" i="6" s="1"/>
  <c r="K177" i="6"/>
  <c r="L177" i="6" s="1"/>
  <c r="M177" i="6" s="1"/>
  <c r="K178" i="6"/>
  <c r="L178" i="6" s="1"/>
  <c r="M178" i="6" s="1"/>
  <c r="K179" i="6"/>
  <c r="L179" i="6" s="1"/>
  <c r="M179" i="6" s="1"/>
  <c r="K180" i="6"/>
  <c r="L180" i="6" s="1"/>
  <c r="M180" i="6" s="1"/>
  <c r="K181" i="6"/>
  <c r="L181" i="6" s="1"/>
  <c r="M181" i="6" s="1"/>
  <c r="K182" i="6"/>
  <c r="L182" i="6" s="1"/>
  <c r="M182" i="6" s="1"/>
  <c r="K183" i="6"/>
  <c r="L183" i="6" s="1"/>
  <c r="M183" i="6" s="1"/>
  <c r="K184" i="6"/>
  <c r="L184" i="6" s="1"/>
  <c r="M184" i="6" s="1"/>
  <c r="K185" i="6"/>
  <c r="L185" i="6" s="1"/>
  <c r="M185" i="6" s="1"/>
  <c r="K186" i="6"/>
  <c r="L186" i="6" s="1"/>
  <c r="M186" i="6" s="1"/>
  <c r="K187" i="6"/>
  <c r="L187" i="6" s="1"/>
  <c r="M187" i="6" s="1"/>
  <c r="K188" i="6"/>
  <c r="L188" i="6" s="1"/>
  <c r="M188" i="6" s="1"/>
  <c r="K189" i="6"/>
  <c r="L189" i="6" s="1"/>
  <c r="M189" i="6" s="1"/>
  <c r="K190" i="6"/>
  <c r="L190" i="6" s="1"/>
  <c r="M190" i="6" s="1"/>
  <c r="K191" i="6"/>
  <c r="L191" i="6" s="1"/>
  <c r="M191" i="6" s="1"/>
  <c r="K192" i="6"/>
  <c r="L192" i="6" s="1"/>
  <c r="M192" i="6" s="1"/>
  <c r="K193" i="6"/>
  <c r="L193" i="6" s="1"/>
  <c r="M193" i="6" s="1"/>
  <c r="K194" i="6"/>
  <c r="L194" i="6" s="1"/>
  <c r="M194" i="6" s="1"/>
  <c r="K195" i="6"/>
  <c r="L195" i="6" s="1"/>
  <c r="M195" i="6" s="1"/>
  <c r="K196" i="6"/>
  <c r="L196" i="6" s="1"/>
  <c r="M196" i="6" s="1"/>
  <c r="K197" i="6"/>
  <c r="L197" i="6" s="1"/>
  <c r="M197" i="6" s="1"/>
  <c r="K198" i="6"/>
  <c r="L198" i="6" s="1"/>
  <c r="M198" i="6" s="1"/>
  <c r="K199" i="6"/>
  <c r="L199" i="6" s="1"/>
  <c r="M199" i="6" s="1"/>
  <c r="K200" i="6"/>
  <c r="L200" i="6" s="1"/>
  <c r="M200" i="6" s="1"/>
  <c r="K201" i="6"/>
  <c r="L201" i="6" s="1"/>
  <c r="M201" i="6" s="1"/>
  <c r="K202" i="6"/>
  <c r="L202" i="6" s="1"/>
  <c r="M202" i="6" s="1"/>
  <c r="K203" i="6"/>
  <c r="L203" i="6" s="1"/>
  <c r="M203" i="6" s="1"/>
  <c r="K204" i="6"/>
  <c r="L204" i="6" s="1"/>
  <c r="M204" i="6" s="1"/>
  <c r="K205" i="6"/>
  <c r="L205" i="6" s="1"/>
  <c r="M205" i="6" s="1"/>
  <c r="K206" i="6"/>
  <c r="L206" i="6" s="1"/>
  <c r="M206" i="6" s="1"/>
  <c r="K207" i="6"/>
  <c r="L207" i="6" s="1"/>
  <c r="M207" i="6" s="1"/>
  <c r="K208" i="6"/>
  <c r="L208" i="6" s="1"/>
  <c r="M208" i="6" s="1"/>
  <c r="K209" i="6"/>
  <c r="L209" i="6" s="1"/>
  <c r="M209" i="6" s="1"/>
  <c r="K210" i="6"/>
  <c r="L210" i="6" s="1"/>
  <c r="M210" i="6" s="1"/>
  <c r="K211" i="6"/>
  <c r="L211" i="6" s="1"/>
  <c r="M211" i="6" s="1"/>
  <c r="K212" i="6"/>
  <c r="L212" i="6" s="1"/>
  <c r="M212" i="6" s="1"/>
  <c r="K213" i="6"/>
  <c r="L213" i="6" s="1"/>
  <c r="M213" i="6" s="1"/>
  <c r="K214" i="6"/>
  <c r="L214" i="6" s="1"/>
  <c r="M214" i="6" s="1"/>
  <c r="K215" i="6"/>
  <c r="L215" i="6" s="1"/>
  <c r="M215" i="6" s="1"/>
  <c r="K216" i="6"/>
  <c r="L216" i="6" s="1"/>
  <c r="M216" i="6" s="1"/>
  <c r="K217" i="6"/>
  <c r="L217" i="6" s="1"/>
  <c r="M217" i="6" s="1"/>
  <c r="K218" i="6"/>
  <c r="L218" i="6" s="1"/>
  <c r="M218" i="6" s="1"/>
  <c r="K219" i="6"/>
  <c r="L219" i="6" s="1"/>
  <c r="M219" i="6" s="1"/>
  <c r="K220" i="6"/>
  <c r="L220" i="6" s="1"/>
  <c r="M220" i="6" s="1"/>
  <c r="K221" i="6"/>
  <c r="L221" i="6" s="1"/>
  <c r="M221" i="6" s="1"/>
  <c r="K222" i="6"/>
  <c r="L222" i="6" s="1"/>
  <c r="M222" i="6" s="1"/>
  <c r="K223" i="6"/>
  <c r="L223" i="6" s="1"/>
  <c r="M223" i="6" s="1"/>
  <c r="K224" i="6"/>
  <c r="L224" i="6" s="1"/>
  <c r="M224" i="6" s="1"/>
  <c r="K225" i="6"/>
  <c r="L225" i="6" s="1"/>
  <c r="M225" i="6" s="1"/>
  <c r="K226" i="6"/>
  <c r="L226" i="6" s="1"/>
  <c r="M226" i="6" s="1"/>
  <c r="K227" i="6"/>
  <c r="L227" i="6" s="1"/>
  <c r="M227" i="6" s="1"/>
  <c r="K228" i="6"/>
  <c r="L228" i="6" s="1"/>
  <c r="M228" i="6" s="1"/>
  <c r="K229" i="6"/>
  <c r="L229" i="6" s="1"/>
  <c r="M229" i="6" s="1"/>
  <c r="K230" i="6"/>
  <c r="L230" i="6" s="1"/>
  <c r="M230" i="6" s="1"/>
  <c r="K231" i="6"/>
  <c r="L231" i="6" s="1"/>
  <c r="M231" i="6" s="1"/>
  <c r="K232" i="6"/>
  <c r="L232" i="6" s="1"/>
  <c r="M232" i="6" s="1"/>
  <c r="K233" i="6"/>
  <c r="L233" i="6" s="1"/>
  <c r="M233" i="6" s="1"/>
  <c r="K234" i="6"/>
  <c r="L234" i="6" s="1"/>
  <c r="M234" i="6" s="1"/>
  <c r="K235" i="6"/>
  <c r="L235" i="6" s="1"/>
  <c r="M235" i="6" s="1"/>
  <c r="K236" i="6"/>
  <c r="L236" i="6" s="1"/>
  <c r="M236" i="6" s="1"/>
  <c r="K237" i="6"/>
  <c r="L237" i="6" s="1"/>
  <c r="M237" i="6" s="1"/>
  <c r="K238" i="6"/>
  <c r="L238" i="6" s="1"/>
  <c r="M238" i="6" s="1"/>
  <c r="K239" i="6"/>
  <c r="L239" i="6" s="1"/>
  <c r="M239" i="6" s="1"/>
  <c r="K240" i="6"/>
  <c r="L240" i="6" s="1"/>
  <c r="M240" i="6" s="1"/>
  <c r="K241" i="6"/>
  <c r="L241" i="6" s="1"/>
  <c r="M241" i="6" s="1"/>
  <c r="K242" i="6"/>
  <c r="L242" i="6" s="1"/>
  <c r="M242" i="6" s="1"/>
  <c r="K243" i="6"/>
  <c r="L243" i="6" s="1"/>
  <c r="M243" i="6" s="1"/>
  <c r="K244" i="6"/>
  <c r="L244" i="6" s="1"/>
  <c r="M244" i="6" s="1"/>
  <c r="K245" i="6"/>
  <c r="L245" i="6" s="1"/>
  <c r="M245" i="6" s="1"/>
  <c r="K246" i="6"/>
  <c r="L246" i="6" s="1"/>
  <c r="M246" i="6" s="1"/>
  <c r="K247" i="6"/>
  <c r="L247" i="6" s="1"/>
  <c r="M247" i="6" s="1"/>
  <c r="K248" i="6"/>
  <c r="L248" i="6" s="1"/>
  <c r="M248" i="6" s="1"/>
  <c r="K249" i="6"/>
  <c r="L249" i="6" s="1"/>
  <c r="M249" i="6" s="1"/>
  <c r="K250" i="6"/>
  <c r="L250" i="6" s="1"/>
  <c r="M250" i="6" s="1"/>
  <c r="K251" i="6"/>
  <c r="L251" i="6" s="1"/>
  <c r="M251" i="6" s="1"/>
  <c r="K252" i="6"/>
  <c r="L252" i="6" s="1"/>
  <c r="M252" i="6" s="1"/>
  <c r="K253" i="6"/>
  <c r="L253" i="6" s="1"/>
  <c r="M253" i="6" s="1"/>
  <c r="K254" i="6"/>
  <c r="L254" i="6" s="1"/>
  <c r="M254" i="6" s="1"/>
  <c r="K255" i="6"/>
  <c r="L255" i="6" s="1"/>
  <c r="M255" i="6" s="1"/>
  <c r="K256" i="6"/>
  <c r="L256" i="6" s="1"/>
  <c r="M256" i="6" s="1"/>
  <c r="K257" i="6"/>
  <c r="L257" i="6" s="1"/>
  <c r="M257" i="6" s="1"/>
  <c r="K258" i="6"/>
  <c r="L258" i="6" s="1"/>
  <c r="M258" i="6" s="1"/>
  <c r="K259" i="6"/>
  <c r="L259" i="6" s="1"/>
  <c r="M259" i="6" s="1"/>
  <c r="K260" i="6"/>
  <c r="L260" i="6" s="1"/>
  <c r="M260" i="6" s="1"/>
  <c r="K261" i="6"/>
  <c r="L261" i="6" s="1"/>
  <c r="M261" i="6" s="1"/>
  <c r="K262" i="6"/>
  <c r="L262" i="6" s="1"/>
  <c r="M262" i="6" s="1"/>
  <c r="K263" i="6"/>
  <c r="L263" i="6" s="1"/>
  <c r="M263" i="6" s="1"/>
  <c r="K264" i="6"/>
  <c r="L264" i="6" s="1"/>
  <c r="M264" i="6" s="1"/>
  <c r="K265" i="6"/>
  <c r="L265" i="6" s="1"/>
  <c r="M265" i="6" s="1"/>
  <c r="K266" i="6"/>
  <c r="L266" i="6" s="1"/>
  <c r="M266" i="6" s="1"/>
  <c r="K267" i="6"/>
  <c r="L267" i="6" s="1"/>
  <c r="M267" i="6" s="1"/>
  <c r="K268" i="6"/>
  <c r="L268" i="6" s="1"/>
  <c r="M268" i="6" s="1"/>
  <c r="K269" i="6"/>
  <c r="L269" i="6" s="1"/>
  <c r="M269" i="6" s="1"/>
  <c r="D6" i="6"/>
  <c r="E6" i="6" s="1"/>
  <c r="F6" i="6" s="1"/>
  <c r="D7" i="6"/>
  <c r="E7" i="6" s="1"/>
  <c r="F7" i="6" s="1"/>
  <c r="D8" i="6"/>
  <c r="E8" i="6" s="1"/>
  <c r="F8" i="6" s="1"/>
  <c r="D9" i="6"/>
  <c r="E9" i="6" s="1"/>
  <c r="F9" i="6" s="1"/>
  <c r="D10" i="6"/>
  <c r="E10" i="6" s="1"/>
  <c r="F10" i="6" s="1"/>
  <c r="D11" i="6"/>
  <c r="E11" i="6" s="1"/>
  <c r="F11" i="6" s="1"/>
  <c r="D12" i="6"/>
  <c r="E12" i="6" s="1"/>
  <c r="F12" i="6" s="1"/>
  <c r="D13" i="6"/>
  <c r="E13" i="6" s="1"/>
  <c r="F13" i="6" s="1"/>
  <c r="D14" i="6"/>
  <c r="E14" i="6" s="1"/>
  <c r="F14" i="6" s="1"/>
  <c r="D15" i="6"/>
  <c r="E15" i="6" s="1"/>
  <c r="F15" i="6" s="1"/>
  <c r="D16" i="6"/>
  <c r="E16" i="6" s="1"/>
  <c r="F16" i="6" s="1"/>
  <c r="D17" i="6"/>
  <c r="E17" i="6" s="1"/>
  <c r="F17" i="6" s="1"/>
  <c r="D18" i="6"/>
  <c r="E18" i="6" s="1"/>
  <c r="F18" i="6" s="1"/>
  <c r="D19" i="6"/>
  <c r="E19" i="6" s="1"/>
  <c r="F19" i="6" s="1"/>
  <c r="D20" i="6"/>
  <c r="E20" i="6" s="1"/>
  <c r="F20" i="6" s="1"/>
  <c r="D21" i="6"/>
  <c r="E21" i="6" s="1"/>
  <c r="F21" i="6" s="1"/>
  <c r="D22" i="6"/>
  <c r="E22" i="6" s="1"/>
  <c r="F22" i="6" s="1"/>
  <c r="D23" i="6"/>
  <c r="E23" i="6" s="1"/>
  <c r="F23" i="6" s="1"/>
  <c r="D24" i="6"/>
  <c r="E24" i="6" s="1"/>
  <c r="F24" i="6" s="1"/>
  <c r="D25" i="6"/>
  <c r="E25" i="6" s="1"/>
  <c r="F25" i="6" s="1"/>
  <c r="D26" i="6"/>
  <c r="E26" i="6" s="1"/>
  <c r="F26" i="6" s="1"/>
  <c r="D27" i="6"/>
  <c r="E27" i="6" s="1"/>
  <c r="F27" i="6" s="1"/>
  <c r="D28" i="6"/>
  <c r="E28" i="6" s="1"/>
  <c r="F28" i="6" s="1"/>
  <c r="D29" i="6"/>
  <c r="E29" i="6" s="1"/>
  <c r="F29" i="6" s="1"/>
  <c r="D30" i="6"/>
  <c r="E30" i="6" s="1"/>
  <c r="F30" i="6" s="1"/>
  <c r="D31" i="6"/>
  <c r="E31" i="6" s="1"/>
  <c r="F31" i="6" s="1"/>
  <c r="D32" i="6"/>
  <c r="E32" i="6" s="1"/>
  <c r="F32" i="6" s="1"/>
  <c r="D33" i="6"/>
  <c r="E33" i="6" s="1"/>
  <c r="F33" i="6" s="1"/>
  <c r="D34" i="6"/>
  <c r="E34" i="6" s="1"/>
  <c r="F34" i="6" s="1"/>
  <c r="D35" i="6"/>
  <c r="E35" i="6" s="1"/>
  <c r="F35" i="6" s="1"/>
  <c r="D36" i="6"/>
  <c r="E36" i="6" s="1"/>
  <c r="F36" i="6" s="1"/>
  <c r="D37" i="6"/>
  <c r="E37" i="6" s="1"/>
  <c r="F37" i="6" s="1"/>
  <c r="D38" i="6"/>
  <c r="E38" i="6" s="1"/>
  <c r="F38" i="6" s="1"/>
  <c r="D39" i="6"/>
  <c r="E39" i="6" s="1"/>
  <c r="F39" i="6" s="1"/>
  <c r="D40" i="6"/>
  <c r="E40" i="6" s="1"/>
  <c r="F40" i="6" s="1"/>
  <c r="D41" i="6"/>
  <c r="E41" i="6" s="1"/>
  <c r="F41" i="6" s="1"/>
  <c r="D42" i="6"/>
  <c r="E42" i="6" s="1"/>
  <c r="F42" i="6" s="1"/>
  <c r="D43" i="6"/>
  <c r="E43" i="6" s="1"/>
  <c r="F43" i="6" s="1"/>
  <c r="D44" i="6"/>
  <c r="E44" i="6" s="1"/>
  <c r="F44" i="6" s="1"/>
  <c r="D45" i="6"/>
  <c r="E45" i="6" s="1"/>
  <c r="F45" i="6" s="1"/>
  <c r="D46" i="6"/>
  <c r="E46" i="6" s="1"/>
  <c r="F46" i="6" s="1"/>
  <c r="D47" i="6"/>
  <c r="E47" i="6" s="1"/>
  <c r="F47" i="6" s="1"/>
  <c r="D48" i="6"/>
  <c r="E48" i="6" s="1"/>
  <c r="F48" i="6" s="1"/>
  <c r="D49" i="6"/>
  <c r="E49" i="6" s="1"/>
  <c r="F49" i="6" s="1"/>
  <c r="D50" i="6"/>
  <c r="E50" i="6" s="1"/>
  <c r="F50" i="6" s="1"/>
  <c r="D51" i="6"/>
  <c r="E51" i="6" s="1"/>
  <c r="F51" i="6" s="1"/>
  <c r="D52" i="6"/>
  <c r="E52" i="6" s="1"/>
  <c r="F52" i="6" s="1"/>
  <c r="D53" i="6"/>
  <c r="E53" i="6" s="1"/>
  <c r="F53" i="6" s="1"/>
  <c r="D54" i="6"/>
  <c r="E54" i="6" s="1"/>
  <c r="F54" i="6" s="1"/>
  <c r="D55" i="6"/>
  <c r="E55" i="6" s="1"/>
  <c r="F55" i="6" s="1"/>
  <c r="D56" i="6"/>
  <c r="E56" i="6" s="1"/>
  <c r="F56" i="6" s="1"/>
  <c r="D57" i="6"/>
  <c r="E57" i="6" s="1"/>
  <c r="F57" i="6" s="1"/>
  <c r="D58" i="6"/>
  <c r="E58" i="6" s="1"/>
  <c r="F58" i="6" s="1"/>
  <c r="D59" i="6"/>
  <c r="E59" i="6" s="1"/>
  <c r="F59" i="6" s="1"/>
  <c r="D60" i="6"/>
  <c r="E60" i="6" s="1"/>
  <c r="F60" i="6" s="1"/>
  <c r="D61" i="6"/>
  <c r="E61" i="6" s="1"/>
  <c r="F61" i="6" s="1"/>
  <c r="D62" i="6"/>
  <c r="E62" i="6" s="1"/>
  <c r="F62" i="6" s="1"/>
  <c r="D63" i="6"/>
  <c r="E63" i="6" s="1"/>
  <c r="F63" i="6" s="1"/>
  <c r="D64" i="6"/>
  <c r="E64" i="6" s="1"/>
  <c r="F64" i="6" s="1"/>
  <c r="D65" i="6"/>
  <c r="E65" i="6" s="1"/>
  <c r="F65" i="6" s="1"/>
  <c r="D66" i="6"/>
  <c r="E66" i="6" s="1"/>
  <c r="F66" i="6" s="1"/>
  <c r="D67" i="6"/>
  <c r="E67" i="6" s="1"/>
  <c r="F67" i="6" s="1"/>
  <c r="D68" i="6"/>
  <c r="E68" i="6" s="1"/>
  <c r="F68" i="6" s="1"/>
  <c r="D69" i="6"/>
  <c r="E69" i="6" s="1"/>
  <c r="F69" i="6" s="1"/>
  <c r="D70" i="6"/>
  <c r="E70" i="6" s="1"/>
  <c r="F70" i="6" s="1"/>
  <c r="D71" i="6"/>
  <c r="E71" i="6" s="1"/>
  <c r="F71" i="6" s="1"/>
  <c r="D72" i="6"/>
  <c r="E72" i="6" s="1"/>
  <c r="F72" i="6" s="1"/>
  <c r="D73" i="6"/>
  <c r="E73" i="6" s="1"/>
  <c r="F73" i="6" s="1"/>
  <c r="D74" i="6"/>
  <c r="E74" i="6" s="1"/>
  <c r="F74" i="6" s="1"/>
  <c r="D75" i="6"/>
  <c r="E75" i="6" s="1"/>
  <c r="F75" i="6" s="1"/>
  <c r="D76" i="6"/>
  <c r="E76" i="6" s="1"/>
  <c r="F76" i="6" s="1"/>
  <c r="D77" i="6"/>
  <c r="E77" i="6" s="1"/>
  <c r="F77" i="6" s="1"/>
  <c r="D78" i="6"/>
  <c r="E78" i="6" s="1"/>
  <c r="F78" i="6" s="1"/>
  <c r="D79" i="6"/>
  <c r="E79" i="6" s="1"/>
  <c r="F79" i="6" s="1"/>
  <c r="D80" i="6"/>
  <c r="E80" i="6" s="1"/>
  <c r="F80" i="6" s="1"/>
  <c r="D81" i="6"/>
  <c r="E81" i="6" s="1"/>
  <c r="F81" i="6" s="1"/>
  <c r="D82" i="6"/>
  <c r="E82" i="6" s="1"/>
  <c r="F82" i="6" s="1"/>
  <c r="D83" i="6"/>
  <c r="E83" i="6" s="1"/>
  <c r="F83" i="6" s="1"/>
  <c r="D84" i="6"/>
  <c r="E84" i="6" s="1"/>
  <c r="F84" i="6" s="1"/>
  <c r="D85" i="6"/>
  <c r="E85" i="6" s="1"/>
  <c r="F85" i="6" s="1"/>
  <c r="D86" i="6"/>
  <c r="E86" i="6" s="1"/>
  <c r="F86" i="6" s="1"/>
  <c r="D87" i="6"/>
  <c r="E87" i="6" s="1"/>
  <c r="F87" i="6" s="1"/>
  <c r="D88" i="6"/>
  <c r="E88" i="6" s="1"/>
  <c r="F88" i="6" s="1"/>
  <c r="D89" i="6"/>
  <c r="E89" i="6" s="1"/>
  <c r="F89" i="6" s="1"/>
  <c r="D90" i="6"/>
  <c r="E90" i="6" s="1"/>
  <c r="F90" i="6" s="1"/>
  <c r="D91" i="6"/>
  <c r="E91" i="6" s="1"/>
  <c r="F91" i="6" s="1"/>
  <c r="D92" i="6"/>
  <c r="E92" i="6" s="1"/>
  <c r="F92" i="6" s="1"/>
  <c r="D93" i="6"/>
  <c r="E93" i="6" s="1"/>
  <c r="F93" i="6" s="1"/>
  <c r="D94" i="6"/>
  <c r="E94" i="6" s="1"/>
  <c r="F94" i="6" s="1"/>
  <c r="D95" i="6"/>
  <c r="E95" i="6" s="1"/>
  <c r="F95" i="6" s="1"/>
  <c r="D96" i="6"/>
  <c r="E96" i="6" s="1"/>
  <c r="F96" i="6" s="1"/>
  <c r="D97" i="6"/>
  <c r="E97" i="6" s="1"/>
  <c r="F97" i="6" s="1"/>
  <c r="D98" i="6"/>
  <c r="E98" i="6" s="1"/>
  <c r="F98" i="6" s="1"/>
  <c r="D99" i="6"/>
  <c r="E99" i="6" s="1"/>
  <c r="F99" i="6" s="1"/>
  <c r="D100" i="6"/>
  <c r="E100" i="6" s="1"/>
  <c r="F100" i="6" s="1"/>
  <c r="D101" i="6"/>
  <c r="E101" i="6" s="1"/>
  <c r="F101" i="6" s="1"/>
  <c r="D102" i="6"/>
  <c r="E102" i="6" s="1"/>
  <c r="F102" i="6" s="1"/>
  <c r="D103" i="6"/>
  <c r="E103" i="6" s="1"/>
  <c r="F103" i="6" s="1"/>
  <c r="D104" i="6"/>
  <c r="E104" i="6" s="1"/>
  <c r="F104" i="6" s="1"/>
  <c r="D105" i="6"/>
  <c r="E105" i="6" s="1"/>
  <c r="F105" i="6" s="1"/>
  <c r="D106" i="6"/>
  <c r="E106" i="6" s="1"/>
  <c r="F106" i="6" s="1"/>
  <c r="D107" i="6"/>
  <c r="E107" i="6" s="1"/>
  <c r="F107" i="6" s="1"/>
  <c r="D108" i="6"/>
  <c r="E108" i="6" s="1"/>
  <c r="F108" i="6" s="1"/>
  <c r="D109" i="6"/>
  <c r="E109" i="6" s="1"/>
  <c r="F109" i="6" s="1"/>
  <c r="D110" i="6"/>
  <c r="E110" i="6" s="1"/>
  <c r="F110" i="6" s="1"/>
  <c r="D111" i="6"/>
  <c r="E111" i="6" s="1"/>
  <c r="F111" i="6" s="1"/>
  <c r="D112" i="6"/>
  <c r="E112" i="6" s="1"/>
  <c r="F112" i="6" s="1"/>
  <c r="D113" i="6"/>
  <c r="E113" i="6" s="1"/>
  <c r="F113" i="6" s="1"/>
  <c r="D114" i="6"/>
  <c r="E114" i="6" s="1"/>
  <c r="F114" i="6" s="1"/>
  <c r="D115" i="6"/>
  <c r="E115" i="6" s="1"/>
  <c r="F115" i="6" s="1"/>
  <c r="D116" i="6"/>
  <c r="E116" i="6" s="1"/>
  <c r="F116" i="6" s="1"/>
  <c r="D117" i="6"/>
  <c r="E117" i="6" s="1"/>
  <c r="F117" i="6" s="1"/>
  <c r="D118" i="6"/>
  <c r="E118" i="6" s="1"/>
  <c r="F118" i="6" s="1"/>
  <c r="D119" i="6"/>
  <c r="E119" i="6" s="1"/>
  <c r="F119" i="6" s="1"/>
  <c r="D120" i="6"/>
  <c r="E120" i="6" s="1"/>
  <c r="F120" i="6" s="1"/>
  <c r="D121" i="6"/>
  <c r="E121" i="6" s="1"/>
  <c r="F121" i="6" s="1"/>
  <c r="D122" i="6"/>
  <c r="E122" i="6" s="1"/>
  <c r="F122" i="6" s="1"/>
  <c r="D123" i="6"/>
  <c r="E123" i="6" s="1"/>
  <c r="F123" i="6" s="1"/>
  <c r="D124" i="6"/>
  <c r="E124" i="6" s="1"/>
  <c r="F124" i="6" s="1"/>
  <c r="D125" i="6"/>
  <c r="E125" i="6" s="1"/>
  <c r="F125" i="6" s="1"/>
  <c r="D126" i="6"/>
  <c r="E126" i="6" s="1"/>
  <c r="F126" i="6" s="1"/>
  <c r="D127" i="6"/>
  <c r="E127" i="6" s="1"/>
  <c r="F127" i="6" s="1"/>
  <c r="D128" i="6"/>
  <c r="E128" i="6" s="1"/>
  <c r="F128" i="6" s="1"/>
  <c r="D129" i="6"/>
  <c r="E129" i="6" s="1"/>
  <c r="F129" i="6" s="1"/>
  <c r="D130" i="6"/>
  <c r="E130" i="6" s="1"/>
  <c r="F130" i="6" s="1"/>
  <c r="D131" i="6"/>
  <c r="E131" i="6" s="1"/>
  <c r="F131" i="6" s="1"/>
  <c r="D132" i="6"/>
  <c r="E132" i="6" s="1"/>
  <c r="F132" i="6" s="1"/>
  <c r="D133" i="6"/>
  <c r="E133" i="6" s="1"/>
  <c r="F133" i="6" s="1"/>
  <c r="D134" i="6"/>
  <c r="E134" i="6" s="1"/>
  <c r="F134" i="6" s="1"/>
  <c r="D135" i="6"/>
  <c r="E135" i="6" s="1"/>
  <c r="F135" i="6" s="1"/>
  <c r="D136" i="6"/>
  <c r="E136" i="6" s="1"/>
  <c r="F136" i="6" s="1"/>
  <c r="D137" i="6"/>
  <c r="E137" i="6" s="1"/>
  <c r="F137" i="6" s="1"/>
  <c r="D138" i="6"/>
  <c r="E138" i="6" s="1"/>
  <c r="F138" i="6" s="1"/>
  <c r="D139" i="6"/>
  <c r="E139" i="6" s="1"/>
  <c r="F139" i="6" s="1"/>
  <c r="D140" i="6"/>
  <c r="E140" i="6" s="1"/>
  <c r="F140" i="6" s="1"/>
  <c r="D141" i="6"/>
  <c r="E141" i="6" s="1"/>
  <c r="F141" i="6" s="1"/>
  <c r="D142" i="6"/>
  <c r="E142" i="6" s="1"/>
  <c r="F142" i="6" s="1"/>
  <c r="D143" i="6"/>
  <c r="E143" i="6" s="1"/>
  <c r="F143" i="6" s="1"/>
  <c r="D144" i="6"/>
  <c r="E144" i="6" s="1"/>
  <c r="F144" i="6" s="1"/>
  <c r="D145" i="6"/>
  <c r="E145" i="6" s="1"/>
  <c r="F145" i="6" s="1"/>
  <c r="D146" i="6"/>
  <c r="E146" i="6" s="1"/>
  <c r="F146" i="6" s="1"/>
  <c r="D147" i="6"/>
  <c r="E147" i="6" s="1"/>
  <c r="F147" i="6" s="1"/>
  <c r="D148" i="6"/>
  <c r="E148" i="6" s="1"/>
  <c r="F148" i="6" s="1"/>
  <c r="D149" i="6"/>
  <c r="E149" i="6" s="1"/>
  <c r="F149" i="6" s="1"/>
  <c r="D150" i="6"/>
  <c r="E150" i="6" s="1"/>
  <c r="F150" i="6" s="1"/>
  <c r="D151" i="6"/>
  <c r="E151" i="6" s="1"/>
  <c r="F151" i="6" s="1"/>
  <c r="D152" i="6"/>
  <c r="E152" i="6" s="1"/>
  <c r="F152" i="6" s="1"/>
  <c r="D153" i="6"/>
  <c r="E153" i="6" s="1"/>
  <c r="F153" i="6" s="1"/>
  <c r="D154" i="6"/>
  <c r="E154" i="6" s="1"/>
  <c r="F154" i="6" s="1"/>
  <c r="D155" i="6"/>
  <c r="E155" i="6" s="1"/>
  <c r="F155" i="6" s="1"/>
  <c r="D156" i="6"/>
  <c r="E156" i="6" s="1"/>
  <c r="F156" i="6" s="1"/>
  <c r="D157" i="6"/>
  <c r="E157" i="6" s="1"/>
  <c r="F157" i="6" s="1"/>
  <c r="D158" i="6"/>
  <c r="E158" i="6" s="1"/>
  <c r="F158" i="6" s="1"/>
  <c r="D159" i="6"/>
  <c r="E159" i="6" s="1"/>
  <c r="F159" i="6" s="1"/>
  <c r="D160" i="6"/>
  <c r="E160" i="6" s="1"/>
  <c r="F160" i="6" s="1"/>
  <c r="D161" i="6"/>
  <c r="E161" i="6" s="1"/>
  <c r="F161" i="6" s="1"/>
  <c r="D162" i="6"/>
  <c r="E162" i="6" s="1"/>
  <c r="F162" i="6" s="1"/>
  <c r="D163" i="6"/>
  <c r="E163" i="6" s="1"/>
  <c r="F163" i="6" s="1"/>
  <c r="D164" i="6"/>
  <c r="E164" i="6" s="1"/>
  <c r="F164" i="6" s="1"/>
  <c r="D165" i="6"/>
  <c r="E165" i="6" s="1"/>
  <c r="F165" i="6" s="1"/>
  <c r="D166" i="6"/>
  <c r="E166" i="6" s="1"/>
  <c r="F166" i="6" s="1"/>
  <c r="D167" i="6"/>
  <c r="E167" i="6" s="1"/>
  <c r="F167" i="6" s="1"/>
  <c r="D168" i="6"/>
  <c r="E168" i="6" s="1"/>
  <c r="F168" i="6" s="1"/>
  <c r="D169" i="6"/>
  <c r="E169" i="6" s="1"/>
  <c r="F169" i="6" s="1"/>
  <c r="D170" i="6"/>
  <c r="E170" i="6" s="1"/>
  <c r="F170" i="6" s="1"/>
  <c r="D171" i="6"/>
  <c r="E171" i="6" s="1"/>
  <c r="F171" i="6" s="1"/>
  <c r="D172" i="6"/>
  <c r="E172" i="6" s="1"/>
  <c r="F172" i="6" s="1"/>
  <c r="D173" i="6"/>
  <c r="E173" i="6" s="1"/>
  <c r="F173" i="6" s="1"/>
  <c r="D174" i="6"/>
  <c r="E174" i="6" s="1"/>
  <c r="F174" i="6" s="1"/>
  <c r="D175" i="6"/>
  <c r="E175" i="6" s="1"/>
  <c r="F175" i="6" s="1"/>
  <c r="D176" i="6"/>
  <c r="E176" i="6" s="1"/>
  <c r="F176" i="6" s="1"/>
  <c r="D177" i="6"/>
  <c r="E177" i="6" s="1"/>
  <c r="F177" i="6" s="1"/>
  <c r="D178" i="6"/>
  <c r="E178" i="6" s="1"/>
  <c r="F178" i="6" s="1"/>
  <c r="D179" i="6"/>
  <c r="E179" i="6" s="1"/>
  <c r="F179" i="6" s="1"/>
  <c r="D180" i="6"/>
  <c r="E180" i="6" s="1"/>
  <c r="F180" i="6" s="1"/>
  <c r="D181" i="6"/>
  <c r="E181" i="6" s="1"/>
  <c r="F181" i="6" s="1"/>
  <c r="D182" i="6"/>
  <c r="E182" i="6" s="1"/>
  <c r="F182" i="6" s="1"/>
  <c r="D183" i="6"/>
  <c r="E183" i="6" s="1"/>
  <c r="F183" i="6" s="1"/>
  <c r="D184" i="6"/>
  <c r="E184" i="6" s="1"/>
  <c r="F184" i="6" s="1"/>
  <c r="D185" i="6"/>
  <c r="E185" i="6" s="1"/>
  <c r="F185" i="6" s="1"/>
  <c r="D186" i="6"/>
  <c r="E186" i="6" s="1"/>
  <c r="F186" i="6" s="1"/>
  <c r="D187" i="6"/>
  <c r="E187" i="6" s="1"/>
  <c r="F187" i="6" s="1"/>
  <c r="D188" i="6"/>
  <c r="E188" i="6" s="1"/>
  <c r="F188" i="6" s="1"/>
  <c r="D189" i="6"/>
  <c r="E189" i="6" s="1"/>
  <c r="F189" i="6" s="1"/>
  <c r="D190" i="6"/>
  <c r="E190" i="6" s="1"/>
  <c r="F190" i="6" s="1"/>
  <c r="D191" i="6"/>
  <c r="E191" i="6" s="1"/>
  <c r="F191" i="6" s="1"/>
  <c r="D192" i="6"/>
  <c r="E192" i="6" s="1"/>
  <c r="F192" i="6" s="1"/>
  <c r="D193" i="6"/>
  <c r="E193" i="6" s="1"/>
  <c r="F193" i="6" s="1"/>
  <c r="D194" i="6"/>
  <c r="E194" i="6" s="1"/>
  <c r="F194" i="6" s="1"/>
  <c r="D195" i="6"/>
  <c r="E195" i="6" s="1"/>
  <c r="F195" i="6" s="1"/>
  <c r="D196" i="6"/>
  <c r="E196" i="6" s="1"/>
  <c r="F196" i="6" s="1"/>
  <c r="D197" i="6"/>
  <c r="E197" i="6" s="1"/>
  <c r="F197" i="6" s="1"/>
  <c r="D198" i="6"/>
  <c r="E198" i="6" s="1"/>
  <c r="F198" i="6" s="1"/>
  <c r="D199" i="6"/>
  <c r="E199" i="6" s="1"/>
  <c r="F199" i="6" s="1"/>
  <c r="D200" i="6"/>
  <c r="E200" i="6" s="1"/>
  <c r="F200" i="6" s="1"/>
  <c r="D201" i="6"/>
  <c r="E201" i="6" s="1"/>
  <c r="F201" i="6" s="1"/>
  <c r="D202" i="6"/>
  <c r="E202" i="6" s="1"/>
  <c r="F202" i="6" s="1"/>
  <c r="D203" i="6"/>
  <c r="E203" i="6" s="1"/>
  <c r="F203" i="6" s="1"/>
  <c r="D204" i="6"/>
  <c r="E204" i="6" s="1"/>
  <c r="F204" i="6" s="1"/>
  <c r="D205" i="6"/>
  <c r="E205" i="6" s="1"/>
  <c r="F205" i="6" s="1"/>
  <c r="D206" i="6"/>
  <c r="E206" i="6" s="1"/>
  <c r="F206" i="6" s="1"/>
  <c r="D207" i="6"/>
  <c r="E207" i="6" s="1"/>
  <c r="F207" i="6" s="1"/>
  <c r="D208" i="6"/>
  <c r="E208" i="6" s="1"/>
  <c r="F208" i="6" s="1"/>
  <c r="D209" i="6"/>
  <c r="E209" i="6" s="1"/>
  <c r="F209" i="6" s="1"/>
  <c r="D210" i="6"/>
  <c r="E210" i="6" s="1"/>
  <c r="F210" i="6" s="1"/>
  <c r="D211" i="6"/>
  <c r="E211" i="6" s="1"/>
  <c r="F211" i="6" s="1"/>
  <c r="D212" i="6"/>
  <c r="E212" i="6" s="1"/>
  <c r="F212" i="6" s="1"/>
  <c r="D213" i="6"/>
  <c r="E213" i="6" s="1"/>
  <c r="F213" i="6" s="1"/>
  <c r="D214" i="6"/>
  <c r="E214" i="6" s="1"/>
  <c r="F214" i="6" s="1"/>
  <c r="D215" i="6"/>
  <c r="E215" i="6" s="1"/>
  <c r="F215" i="6" s="1"/>
  <c r="D216" i="6"/>
  <c r="E216" i="6" s="1"/>
  <c r="F216" i="6" s="1"/>
  <c r="D217" i="6"/>
  <c r="E217" i="6" s="1"/>
  <c r="F217" i="6" s="1"/>
  <c r="D218" i="6"/>
  <c r="E218" i="6" s="1"/>
  <c r="F218" i="6" s="1"/>
  <c r="D219" i="6"/>
  <c r="E219" i="6" s="1"/>
  <c r="F219" i="6" s="1"/>
  <c r="D220" i="6"/>
  <c r="E220" i="6" s="1"/>
  <c r="F220" i="6" s="1"/>
  <c r="D221" i="6"/>
  <c r="E221" i="6" s="1"/>
  <c r="F221" i="6" s="1"/>
  <c r="D222" i="6"/>
  <c r="E222" i="6" s="1"/>
  <c r="F222" i="6" s="1"/>
  <c r="D223" i="6"/>
  <c r="E223" i="6" s="1"/>
  <c r="F223" i="6" s="1"/>
  <c r="D224" i="6"/>
  <c r="E224" i="6" s="1"/>
  <c r="F224" i="6" s="1"/>
  <c r="D225" i="6"/>
  <c r="E225" i="6" s="1"/>
  <c r="F225" i="6" s="1"/>
  <c r="D226" i="6"/>
  <c r="E226" i="6" s="1"/>
  <c r="F226" i="6" s="1"/>
  <c r="D227" i="6"/>
  <c r="E227" i="6" s="1"/>
  <c r="F227" i="6" s="1"/>
  <c r="D228" i="6"/>
  <c r="E228" i="6" s="1"/>
  <c r="F228" i="6" s="1"/>
  <c r="D229" i="6"/>
  <c r="E229" i="6" s="1"/>
  <c r="F229" i="6" s="1"/>
  <c r="D230" i="6"/>
  <c r="E230" i="6" s="1"/>
  <c r="F230" i="6" s="1"/>
  <c r="D231" i="6"/>
  <c r="E231" i="6" s="1"/>
  <c r="F231" i="6" s="1"/>
  <c r="D232" i="6"/>
  <c r="E232" i="6" s="1"/>
  <c r="F232" i="6" s="1"/>
  <c r="D233" i="6"/>
  <c r="E233" i="6" s="1"/>
  <c r="F233" i="6" s="1"/>
  <c r="D234" i="6"/>
  <c r="E234" i="6" s="1"/>
  <c r="F234" i="6" s="1"/>
  <c r="D235" i="6"/>
  <c r="E235" i="6" s="1"/>
  <c r="F235" i="6" s="1"/>
  <c r="D236" i="6"/>
  <c r="E236" i="6" s="1"/>
  <c r="F236" i="6" s="1"/>
  <c r="D237" i="6"/>
  <c r="E237" i="6" s="1"/>
  <c r="F237" i="6" s="1"/>
  <c r="D238" i="6"/>
  <c r="E238" i="6" s="1"/>
  <c r="F238" i="6" s="1"/>
  <c r="D239" i="6"/>
  <c r="E239" i="6" s="1"/>
  <c r="F239" i="6" s="1"/>
  <c r="D240" i="6"/>
  <c r="E240" i="6" s="1"/>
  <c r="F240" i="6" s="1"/>
  <c r="D241" i="6"/>
  <c r="E241" i="6" s="1"/>
  <c r="F241" i="6" s="1"/>
  <c r="D242" i="6"/>
  <c r="E242" i="6" s="1"/>
  <c r="F242" i="6" s="1"/>
  <c r="D243" i="6"/>
  <c r="E243" i="6" s="1"/>
  <c r="F243" i="6" s="1"/>
  <c r="D244" i="6"/>
  <c r="E244" i="6" s="1"/>
  <c r="F244" i="6" s="1"/>
  <c r="D245" i="6"/>
  <c r="E245" i="6" s="1"/>
  <c r="F245" i="6" s="1"/>
  <c r="D246" i="6"/>
  <c r="E246" i="6" s="1"/>
  <c r="F246" i="6" s="1"/>
  <c r="D247" i="6"/>
  <c r="E247" i="6" s="1"/>
  <c r="F247" i="6" s="1"/>
  <c r="D248" i="6"/>
  <c r="E248" i="6" s="1"/>
  <c r="F248" i="6" s="1"/>
  <c r="D249" i="6"/>
  <c r="E249" i="6" s="1"/>
  <c r="F249" i="6" s="1"/>
  <c r="D250" i="6"/>
  <c r="E250" i="6" s="1"/>
  <c r="F250" i="6" s="1"/>
  <c r="D251" i="6"/>
  <c r="E251" i="6" s="1"/>
  <c r="F251" i="6" s="1"/>
  <c r="D252" i="6"/>
  <c r="E252" i="6" s="1"/>
  <c r="F252" i="6" s="1"/>
  <c r="D253" i="6"/>
  <c r="E253" i="6" s="1"/>
  <c r="F253" i="6" s="1"/>
  <c r="D254" i="6"/>
  <c r="E254" i="6" s="1"/>
  <c r="F254" i="6" s="1"/>
  <c r="D255" i="6"/>
  <c r="E255" i="6" s="1"/>
  <c r="F255" i="6" s="1"/>
  <c r="D256" i="6"/>
  <c r="E256" i="6" s="1"/>
  <c r="F256" i="6" s="1"/>
  <c r="D257" i="6"/>
  <c r="E257" i="6" s="1"/>
  <c r="F257" i="6" s="1"/>
  <c r="D258" i="6"/>
  <c r="E258" i="6" s="1"/>
  <c r="F258" i="6" s="1"/>
  <c r="D259" i="6"/>
  <c r="E259" i="6" s="1"/>
  <c r="F259" i="6" s="1"/>
  <c r="D260" i="6"/>
  <c r="E260" i="6" s="1"/>
  <c r="F260" i="6" s="1"/>
  <c r="D261" i="6"/>
  <c r="E261" i="6" s="1"/>
  <c r="F261" i="6" s="1"/>
  <c r="D262" i="6"/>
  <c r="E262" i="6" s="1"/>
  <c r="F262" i="6" s="1"/>
  <c r="D263" i="6"/>
  <c r="E263" i="6" s="1"/>
  <c r="F263" i="6" s="1"/>
  <c r="D264" i="6"/>
  <c r="E264" i="6" s="1"/>
  <c r="F264" i="6" s="1"/>
  <c r="D265" i="6"/>
  <c r="E265" i="6" s="1"/>
  <c r="F265" i="6" s="1"/>
  <c r="D266" i="6"/>
  <c r="E266" i="6" s="1"/>
  <c r="F266" i="6" s="1"/>
  <c r="D267" i="6"/>
  <c r="E267" i="6" s="1"/>
  <c r="F267" i="6" s="1"/>
  <c r="D268" i="6"/>
  <c r="E268" i="6" s="1"/>
  <c r="F268" i="6" s="1"/>
  <c r="G5" i="13"/>
  <c r="G6" i="13"/>
  <c r="G7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L8" i="13"/>
  <c r="L9" i="13"/>
  <c r="L10" i="13"/>
  <c r="L11" i="13"/>
  <c r="L14" i="13"/>
  <c r="L15" i="13"/>
  <c r="L20" i="13"/>
  <c r="L21" i="13"/>
  <c r="L22" i="13"/>
  <c r="L23" i="13"/>
  <c r="J6" i="13"/>
  <c r="J7" i="13"/>
  <c r="J8" i="13"/>
  <c r="J9" i="13"/>
  <c r="J10" i="13"/>
  <c r="J11" i="13"/>
  <c r="J12" i="13"/>
  <c r="J13" i="13"/>
  <c r="J14" i="13"/>
  <c r="J15" i="13"/>
  <c r="J16" i="13"/>
  <c r="J17" i="13"/>
  <c r="J18" i="13"/>
  <c r="J19" i="13"/>
  <c r="J20" i="13"/>
  <c r="J21" i="13"/>
  <c r="J22" i="13"/>
  <c r="J23" i="13"/>
  <c r="J24" i="13"/>
  <c r="J5" i="13"/>
  <c r="H5" i="13"/>
  <c r="L5" i="13" s="1"/>
  <c r="H6" i="13"/>
  <c r="L6" i="13" s="1"/>
  <c r="H7" i="13"/>
  <c r="L7" i="13" s="1"/>
  <c r="H8" i="13"/>
  <c r="H9" i="13"/>
  <c r="H10" i="13"/>
  <c r="H11" i="13"/>
  <c r="H12" i="13"/>
  <c r="L12" i="13" s="1"/>
  <c r="H13" i="13"/>
  <c r="L13" i="13" s="1"/>
  <c r="H14" i="13"/>
  <c r="H15" i="13"/>
  <c r="H16" i="13"/>
  <c r="L16" i="13" s="1"/>
  <c r="H17" i="13"/>
  <c r="L17" i="13" s="1"/>
  <c r="H18" i="13"/>
  <c r="L18" i="13" s="1"/>
  <c r="H19" i="13"/>
  <c r="L19" i="13" s="1"/>
  <c r="H20" i="13"/>
  <c r="H21" i="13"/>
  <c r="H22" i="13"/>
  <c r="H23" i="13"/>
  <c r="H24" i="13"/>
  <c r="L24" i="13" s="1"/>
  <c r="C18" i="13"/>
  <c r="K13" i="13" l="1"/>
  <c r="K22" i="13"/>
  <c r="K14" i="13"/>
  <c r="K6" i="13"/>
  <c r="K24" i="13"/>
  <c r="K20" i="13"/>
  <c r="K16" i="13"/>
  <c r="K12" i="13"/>
  <c r="K8" i="13"/>
  <c r="K18" i="13"/>
  <c r="K10" i="13"/>
  <c r="K23" i="13"/>
  <c r="K19" i="13"/>
  <c r="K15" i="13"/>
  <c r="K11" i="13"/>
  <c r="K7" i="13"/>
  <c r="K5" i="13"/>
  <c r="K17" i="13"/>
  <c r="K9" i="13"/>
  <c r="K21" i="13"/>
</calcChain>
</file>

<file path=xl/sharedStrings.xml><?xml version="1.0" encoding="utf-8"?>
<sst xmlns="http://schemas.openxmlformats.org/spreadsheetml/2006/main" count="236" uniqueCount="149">
  <si>
    <t>MD</t>
  </si>
  <si>
    <t>P1</t>
  </si>
  <si>
    <t>P2</t>
  </si>
  <si>
    <t>P3</t>
  </si>
  <si>
    <t>I1</t>
  </si>
  <si>
    <t>I2</t>
  </si>
  <si>
    <t>I3</t>
  </si>
  <si>
    <t>Top</t>
  </si>
  <si>
    <t>X</t>
  </si>
  <si>
    <t>Y</t>
  </si>
  <si>
    <t>Bottom</t>
  </si>
  <si>
    <t>SP, mV</t>
  </si>
  <si>
    <t>MD, m</t>
  </si>
  <si>
    <t>Surface</t>
  </si>
  <si>
    <t>Z</t>
  </si>
  <si>
    <t>Well</t>
  </si>
  <si>
    <t>Точка</t>
  </si>
  <si>
    <t>Depth</t>
  </si>
  <si>
    <t>Отбивки пласта по скважинам</t>
  </si>
  <si>
    <t>Каротажи SP по скважинам</t>
  </si>
  <si>
    <t>Бурение</t>
  </si>
  <si>
    <t>Скважина</t>
  </si>
  <si>
    <t>SWL</t>
  </si>
  <si>
    <t>SWATINIT=If(SWATINIT&gt;1,1,SWATINIT)</t>
  </si>
  <si>
    <t>SWATINIT=If(SWATINIT&lt;=SWL,SWL,SWATINIT)</t>
  </si>
  <si>
    <t>SWTRANS=SWATINIT-SWL</t>
  </si>
  <si>
    <t>Параметр</t>
  </si>
  <si>
    <t>Значение</t>
  </si>
  <si>
    <t>Зн.</t>
  </si>
  <si>
    <r>
      <t xml:space="preserve">Tetta, </t>
    </r>
    <r>
      <rPr>
        <sz val="11"/>
        <color theme="1"/>
        <rFont val="Arial"/>
        <family val="2"/>
        <charset val="204"/>
      </rPr>
      <t>°</t>
    </r>
  </si>
  <si>
    <t>№</t>
  </si>
  <si>
    <t>Параметры адаптации
(настроечные параметры)</t>
  </si>
  <si>
    <t>Обозначение</t>
  </si>
  <si>
    <t>Min</t>
  </si>
  <si>
    <t>Max</t>
  </si>
  <si>
    <t>Base case</t>
  </si>
  <si>
    <t>Проводимость "северного" разлома, д.е.</t>
  </si>
  <si>
    <t>$Fault_20</t>
  </si>
  <si>
    <t>Азимут вариограмм, °</t>
  </si>
  <si>
    <t>$Azimuth</t>
  </si>
  <si>
    <t>Главный ранг горизонтальной вариограммы, м</t>
  </si>
  <si>
    <t>$Major</t>
  </si>
  <si>
    <t>Второстепенный ранг горизонтальной вариограммы, м</t>
  </si>
  <si>
    <t>$Minior</t>
  </si>
  <si>
    <t>Ранг вертикальной вариограммы, м</t>
  </si>
  <si>
    <t>$Vertical</t>
  </si>
  <si>
    <t>Глубина зеркала свободной воды, м</t>
  </si>
  <si>
    <t>$FWL</t>
  </si>
  <si>
    <t>Глубина водо-нефтяного контакта, м</t>
  </si>
  <si>
    <t>$OWC</t>
  </si>
  <si>
    <t xml:space="preserve">Значение φ на левой границе зависимости от αPS </t>
  </si>
  <si>
    <t>$gamma_poro</t>
  </si>
  <si>
    <t xml:space="preserve">Значение φ на правой границе зависимости от αPS </t>
  </si>
  <si>
    <t>$beta_poro</t>
  </si>
  <si>
    <t xml:space="preserve">Значение Ln(k) на левой границе зависимости от φ </t>
  </si>
  <si>
    <t>$LN_gamma_perm</t>
  </si>
  <si>
    <t xml:space="preserve">Значение Ln(k) на правой границе зависимости от φ </t>
  </si>
  <si>
    <t>$LN_beta_perm</t>
  </si>
  <si>
    <t>Вертикальная анизотропия проницаемости kv / kh, д.е.</t>
  </si>
  <si>
    <t>$ANI</t>
  </si>
  <si>
    <t>Косинус угла смачиваемости, д.е.</t>
  </si>
  <si>
    <t>$cos_teta</t>
  </si>
  <si>
    <t>Степень уравнения Кори по нефти</t>
  </si>
  <si>
    <t>$Corey_O_W</t>
  </si>
  <si>
    <t>Степень уравнения Кори по воде</t>
  </si>
  <si>
    <t>$Corey_water</t>
  </si>
  <si>
    <t>Концевая точка ОФП по воде Krw при Sorw</t>
  </si>
  <si>
    <t>$Krw_Sorw</t>
  </si>
  <si>
    <t xml:space="preserve">Значение Ln(Sw) на левой границе зависимости от Ln(J) </t>
  </si>
  <si>
    <t>$LN_gamma_sw</t>
  </si>
  <si>
    <t xml:space="preserve">Значение Ln(Sw) на правой границе зависимости от Ln(J) </t>
  </si>
  <si>
    <t>$LN_beta_sw</t>
  </si>
  <si>
    <t xml:space="preserve">Значение Ln(Swl) на правой границе зависимости от Ln(k) </t>
  </si>
  <si>
    <t>$LN_beta_swl</t>
  </si>
  <si>
    <t>Множитель для получения Swcr из Swl</t>
  </si>
  <si>
    <t>$LN_gamma_swcr</t>
  </si>
  <si>
    <t>Sigma, Н/м</t>
  </si>
  <si>
    <t>Density_water, кг/м3</t>
  </si>
  <si>
    <t>Density_oil, кг/м3</t>
  </si>
  <si>
    <t>SOWCR</t>
  </si>
  <si>
    <t>SWCR</t>
  </si>
  <si>
    <t>1.1*SWL</t>
  </si>
  <si>
    <t>Расчет кубов свойств в Property modeling - Calculator</t>
  </si>
  <si>
    <t>NTG=Net_Res</t>
  </si>
  <si>
    <t>PermX=Perm</t>
  </si>
  <si>
    <t>PermY=Perm</t>
  </si>
  <si>
    <t>PermZ=0.2*Perm</t>
  </si>
  <si>
    <t>SWL=-0.048*LN(Perm)+0.5</t>
  </si>
  <si>
    <t>SWCR=1.1*SWL</t>
  </si>
  <si>
    <t>Расчет куба высоты над ЗСВ в Property modeling - Geometrical</t>
  </si>
  <si>
    <t>H_OWC</t>
  </si>
  <si>
    <t>By center of whole cell</t>
  </si>
  <si>
    <t>Method: Above contact</t>
  </si>
  <si>
    <t>Contact: =&gt; Oil water contact</t>
  </si>
  <si>
    <t>FWL, м а.о.</t>
  </si>
  <si>
    <t>Параметры</t>
  </si>
  <si>
    <t>kv/kh</t>
  </si>
  <si>
    <t>Sw_norm</t>
  </si>
  <si>
    <t>Krw</t>
  </si>
  <si>
    <t>Kro</t>
  </si>
  <si>
    <t>Krw_S1</t>
  </si>
  <si>
    <t>Corey_O_W</t>
  </si>
  <si>
    <t>Corey_water</t>
  </si>
  <si>
    <t>Swmin</t>
  </si>
  <si>
    <t>Swcr</t>
  </si>
  <si>
    <t>Sorw</t>
  </si>
  <si>
    <t>Krw_Sorw</t>
  </si>
  <si>
    <t>Kro_Somax</t>
  </si>
  <si>
    <t>Макс. ОФП по воде Krw при Sw=1</t>
  </si>
  <si>
    <t>ОФП по нефти Kro при макс. при So</t>
  </si>
  <si>
    <t>Остаточная нефтенасыщенность</t>
  </si>
  <si>
    <t>Критическая водонасыщенность</t>
  </si>
  <si>
    <t>Связанная водонасыщенность</t>
  </si>
  <si>
    <t>Комментарий</t>
  </si>
  <si>
    <t>ОФП будут масштабироваться на каждую ячейку на основании рассчитанных кубов SWL, SWCR, SOWCR</t>
  </si>
  <si>
    <t>Петрофизические зависимости и прочие данные</t>
  </si>
  <si>
    <t>Расчет ФЕС  в Calculator for "Global well logs"</t>
  </si>
  <si>
    <t>Net_Res=If(a_SP&gt;0.6,1,0)</t>
  </si>
  <si>
    <t>a_SP=1-(SP-SP_min)/(SP_max-SP_min)</t>
  </si>
  <si>
    <t>Poro=0.175*a_SP+0.025</t>
  </si>
  <si>
    <t>Perm=Exp(70*Poro-8.2)</t>
  </si>
  <si>
    <t>SP_min=SP.min</t>
  </si>
  <si>
    <t>SP_max=SP.max</t>
  </si>
  <si>
    <t>Jf=H_FWL*9.81*(1020-850)*Sqrt( PermX*Pow( 10,-15 )/Poro)/(0.025*Cos(85))</t>
  </si>
  <si>
    <t>SWATINIT=If(Jf&lt;1.1,1,SWATINIT)</t>
  </si>
  <si>
    <t>SOWCR=If(Jf&lt;1.1,0,0.25)</t>
  </si>
  <si>
    <t>SWU=IF(Jf&lt;1.1,1,1-SOWCR)</t>
  </si>
  <si>
    <t>SWATINIT=-0.18*LN(Jf)+0.57</t>
  </si>
  <si>
    <t>Sw_scaled</t>
  </si>
  <si>
    <t>Относительные фазовые проницаемости</t>
  </si>
  <si>
    <t>Пример параметров ячейки (свойства из рассчитанных кубов)</t>
  </si>
  <si>
    <t>Истинная проводимость разлома 0.2</t>
  </si>
  <si>
    <t>Poly</t>
  </si>
  <si>
    <t>Vert</t>
  </si>
  <si>
    <t>Polygon for Fault (вспомогательный для создания модели разлома в Models)</t>
  </si>
  <si>
    <t>$LOOP</t>
  </si>
  <si>
    <t>$Fault</t>
  </si>
  <si>
    <t>$OF1_OPR_BHP</t>
  </si>
  <si>
    <t>Координаты скважин</t>
  </si>
  <si>
    <t>Точки для построения структурной поверхности кровли пласта</t>
  </si>
  <si>
    <t>График бурения (запуска скважин)</t>
  </si>
  <si>
    <t>Алгоритм Simplex Optimizer</t>
  </si>
  <si>
    <t>Порог сходимоти 1%</t>
  </si>
  <si>
    <t>Проводимость разлома $Fault от 0 до 1</t>
  </si>
  <si>
    <t>a_SP</t>
  </si>
  <si>
    <t>poro</t>
  </si>
  <si>
    <t>perm</t>
  </si>
  <si>
    <t>S_poro</t>
  </si>
  <si>
    <t>S_perm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</si>
</sst>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"/>
  </numFmts>
  <fonts count="1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sz val="11"/>
      <color rgb="FF222222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Arial"/>
      <family val="2"/>
      <charset val="204"/>
    </font>
    <font>
      <sz val="11"/>
      <color theme="1"/>
      <name val="Calibri"/>
      <family val="2"/>
      <scheme val="minor"/>
    </font>
    <font>
      <b/>
      <sz val="11"/>
      <color theme="1"/>
      <name val="Arial"/>
      <family val="2"/>
      <charset val="204"/>
    </font>
    <font>
      <sz val="10"/>
      <color theme="1"/>
      <name val="Arial"/>
      <family val="2"/>
      <charset val="204"/>
    </font>
    <font>
      <sz val="12"/>
      <color theme="1"/>
      <name val="Calibri"/>
      <family val="2"/>
      <charset val="204"/>
      <scheme val="minor"/>
    </font>
    <font>
      <b/>
      <sz val="11"/>
      <color theme="1"/>
      <name val="Calibri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medium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/>
      <bottom style="medium">
        <color theme="4"/>
      </bottom>
      <diagonal/>
    </border>
    <border>
      <left style="thin">
        <color theme="4"/>
      </left>
      <right/>
      <top/>
      <bottom style="medium">
        <color theme="4"/>
      </bottom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8" fillId="0" borderId="0"/>
    <xf numFmtId="0" fontId="5" fillId="0" borderId="0"/>
  </cellStyleXfs>
  <cellXfs count="57">
    <xf numFmtId="0" fontId="0" fillId="0" borderId="0" xfId="0"/>
    <xf numFmtId="2" fontId="0" fillId="0" borderId="0" xfId="0" applyNumberFormat="1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 readingOrder="1"/>
    </xf>
    <xf numFmtId="0" fontId="2" fillId="0" borderId="0" xfId="0" applyFont="1" applyAlignment="1">
      <alignment horizontal="left" wrapText="1" readingOrder="1"/>
    </xf>
    <xf numFmtId="0" fontId="2" fillId="0" borderId="0" xfId="0" applyFont="1" applyAlignment="1">
      <alignment horizontal="right" wrapText="1" readingOrder="1"/>
    </xf>
    <xf numFmtId="0" fontId="3" fillId="0" borderId="1" xfId="0" applyFont="1" applyBorder="1" applyAlignment="1">
      <alignment horizontal="center" vertical="center" wrapText="1" readingOrder="1"/>
    </xf>
    <xf numFmtId="0" fontId="2" fillId="2" borderId="2" xfId="0" applyFont="1" applyFill="1" applyBorder="1" applyAlignment="1">
      <alignment horizontal="left" wrapText="1" readingOrder="1"/>
    </xf>
    <xf numFmtId="0" fontId="2" fillId="2" borderId="2" xfId="0" applyFont="1" applyFill="1" applyBorder="1" applyAlignment="1">
      <alignment horizontal="right" wrapText="1" readingOrder="1"/>
    </xf>
    <xf numFmtId="0" fontId="2" fillId="0" borderId="2" xfId="0" applyFont="1" applyBorder="1" applyAlignment="1">
      <alignment horizontal="left" wrapText="1" readingOrder="1"/>
    </xf>
    <xf numFmtId="0" fontId="2" fillId="0" borderId="2" xfId="0" applyFont="1" applyBorder="1" applyAlignment="1">
      <alignment horizontal="right" wrapText="1" readingOrder="1"/>
    </xf>
    <xf numFmtId="0" fontId="1" fillId="0" borderId="0" xfId="0" applyFont="1"/>
    <xf numFmtId="164" fontId="0" fillId="0" borderId="0" xfId="0" applyNumberFormat="1"/>
    <xf numFmtId="0" fontId="4" fillId="0" borderId="0" xfId="0" applyFont="1"/>
    <xf numFmtId="0" fontId="0" fillId="0" borderId="0" xfId="0" applyAlignment="1">
      <alignment horizontal="left"/>
    </xf>
    <xf numFmtId="0" fontId="6" fillId="0" borderId="0" xfId="0" applyFont="1"/>
    <xf numFmtId="165" fontId="0" fillId="0" borderId="0" xfId="0" applyNumberFormat="1"/>
    <xf numFmtId="166" fontId="0" fillId="0" borderId="0" xfId="0" applyNumberFormat="1"/>
    <xf numFmtId="0" fontId="0" fillId="0" borderId="0" xfId="0" applyAlignment="1">
      <alignment horizontal="center" vertical="center"/>
    </xf>
    <xf numFmtId="0" fontId="10" fillId="0" borderId="0" xfId="1" applyFont="1"/>
    <xf numFmtId="0" fontId="10" fillId="0" borderId="0" xfId="1" applyFont="1" applyAlignment="1">
      <alignment horizontal="center" vertical="center"/>
    </xf>
    <xf numFmtId="0" fontId="9" fillId="0" borderId="0" xfId="1" applyFont="1" applyAlignment="1">
      <alignment horizontal="center" vertical="center" wrapText="1"/>
    </xf>
    <xf numFmtId="0" fontId="10" fillId="0" borderId="0" xfId="1" applyFont="1" applyAlignment="1">
      <alignment horizontal="left" vertical="center"/>
    </xf>
    <xf numFmtId="165" fontId="10" fillId="0" borderId="0" xfId="1" applyNumberFormat="1" applyFont="1"/>
    <xf numFmtId="164" fontId="10" fillId="0" borderId="0" xfId="1" applyNumberFormat="1" applyFont="1"/>
    <xf numFmtId="2" fontId="10" fillId="0" borderId="0" xfId="1" applyNumberFormat="1" applyFont="1"/>
    <xf numFmtId="166" fontId="10" fillId="0" borderId="0" xfId="1" applyNumberFormat="1" applyFont="1"/>
    <xf numFmtId="0" fontId="10" fillId="0" borderId="0" xfId="1" applyFont="1" applyAlignment="1">
      <alignment vertical="center"/>
    </xf>
    <xf numFmtId="0" fontId="2" fillId="0" borderId="3" xfId="0" applyFont="1" applyBorder="1" applyAlignment="1">
      <alignment horizontal="left" wrapText="1" readingOrder="1"/>
    </xf>
    <xf numFmtId="14" fontId="2" fillId="0" borderId="4" xfId="0" applyNumberFormat="1" applyFont="1" applyBorder="1" applyAlignment="1">
      <alignment horizontal="right" wrapText="1" readingOrder="1"/>
    </xf>
    <xf numFmtId="0" fontId="3" fillId="0" borderId="5" xfId="0" applyFont="1" applyBorder="1" applyAlignment="1">
      <alignment horizontal="center" vertical="center" wrapText="1" readingOrder="1"/>
    </xf>
    <xf numFmtId="0" fontId="3" fillId="0" borderId="6" xfId="0" applyFont="1" applyBorder="1" applyAlignment="1">
      <alignment horizontal="center" vertical="center" wrapText="1" readingOrder="1"/>
    </xf>
    <xf numFmtId="0" fontId="2" fillId="0" borderId="7" xfId="0" applyFont="1" applyBorder="1" applyAlignment="1">
      <alignment horizontal="left" wrapText="1" readingOrder="1"/>
    </xf>
    <xf numFmtId="14" fontId="2" fillId="0" borderId="8" xfId="0" applyNumberFormat="1" applyFont="1" applyBorder="1" applyAlignment="1">
      <alignment horizontal="right" wrapText="1" readingOrder="1"/>
    </xf>
    <xf numFmtId="2" fontId="0" fillId="0" borderId="0" xfId="0" applyNumberFormat="1" applyAlignment="1">
      <alignment horizontal="right"/>
    </xf>
    <xf numFmtId="0" fontId="11" fillId="0" borderId="0" xfId="0" applyFont="1"/>
    <xf numFmtId="2" fontId="0" fillId="0" borderId="0" xfId="0" quotePrefix="1" applyNumberFormat="1"/>
    <xf numFmtId="2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left"/>
    </xf>
    <xf numFmtId="2" fontId="1" fillId="0" borderId="0" xfId="0" applyNumberFormat="1" applyFont="1"/>
    <xf numFmtId="0" fontId="0" fillId="0" borderId="0" xfId="1" applyFont="1"/>
    <xf numFmtId="0" fontId="0" fillId="0" borderId="0" xfId="1" applyFont="1" applyAlignment="1">
      <alignment horizontal="left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9" xfId="0" applyFont="1" applyBorder="1" applyAlignment="1">
      <alignment horizontal="center" wrapText="1"/>
    </xf>
    <xf numFmtId="0" fontId="1" fillId="0" borderId="10" xfId="0" applyFont="1" applyBorder="1" applyAlignment="1">
      <alignment horizontal="center" wrapText="1"/>
    </xf>
    <xf numFmtId="0" fontId="1" fillId="0" borderId="11" xfId="0" applyFont="1" applyBorder="1" applyAlignment="1">
      <alignment horizontal="center" wrapText="1"/>
    </xf>
    <xf numFmtId="0" fontId="1" fillId="0" borderId="12" xfId="0" applyFont="1" applyBorder="1" applyAlignment="1">
      <alignment horizontal="center" wrapText="1"/>
    </xf>
    <xf numFmtId="0" fontId="1" fillId="0" borderId="13" xfId="0" applyFont="1" applyBorder="1" applyAlignment="1">
      <alignment horizontal="center" wrapText="1"/>
    </xf>
    <xf numFmtId="0" fontId="1" fillId="0" borderId="14" xfId="0" applyFont="1" applyBorder="1" applyAlignment="1">
      <alignment horizontal="center" wrapText="1"/>
    </xf>
    <xf numFmtId="0" fontId="0" fillId="3" borderId="0" xfId="0" applyFill="1"/>
    <xf numFmtId="0" fontId="1" fillId="0" borderId="0" xfId="0" applyFont="1" applyAlignment="1"/>
    <xf numFmtId="2" fontId="0" fillId="0" borderId="0" xfId="0" applyNumberFormat="1" applyFill="1"/>
    <xf numFmtId="0" fontId="12" fillId="0" borderId="0" xfId="0" applyFont="1" applyFill="1" applyAlignment="1">
      <alignment horizontal="center" vertical="center"/>
    </xf>
    <xf numFmtId="2" fontId="0" fillId="4" borderId="0" xfId="0" applyNumberFormat="1" applyFill="1"/>
    <xf numFmtId="0" fontId="13" fillId="0" borderId="0" xfId="0" applyFont="1" applyFill="1" applyAlignment="1">
      <alignment horizontal="center" vertical="center"/>
    </xf>
    <xf numFmtId="2" fontId="0" fillId="3" borderId="0" xfId="0" applyNumberFormat="1" applyFill="1"/>
  </cellXfs>
  <cellStyles count="3">
    <cellStyle name="Обычный" xfId="0" builtinId="0"/>
    <cellStyle name="Обычный 2" xfId="2" xr:uid="{00000000-0005-0000-0000-000001000000}"/>
    <cellStyle name="Обычный 3" xfId="1" xr:uid="{00000000-0005-0000-0000-000002000000}"/>
  </cellStyles>
  <dxfs count="102">
    <dxf>
      <numFmt numFmtId="2" formatCode="0.00"/>
      <fill>
        <patternFill patternType="none">
          <fgColor indexed="64"/>
          <bgColor indexed="65"/>
        </patternFill>
      </fill>
    </dxf>
    <dxf>
      <numFmt numFmtId="2" formatCode="0.00"/>
      <fill>
        <patternFill patternType="none">
          <fgColor indexed="64"/>
          <bgColor indexed="65"/>
        </patternFill>
      </fill>
    </dxf>
    <dxf>
      <numFmt numFmtId="2" formatCode="0.00"/>
      <fill>
        <patternFill patternType="none">
          <fgColor indexed="64"/>
          <bgColor indexed="65"/>
        </patternFill>
      </fill>
    </dxf>
    <dxf>
      <numFmt numFmtId="2" formatCode="0.00"/>
      <fill>
        <patternFill patternType="none">
          <fgColor indexed="64"/>
          <bgColor indexed="65"/>
        </patternFill>
      </fill>
    </dxf>
    <dxf>
      <numFmt numFmtId="2" formatCode="0.00"/>
      <fill>
        <patternFill patternType="none">
          <fgColor indexed="64"/>
          <bgColor indexed="65"/>
        </patternFill>
      </fill>
    </dxf>
    <dxf>
      <numFmt numFmtId="2" formatCode="0.00"/>
      <fill>
        <patternFill patternType="none">
          <fgColor indexed="64"/>
          <bgColor indexed="65"/>
        </patternFill>
      </fill>
    </dxf>
    <dxf>
      <numFmt numFmtId="2" formatCode="0.00"/>
      <fill>
        <patternFill patternType="solid">
          <fgColor indexed="64"/>
          <bgColor theme="6" tint="0.39997558519241921"/>
        </patternFill>
      </fill>
    </dxf>
    <dxf>
      <numFmt numFmtId="2" formatCode="0.00"/>
      <fill>
        <patternFill patternType="solid">
          <fgColor indexed="64"/>
          <bgColor theme="6" tint="0.39997558519241921"/>
        </patternFill>
      </fill>
    </dxf>
    <dxf>
      <numFmt numFmtId="2" formatCode="0.00"/>
      <fill>
        <patternFill patternType="none">
          <fgColor indexed="64"/>
          <bgColor indexed="65"/>
        </patternFill>
      </fill>
    </dxf>
    <dxf>
      <numFmt numFmtId="2" formatCode="0.00"/>
      <fill>
        <patternFill patternType="none">
          <fgColor indexed="64"/>
          <bgColor indexed="65"/>
        </patternFill>
      </fill>
    </dxf>
    <dxf>
      <numFmt numFmtId="2" formatCode="0.00"/>
      <fill>
        <patternFill patternType="none">
          <fgColor indexed="64"/>
          <bgColor indexed="65"/>
        </patternFill>
      </fill>
    </dxf>
    <dxf>
      <numFmt numFmtId="2" formatCode="0.00"/>
      <fill>
        <patternFill patternType="none">
          <fgColor indexed="64"/>
          <bgColor indexed="65"/>
        </patternFill>
      </fill>
    </dxf>
    <dxf>
      <numFmt numFmtId="2" formatCode="0.00"/>
      <fill>
        <patternFill patternType="none">
          <fgColor indexed="64"/>
          <bgColor indexed="65"/>
        </patternFill>
      </fill>
    </dxf>
    <dxf>
      <numFmt numFmtId="2" formatCode="0.00"/>
      <fill>
        <patternFill patternType="none">
          <fgColor indexed="64"/>
          <bgColor indexed="65"/>
        </patternFill>
      </fill>
    </dxf>
    <dxf>
      <numFmt numFmtId="2" formatCode="0.00"/>
      <fill>
        <patternFill patternType="none">
          <fgColor indexed="64"/>
          <bgColor indexed="65"/>
        </patternFill>
      </fill>
    </dxf>
    <dxf>
      <numFmt numFmtId="2" formatCode="0.00"/>
      <fill>
        <patternFill patternType="none">
          <fgColor indexed="64"/>
          <bgColor indexed="65"/>
        </patternFill>
      </fill>
    </dxf>
    <dxf>
      <numFmt numFmtId="2" formatCode="0.00"/>
      <fill>
        <patternFill patternType="none">
          <fgColor indexed="64"/>
          <bgColor indexed="65"/>
        </patternFill>
      </fill>
    </dxf>
    <dxf>
      <numFmt numFmtId="2" formatCode="0.00"/>
      <fill>
        <patternFill patternType="none">
          <fgColor indexed="64"/>
          <bgColor indexed="65"/>
        </patternFill>
      </fill>
    </dxf>
    <dxf>
      <numFmt numFmtId="2" formatCode="0.00"/>
      <fill>
        <patternFill patternType="none">
          <fgColor indexed="64"/>
          <bgColor indexed="65"/>
        </patternFill>
      </fill>
    </dxf>
    <dxf>
      <numFmt numFmtId="2" formatCode="0.00"/>
      <fill>
        <patternFill patternType="none">
          <fgColor indexed="64"/>
          <bgColor indexed="65"/>
        </patternFill>
      </fill>
    </dxf>
    <dxf>
      <numFmt numFmtId="2" formatCode="0.00"/>
      <fill>
        <patternFill patternType="none">
          <fgColor indexed="64"/>
          <bgColor indexed="65"/>
        </patternFill>
      </fill>
    </dxf>
    <dxf>
      <numFmt numFmtId="2" formatCode="0.00"/>
      <fill>
        <patternFill patternType="none">
          <fgColor indexed="64"/>
          <bgColor indexed="65"/>
        </patternFill>
      </fill>
    </dxf>
    <dxf>
      <numFmt numFmtId="2" formatCode="0.00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solid">
          <fgColor indexed="64"/>
          <bgColor theme="6" tint="0.39997558519241921"/>
        </patternFill>
      </fill>
    </dxf>
    <dxf>
      <numFmt numFmtId="2" formatCode="0.00"/>
      <fill>
        <patternFill patternType="solid">
          <fgColor indexed="64"/>
          <bgColor theme="6" tint="0.39997558519241921"/>
        </patternFill>
      </fill>
    </dxf>
    <dxf>
      <numFmt numFmtId="2" formatCode="0.00"/>
      <fill>
        <patternFill patternType="solid">
          <fgColor indexed="64"/>
          <bgColor theme="6" tint="0.39997558519241921"/>
        </patternFill>
      </fill>
    </dxf>
    <dxf>
      <numFmt numFmtId="2" formatCode="0.00"/>
      <fill>
        <patternFill patternType="none">
          <fgColor indexed="64"/>
          <bgColor indexed="65"/>
        </patternFill>
      </fill>
    </dxf>
    <dxf>
      <numFmt numFmtId="2" formatCode="0.00"/>
      <fill>
        <patternFill patternType="none">
          <fgColor indexed="64"/>
          <bgColor indexed="65"/>
        </patternFill>
      </fill>
    </dxf>
    <dxf>
      <numFmt numFmtId="2" formatCode="0.00"/>
      <fill>
        <patternFill patternType="none">
          <fgColor indexed="64"/>
          <bgColor indexed="65"/>
        </patternFill>
      </fill>
    </dxf>
    <dxf>
      <numFmt numFmtId="2" formatCode="0.00"/>
      <fill>
        <patternFill patternType="none">
          <fgColor indexed="64"/>
          <bgColor indexed="65"/>
        </patternFill>
      </fill>
    </dxf>
    <dxf>
      <numFmt numFmtId="2" formatCode="0.00"/>
      <fill>
        <patternFill patternType="none">
          <fgColor indexed="64"/>
          <bgColor indexed="65"/>
        </patternFill>
      </fill>
    </dxf>
    <dxf>
      <numFmt numFmtId="2" formatCode="0.00"/>
      <fill>
        <patternFill patternType="none">
          <fgColor indexed="64"/>
          <bgColor indexed="65"/>
        </patternFill>
      </fill>
    </dxf>
    <dxf>
      <numFmt numFmtId="2" formatCode="0.00"/>
    </dxf>
    <dxf>
      <numFmt numFmtId="165" formatCode="0.00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1" indent="0" justifyLastLine="0" shrinkToFit="0" readingOrder="0"/>
    </dxf>
    <dxf>
      <numFmt numFmtId="164" formatCode="0.0000"/>
    </dxf>
    <dxf>
      <numFmt numFmtId="164" formatCode="0.0000"/>
    </dxf>
    <dxf>
      <numFmt numFmtId="165" formatCode="0.000"/>
      <alignment horizontal="left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2" formatCode="0.00"/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border outline="0">
        <top style="thin">
          <color theme="4"/>
        </top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ill>
        <patternFill patternType="none">
          <bgColor auto="1"/>
        </patternFill>
      </fill>
    </dxf>
    <dxf>
      <border outline="0">
        <bottom style="medium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0"/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00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numFmt numFmtId="164" formatCode="0.0000"/>
    </dxf>
    <dxf>
      <numFmt numFmtId="164" formatCode="0.0000"/>
    </dxf>
    <dxf>
      <numFmt numFmtId="165" formatCode="0.000"/>
      <alignment horizontal="left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9" formatCode="dd/mm/yyyy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1"/>
      <border diagonalUp="0" diagonalDown="0">
        <left style="thin">
          <color theme="4"/>
        </left>
        <right/>
        <top style="thin">
          <color theme="4"/>
        </top>
        <bottom style="thin">
          <color theme="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1"/>
      <border diagonalUp="0" diagonalDown="0">
        <left/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border outline="0">
        <top style="thin">
          <color theme="4"/>
        </top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border outline="0">
        <bottom style="medium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1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numFmt numFmtId="2" formatCode="0.00"/>
      <fill>
        <patternFill patternType="none">
          <fgColor indexed="64"/>
          <bgColor indexed="65"/>
        </patternFill>
      </fill>
    </dxf>
    <dxf>
      <numFmt numFmtId="2" formatCode="0.00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</dxf>
    <dxf>
      <numFmt numFmtId="2" formatCode="0.00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</dxf>
    <dxf>
      <numFmt numFmtId="2" formatCode="0.00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solid">
          <fgColor indexed="64"/>
          <bgColor theme="6" tint="0.39997558519241921"/>
        </patternFill>
      </fill>
    </dxf>
    <dxf>
      <numFmt numFmtId="2" formatCode="0.00"/>
      <fill>
        <patternFill patternType="solid">
          <fgColor indexed="64"/>
          <bgColor theme="6" tint="0.39997558519241921"/>
        </patternFill>
      </fill>
    </dxf>
    <dxf>
      <fill>
        <patternFill patternType="solid">
          <fgColor indexed="64"/>
          <bgColor theme="6" tint="0.3999755851924192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</dxf>
    <dxf>
      <numFmt numFmtId="2" formatCode="0.00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</dxf>
    <dxf>
      <numFmt numFmtId="2" formatCode="0.00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alignment horizontal="right" vertical="bottom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alignment horizontal="right" vertical="bottom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alignment horizontal="right" vertical="bottom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1" indent="0" justifyLastLine="0" shrinkToFit="0" readingOrder="1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1"/>
      <border diagonalUp="0" diagonalDown="0" outline="0">
        <left style="medium">
          <color rgb="FFFFFFFF"/>
        </left>
        <right style="medium">
          <color rgb="FFFFFFFF"/>
        </right>
        <top/>
        <bottom/>
      </border>
    </dxf>
  </dxfs>
  <tableStyles count="0" defaultTableStyle="TableStyleMedium2" defaultPivotStyle="PivotStyleLight16"/>
  <colors>
    <mruColors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0"/>
            </a:pPr>
            <a:r>
              <a:rPr lang="ru-RU" sz="1500"/>
              <a:t>Нормированные</a:t>
            </a:r>
            <a:r>
              <a:rPr lang="ru-RU" sz="1500" baseline="0"/>
              <a:t> ОФП</a:t>
            </a:r>
            <a:endParaRPr lang="ru-RU" sz="1500"/>
          </a:p>
        </c:rich>
      </c:tx>
      <c:layout>
        <c:manualLayout>
          <c:xMode val="edge"/>
          <c:yMode val="edge"/>
          <c:x val="0.19696145833333334"/>
          <c:y val="1.146145833333333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0672534722222222"/>
          <c:y val="0.1170296836104656"/>
          <c:w val="0.72330347222222235"/>
          <c:h val="0.72067173551730102"/>
        </c:manualLayout>
      </c:layout>
      <c:scatterChart>
        <c:scatterStyle val="lineMarker"/>
        <c:varyColors val="0"/>
        <c:ser>
          <c:idx val="0"/>
          <c:order val="0"/>
          <c:tx>
            <c:strRef>
              <c:f>ОФП!$G$4</c:f>
              <c:strCache>
                <c:ptCount val="1"/>
                <c:pt idx="0">
                  <c:v>Krw</c:v>
                </c:pt>
              </c:strCache>
            </c:strRef>
          </c:tx>
          <c:spPr>
            <a:ln w="12700">
              <a:solidFill>
                <a:srgbClr val="0066FF"/>
              </a:solidFill>
            </a:ln>
          </c:spPr>
          <c:marker>
            <c:symbol val="circle"/>
            <c:size val="3"/>
            <c:spPr>
              <a:solidFill>
                <a:srgbClr val="0066FF"/>
              </a:solidFill>
              <a:ln>
                <a:noFill/>
              </a:ln>
            </c:spPr>
          </c:marker>
          <c:xVal>
            <c:numRef>
              <c:f>ОФП!$F$5:$F$24</c:f>
              <c:numCache>
                <c:formatCode>0.000</c:formatCode>
                <c:ptCount val="20"/>
                <c:pt idx="0">
                  <c:v>0</c:v>
                </c:pt>
                <c:pt idx="1">
                  <c:v>6.6000000000000003E-2</c:v>
                </c:pt>
                <c:pt idx="2">
                  <c:v>0.11</c:v>
                </c:pt>
                <c:pt idx="3">
                  <c:v>0.16500000000000001</c:v>
                </c:pt>
                <c:pt idx="4">
                  <c:v>0.22</c:v>
                </c:pt>
                <c:pt idx="5">
                  <c:v>0.27500000000000002</c:v>
                </c:pt>
                <c:pt idx="6">
                  <c:v>0.33</c:v>
                </c:pt>
                <c:pt idx="7">
                  <c:v>0.38500000000000001</c:v>
                </c:pt>
                <c:pt idx="8">
                  <c:v>0.44</c:v>
                </c:pt>
                <c:pt idx="9">
                  <c:v>0.495</c:v>
                </c:pt>
                <c:pt idx="10">
                  <c:v>0.55000000000000004</c:v>
                </c:pt>
                <c:pt idx="11">
                  <c:v>0.60499999999999998</c:v>
                </c:pt>
                <c:pt idx="12">
                  <c:v>0.66</c:v>
                </c:pt>
                <c:pt idx="13">
                  <c:v>0.71499999999999997</c:v>
                </c:pt>
                <c:pt idx="14">
                  <c:v>0.77</c:v>
                </c:pt>
                <c:pt idx="15">
                  <c:v>0.82499999999999996</c:v>
                </c:pt>
                <c:pt idx="16">
                  <c:v>0.88</c:v>
                </c:pt>
                <c:pt idx="17">
                  <c:v>0.93500000000000005</c:v>
                </c:pt>
                <c:pt idx="18">
                  <c:v>0.99</c:v>
                </c:pt>
                <c:pt idx="19">
                  <c:v>1</c:v>
                </c:pt>
              </c:numCache>
            </c:numRef>
          </c:xVal>
          <c:yVal>
            <c:numRef>
              <c:f>ОФП!$G$5:$G$24</c:f>
              <c:numCache>
                <c:formatCode>0.0000</c:formatCode>
                <c:ptCount val="20"/>
                <c:pt idx="0">
                  <c:v>0</c:v>
                </c:pt>
                <c:pt idx="1">
                  <c:v>2.7151168760458772E-2</c:v>
                </c:pt>
                <c:pt idx="2">
                  <c:v>5.0119534498230908E-2</c:v>
                </c:pt>
                <c:pt idx="3">
                  <c:v>8.152983052335093E-2</c:v>
                </c:pt>
                <c:pt idx="4">
                  <c:v>0.11514445366266995</c:v>
                </c:pt>
                <c:pt idx="5">
                  <c:v>0.15049949376400096</c:v>
                </c:pt>
                <c:pt idx="6">
                  <c:v>0.18730636441072054</c:v>
                </c:pt>
                <c:pt idx="7">
                  <c:v>0.22536614809988401</c:v>
                </c:pt>
                <c:pt idx="8">
                  <c:v>0.26453248901868254</c:v>
                </c:pt>
                <c:pt idx="9">
                  <c:v>0.30469269715364344</c:v>
                </c:pt>
                <c:pt idx="10">
                  <c:v>0.34575704182918893</c:v>
                </c:pt>
                <c:pt idx="11">
                  <c:v>0.3876522027347673</c:v>
                </c:pt>
                <c:pt idx="12">
                  <c:v>0.4303170253581397</c:v>
                </c:pt>
                <c:pt idx="13">
                  <c:v>0.47369964216343424</c:v>
                </c:pt>
                <c:pt idx="14">
                  <c:v>0.51775544718870992</c:v>
                </c:pt>
                <c:pt idx="15">
                  <c:v>0.56244562733486581</c:v>
                </c:pt>
                <c:pt idx="16">
                  <c:v>0.60773606995806373</c:v>
                </c:pt>
                <c:pt idx="17">
                  <c:v>0.65359653258908801</c:v>
                </c:pt>
                <c:pt idx="18">
                  <c:v>0.7</c:v>
                </c:pt>
                <c:pt idx="1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30-48EB-AD82-4818F9ABB9A5}"/>
            </c:ext>
          </c:extLst>
        </c:ser>
        <c:ser>
          <c:idx val="1"/>
          <c:order val="1"/>
          <c:tx>
            <c:strRef>
              <c:f>ОФП!$H$4</c:f>
              <c:strCache>
                <c:ptCount val="1"/>
                <c:pt idx="0">
                  <c:v>Kro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circle"/>
            <c:size val="3"/>
            <c:spPr>
              <a:solidFill>
                <a:srgbClr val="FF0000"/>
              </a:solidFill>
              <a:ln>
                <a:noFill/>
              </a:ln>
            </c:spPr>
          </c:marker>
          <c:xVal>
            <c:numRef>
              <c:f>ОФП!$F$5:$F$24</c:f>
              <c:numCache>
                <c:formatCode>0.000</c:formatCode>
                <c:ptCount val="20"/>
                <c:pt idx="0">
                  <c:v>0</c:v>
                </c:pt>
                <c:pt idx="1">
                  <c:v>6.6000000000000003E-2</c:v>
                </c:pt>
                <c:pt idx="2">
                  <c:v>0.11</c:v>
                </c:pt>
                <c:pt idx="3">
                  <c:v>0.16500000000000001</c:v>
                </c:pt>
                <c:pt idx="4">
                  <c:v>0.22</c:v>
                </c:pt>
                <c:pt idx="5">
                  <c:v>0.27500000000000002</c:v>
                </c:pt>
                <c:pt idx="6">
                  <c:v>0.33</c:v>
                </c:pt>
                <c:pt idx="7">
                  <c:v>0.38500000000000001</c:v>
                </c:pt>
                <c:pt idx="8">
                  <c:v>0.44</c:v>
                </c:pt>
                <c:pt idx="9">
                  <c:v>0.495</c:v>
                </c:pt>
                <c:pt idx="10">
                  <c:v>0.55000000000000004</c:v>
                </c:pt>
                <c:pt idx="11">
                  <c:v>0.60499999999999998</c:v>
                </c:pt>
                <c:pt idx="12">
                  <c:v>0.66</c:v>
                </c:pt>
                <c:pt idx="13">
                  <c:v>0.71499999999999997</c:v>
                </c:pt>
                <c:pt idx="14">
                  <c:v>0.77</c:v>
                </c:pt>
                <c:pt idx="15">
                  <c:v>0.82499999999999996</c:v>
                </c:pt>
                <c:pt idx="16">
                  <c:v>0.88</c:v>
                </c:pt>
                <c:pt idx="17">
                  <c:v>0.93500000000000005</c:v>
                </c:pt>
                <c:pt idx="18">
                  <c:v>0.99</c:v>
                </c:pt>
                <c:pt idx="19">
                  <c:v>1</c:v>
                </c:pt>
              </c:numCache>
            </c:numRef>
          </c:xVal>
          <c:yVal>
            <c:numRef>
              <c:f>ОФП!$H$5:$H$24</c:f>
              <c:numCache>
                <c:formatCode>0.0000</c:formatCode>
                <c:ptCount val="20"/>
                <c:pt idx="0">
                  <c:v>1</c:v>
                </c:pt>
                <c:pt idx="1">
                  <c:v>0.70824559670781906</c:v>
                </c:pt>
                <c:pt idx="2">
                  <c:v>0.55492895730664349</c:v>
                </c:pt>
                <c:pt idx="3">
                  <c:v>0.40187757201646074</c:v>
                </c:pt>
                <c:pt idx="4">
                  <c:v>0.28462802079628785</c:v>
                </c:pt>
                <c:pt idx="5">
                  <c:v>0.19649623617673459</c:v>
                </c:pt>
                <c:pt idx="6">
                  <c:v>0.13168724279835389</c:v>
                </c:pt>
                <c:pt idx="7">
                  <c:v>8.523165083235959E-2</c:v>
                </c:pt>
                <c:pt idx="8">
                  <c:v>5.2922149401344661E-2</c:v>
                </c:pt>
                <c:pt idx="9">
                  <c:v>3.125E-2</c:v>
                </c:pt>
                <c:pt idx="10">
                  <c:v>1.7341529915832609E-2</c:v>
                </c:pt>
                <c:pt idx="11">
                  <c:v>8.894625649884004E-3</c:v>
                </c:pt>
                <c:pt idx="12">
                  <c:v>4.1152263374485548E-3</c:v>
                </c:pt>
                <c:pt idx="13">
                  <c:v>1.6538171687920206E-3</c:v>
                </c:pt>
                <c:pt idx="14">
                  <c:v>5.4192280986976903E-4</c:v>
                </c:pt>
                <c:pt idx="15">
                  <c:v>1.286008230452678E-4</c:v>
                </c:pt>
                <c:pt idx="16">
                  <c:v>1.6935087808430238E-5</c:v>
                </c:pt>
                <c:pt idx="17">
                  <c:v>5.292214940134423E-7</c:v>
                </c:pt>
                <c:pt idx="18">
                  <c:v>0</c:v>
                </c:pt>
                <c:pt idx="19">
                  <c:v>-1.051535712813384E-10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30-48EB-AD82-4818F9ABB9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065536"/>
        <c:axId val="128066112"/>
      </c:scatterChart>
      <c:valAx>
        <c:axId val="128065536"/>
        <c:scaling>
          <c:orientation val="minMax"/>
          <c:max val="1"/>
          <c:min val="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100"/>
                </a:pPr>
                <a:r>
                  <a:rPr lang="en-US" sz="1100"/>
                  <a:t>Sw, </a:t>
                </a:r>
                <a:r>
                  <a:rPr lang="ru-RU" sz="1100"/>
                  <a:t>д.е.</a:t>
                </a:r>
              </a:p>
            </c:rich>
          </c:tx>
          <c:layout>
            <c:manualLayout>
              <c:xMode val="edge"/>
              <c:yMode val="edge"/>
              <c:x val="0.44694136542133933"/>
              <c:y val="0.91812798471824264"/>
            </c:manualLayout>
          </c:layout>
          <c:overlay val="0"/>
        </c:title>
        <c:numFmt formatCode="0.00" sourceLinked="0"/>
        <c:majorTickMark val="out"/>
        <c:minorTickMark val="none"/>
        <c:tickLblPos val="nextTo"/>
        <c:crossAx val="128066112"/>
        <c:crosses val="autoZero"/>
        <c:crossBetween val="midCat"/>
        <c:majorUnit val="0.2"/>
      </c:valAx>
      <c:valAx>
        <c:axId val="128066112"/>
        <c:scaling>
          <c:orientation val="minMax"/>
          <c:max val="1"/>
          <c:min val="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100"/>
                </a:pPr>
                <a:r>
                  <a:rPr lang="ru-RU" sz="1100"/>
                  <a:t>ОФП, д.е.</a:t>
                </a:r>
              </a:p>
            </c:rich>
          </c:tx>
          <c:layout>
            <c:manualLayout>
              <c:xMode val="edge"/>
              <c:yMode val="edge"/>
              <c:x val="1.2317013888888889E-2"/>
              <c:y val="0.37812881944444454"/>
            </c:manualLayout>
          </c:layout>
          <c:overlay val="0"/>
        </c:title>
        <c:numFmt formatCode="0.00" sourceLinked="0"/>
        <c:majorTickMark val="out"/>
        <c:minorTickMark val="none"/>
        <c:tickLblPos val="nextTo"/>
        <c:crossAx val="128065536"/>
        <c:crosses val="autoZero"/>
        <c:crossBetween val="midCat"/>
        <c:majorUnit val="0.2"/>
        <c:minorUnit val="5.000000000000001E-2"/>
      </c:valAx>
    </c:plotArea>
    <c:legend>
      <c:legendPos val="r"/>
      <c:layout>
        <c:manualLayout>
          <c:xMode val="edge"/>
          <c:yMode val="edge"/>
          <c:x val="0.68825381944444441"/>
          <c:y val="0.14086111111111113"/>
          <c:w val="0.21070000000000005"/>
          <c:h val="0.11795320713850595"/>
        </c:manualLayout>
      </c:layout>
      <c:overlay val="1"/>
      <c:spPr>
        <a:solidFill>
          <a:schemeClr val="bg1"/>
        </a:solidFill>
        <a:ln>
          <a:solidFill>
            <a:schemeClr val="tx1">
              <a:lumMod val="50000"/>
              <a:lumOff val="50000"/>
            </a:schemeClr>
          </a:solidFill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0"/>
            </a:pPr>
            <a:r>
              <a:rPr lang="ru-RU" sz="1500"/>
              <a:t>Масштабированные</a:t>
            </a:r>
            <a:r>
              <a:rPr lang="ru-RU" sz="1500" baseline="0"/>
              <a:t> ОФП</a:t>
            </a:r>
            <a:endParaRPr lang="ru-RU" sz="1500"/>
          </a:p>
        </c:rich>
      </c:tx>
      <c:layout>
        <c:manualLayout>
          <c:xMode val="edge"/>
          <c:yMode val="edge"/>
          <c:x val="0.14845451388888889"/>
          <c:y val="1.146145833333333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0672534722222222"/>
          <c:y val="0.1170296836104656"/>
          <c:w val="0.72330347222222235"/>
          <c:h val="0.72067173551730102"/>
        </c:manualLayout>
      </c:layout>
      <c:scatterChart>
        <c:scatterStyle val="lineMarker"/>
        <c:varyColors val="0"/>
        <c:ser>
          <c:idx val="0"/>
          <c:order val="0"/>
          <c:tx>
            <c:strRef>
              <c:f>ОФП!$K$4</c:f>
              <c:strCache>
                <c:ptCount val="1"/>
                <c:pt idx="0">
                  <c:v>Krw</c:v>
                </c:pt>
              </c:strCache>
            </c:strRef>
          </c:tx>
          <c:spPr>
            <a:ln w="12700">
              <a:solidFill>
                <a:srgbClr val="0066FF"/>
              </a:solidFill>
            </a:ln>
          </c:spPr>
          <c:marker>
            <c:symbol val="circle"/>
            <c:size val="3"/>
            <c:spPr>
              <a:solidFill>
                <a:srgbClr val="0066FF"/>
              </a:solidFill>
              <a:ln>
                <a:noFill/>
              </a:ln>
            </c:spPr>
          </c:marker>
          <c:xVal>
            <c:numRef>
              <c:f>ОФП!$J$5:$J$24</c:f>
              <c:numCache>
                <c:formatCode>0.000</c:formatCode>
                <c:ptCount val="20"/>
                <c:pt idx="0">
                  <c:v>0.3</c:v>
                </c:pt>
                <c:pt idx="1">
                  <c:v>0.32969999999999999</c:v>
                </c:pt>
                <c:pt idx="2">
                  <c:v>0.34949999999999998</c:v>
                </c:pt>
                <c:pt idx="3">
                  <c:v>0.37424999999999997</c:v>
                </c:pt>
                <c:pt idx="4">
                  <c:v>0.39900000000000002</c:v>
                </c:pt>
                <c:pt idx="5">
                  <c:v>0.42375000000000002</c:v>
                </c:pt>
                <c:pt idx="6">
                  <c:v>0.44850000000000001</c:v>
                </c:pt>
                <c:pt idx="7">
                  <c:v>0.47325</c:v>
                </c:pt>
                <c:pt idx="8">
                  <c:v>0.498</c:v>
                </c:pt>
                <c:pt idx="9">
                  <c:v>0.52275000000000005</c:v>
                </c:pt>
                <c:pt idx="10">
                  <c:v>0.54749999999999999</c:v>
                </c:pt>
                <c:pt idx="11">
                  <c:v>0.57224999999999993</c:v>
                </c:pt>
                <c:pt idx="12">
                  <c:v>0.59699999999999998</c:v>
                </c:pt>
                <c:pt idx="13">
                  <c:v>0.62175000000000002</c:v>
                </c:pt>
                <c:pt idx="14">
                  <c:v>0.64650000000000007</c:v>
                </c:pt>
                <c:pt idx="15">
                  <c:v>0.6712499999999999</c:v>
                </c:pt>
                <c:pt idx="16">
                  <c:v>0.69599999999999995</c:v>
                </c:pt>
                <c:pt idx="17">
                  <c:v>0.72075</c:v>
                </c:pt>
                <c:pt idx="18">
                  <c:v>0.74550000000000005</c:v>
                </c:pt>
                <c:pt idx="19">
                  <c:v>0.75</c:v>
                </c:pt>
              </c:numCache>
            </c:numRef>
          </c:xVal>
          <c:yVal>
            <c:numRef>
              <c:f>ОФП!$K$5:$K$24</c:f>
              <c:numCache>
                <c:formatCode>0.0000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5.0119534498230908E-2</c:v>
                </c:pt>
                <c:pt idx="3">
                  <c:v>8.152983052335093E-2</c:v>
                </c:pt>
                <c:pt idx="4">
                  <c:v>0.11514445366266995</c:v>
                </c:pt>
                <c:pt idx="5">
                  <c:v>0.15049949376400096</c:v>
                </c:pt>
                <c:pt idx="6">
                  <c:v>0.18730636441072054</c:v>
                </c:pt>
                <c:pt idx="7">
                  <c:v>0.22536614809988401</c:v>
                </c:pt>
                <c:pt idx="8">
                  <c:v>0.26453248901868254</c:v>
                </c:pt>
                <c:pt idx="9">
                  <c:v>0.30469269715364344</c:v>
                </c:pt>
                <c:pt idx="10">
                  <c:v>0.34575704182918893</c:v>
                </c:pt>
                <c:pt idx="11">
                  <c:v>0.3876522027347673</c:v>
                </c:pt>
                <c:pt idx="12">
                  <c:v>0.4303170253581397</c:v>
                </c:pt>
                <c:pt idx="13">
                  <c:v>0.47369964216343424</c:v>
                </c:pt>
                <c:pt idx="14">
                  <c:v>0.51775544718870992</c:v>
                </c:pt>
                <c:pt idx="15">
                  <c:v>0.56244562733486581</c:v>
                </c:pt>
                <c:pt idx="16">
                  <c:v>0.60773606995806373</c:v>
                </c:pt>
                <c:pt idx="17">
                  <c:v>0.65359653258908801</c:v>
                </c:pt>
                <c:pt idx="18">
                  <c:v>0.7</c:v>
                </c:pt>
                <c:pt idx="1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67-4DCA-8CCB-6EC31DE789DF}"/>
            </c:ext>
          </c:extLst>
        </c:ser>
        <c:ser>
          <c:idx val="1"/>
          <c:order val="1"/>
          <c:tx>
            <c:strRef>
              <c:f>ОФП!$L$4</c:f>
              <c:strCache>
                <c:ptCount val="1"/>
                <c:pt idx="0">
                  <c:v>Kro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circle"/>
            <c:size val="3"/>
            <c:spPr>
              <a:solidFill>
                <a:srgbClr val="FF0000"/>
              </a:solidFill>
              <a:ln>
                <a:noFill/>
              </a:ln>
            </c:spPr>
          </c:marker>
          <c:xVal>
            <c:numRef>
              <c:f>ОФП!$J$5:$J$24</c:f>
              <c:numCache>
                <c:formatCode>0.000</c:formatCode>
                <c:ptCount val="20"/>
                <c:pt idx="0">
                  <c:v>0.3</c:v>
                </c:pt>
                <c:pt idx="1">
                  <c:v>0.32969999999999999</c:v>
                </c:pt>
                <c:pt idx="2">
                  <c:v>0.34949999999999998</c:v>
                </c:pt>
                <c:pt idx="3">
                  <c:v>0.37424999999999997</c:v>
                </c:pt>
                <c:pt idx="4">
                  <c:v>0.39900000000000002</c:v>
                </c:pt>
                <c:pt idx="5">
                  <c:v>0.42375000000000002</c:v>
                </c:pt>
                <c:pt idx="6">
                  <c:v>0.44850000000000001</c:v>
                </c:pt>
                <c:pt idx="7">
                  <c:v>0.47325</c:v>
                </c:pt>
                <c:pt idx="8">
                  <c:v>0.498</c:v>
                </c:pt>
                <c:pt idx="9">
                  <c:v>0.52275000000000005</c:v>
                </c:pt>
                <c:pt idx="10">
                  <c:v>0.54749999999999999</c:v>
                </c:pt>
                <c:pt idx="11">
                  <c:v>0.57224999999999993</c:v>
                </c:pt>
                <c:pt idx="12">
                  <c:v>0.59699999999999998</c:v>
                </c:pt>
                <c:pt idx="13">
                  <c:v>0.62175000000000002</c:v>
                </c:pt>
                <c:pt idx="14">
                  <c:v>0.64650000000000007</c:v>
                </c:pt>
                <c:pt idx="15">
                  <c:v>0.6712499999999999</c:v>
                </c:pt>
                <c:pt idx="16">
                  <c:v>0.69599999999999995</c:v>
                </c:pt>
                <c:pt idx="17">
                  <c:v>0.72075</c:v>
                </c:pt>
                <c:pt idx="18">
                  <c:v>0.74550000000000005</c:v>
                </c:pt>
                <c:pt idx="19">
                  <c:v>0.75</c:v>
                </c:pt>
              </c:numCache>
            </c:numRef>
          </c:xVal>
          <c:yVal>
            <c:numRef>
              <c:f>ОФП!$L$5:$L$24</c:f>
              <c:numCache>
                <c:formatCode>0.0000</c:formatCode>
                <c:ptCount val="20"/>
                <c:pt idx="0">
                  <c:v>1</c:v>
                </c:pt>
                <c:pt idx="1">
                  <c:v>0.70824559670781906</c:v>
                </c:pt>
                <c:pt idx="2">
                  <c:v>0.55492895730664349</c:v>
                </c:pt>
                <c:pt idx="3">
                  <c:v>0.40187757201646074</c:v>
                </c:pt>
                <c:pt idx="4">
                  <c:v>0.28462802079628785</c:v>
                </c:pt>
                <c:pt idx="5">
                  <c:v>0.19649623617673459</c:v>
                </c:pt>
                <c:pt idx="6">
                  <c:v>0.13168724279835389</c:v>
                </c:pt>
                <c:pt idx="7">
                  <c:v>8.523165083235959E-2</c:v>
                </c:pt>
                <c:pt idx="8">
                  <c:v>5.2922149401344661E-2</c:v>
                </c:pt>
                <c:pt idx="9">
                  <c:v>3.125E-2</c:v>
                </c:pt>
                <c:pt idx="10">
                  <c:v>1.7341529915832609E-2</c:v>
                </c:pt>
                <c:pt idx="11">
                  <c:v>8.894625649884004E-3</c:v>
                </c:pt>
                <c:pt idx="12">
                  <c:v>4.1152263374485548E-3</c:v>
                </c:pt>
                <c:pt idx="13">
                  <c:v>1.6538171687920206E-3</c:v>
                </c:pt>
                <c:pt idx="14">
                  <c:v>5.4192280986976903E-4</c:v>
                </c:pt>
                <c:pt idx="15">
                  <c:v>1.286008230452678E-4</c:v>
                </c:pt>
                <c:pt idx="16">
                  <c:v>1.6935087808430238E-5</c:v>
                </c:pt>
                <c:pt idx="17">
                  <c:v>5.292214940134423E-7</c:v>
                </c:pt>
                <c:pt idx="18">
                  <c:v>0</c:v>
                </c:pt>
                <c:pt idx="19">
                  <c:v>-1.051535712813384E-10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D67-4DCA-8CCB-6EC31DE789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068992"/>
        <c:axId val="128069568"/>
      </c:scatterChart>
      <c:valAx>
        <c:axId val="128068992"/>
        <c:scaling>
          <c:orientation val="minMax"/>
          <c:max val="1"/>
          <c:min val="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100"/>
                </a:pPr>
                <a:r>
                  <a:rPr lang="en-US" sz="1100"/>
                  <a:t>Sw, </a:t>
                </a:r>
                <a:r>
                  <a:rPr lang="ru-RU" sz="1100"/>
                  <a:t>д.е.</a:t>
                </a:r>
              </a:p>
            </c:rich>
          </c:tx>
          <c:layout>
            <c:manualLayout>
              <c:xMode val="edge"/>
              <c:yMode val="edge"/>
              <c:x val="0.44694136542133933"/>
              <c:y val="0.91812798471824264"/>
            </c:manualLayout>
          </c:layout>
          <c:overlay val="0"/>
        </c:title>
        <c:numFmt formatCode="0.00" sourceLinked="0"/>
        <c:majorTickMark val="out"/>
        <c:minorTickMark val="none"/>
        <c:tickLblPos val="nextTo"/>
        <c:crossAx val="128069568"/>
        <c:crosses val="autoZero"/>
        <c:crossBetween val="midCat"/>
        <c:majorUnit val="0.2"/>
      </c:valAx>
      <c:valAx>
        <c:axId val="128069568"/>
        <c:scaling>
          <c:orientation val="minMax"/>
          <c:max val="1"/>
          <c:min val="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100"/>
                </a:pPr>
                <a:r>
                  <a:rPr lang="ru-RU" sz="1100"/>
                  <a:t>ОФП, д.е.</a:t>
                </a:r>
              </a:p>
            </c:rich>
          </c:tx>
          <c:layout>
            <c:manualLayout>
              <c:xMode val="edge"/>
              <c:yMode val="edge"/>
              <c:x val="1.2317013888888889E-2"/>
              <c:y val="0.37812881944444454"/>
            </c:manualLayout>
          </c:layout>
          <c:overlay val="0"/>
        </c:title>
        <c:numFmt formatCode="0.00" sourceLinked="0"/>
        <c:majorTickMark val="out"/>
        <c:minorTickMark val="none"/>
        <c:tickLblPos val="nextTo"/>
        <c:crossAx val="128068992"/>
        <c:crosses val="autoZero"/>
        <c:crossBetween val="midCat"/>
        <c:majorUnit val="0.2"/>
        <c:minorUnit val="5.000000000000001E-2"/>
      </c:valAx>
    </c:plotArea>
    <c:legend>
      <c:legendPos val="r"/>
      <c:layout>
        <c:manualLayout>
          <c:xMode val="edge"/>
          <c:yMode val="edge"/>
          <c:x val="0.21641354166666663"/>
          <c:y val="0.1408611111111111"/>
          <c:w val="0.1930611111111111"/>
          <c:h val="0.11795320713850595"/>
        </c:manualLayout>
      </c:layout>
      <c:overlay val="1"/>
      <c:spPr>
        <a:solidFill>
          <a:schemeClr val="bg1"/>
        </a:solidFill>
        <a:ln>
          <a:solidFill>
            <a:schemeClr val="tx1">
              <a:lumMod val="50000"/>
              <a:lumOff val="50000"/>
            </a:schemeClr>
          </a:solidFill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/>
            </a:pPr>
            <a:r>
              <a:rPr lang="ru-RU" sz="1300"/>
              <a:t>Целевая</a:t>
            </a:r>
            <a:r>
              <a:rPr lang="ru-RU" sz="1300" baseline="0"/>
              <a:t> функция</a:t>
            </a:r>
            <a:endParaRPr lang="en-US" sz="1300"/>
          </a:p>
        </c:rich>
      </c:tx>
      <c:layout>
        <c:manualLayout>
          <c:xMode val="edge"/>
          <c:yMode val="edge"/>
          <c:x val="0.31493827029284599"/>
          <c:y val="1.263823064770932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7771422711695081"/>
          <c:y val="0.15846798771006701"/>
          <c:w val="0.7636628734467038"/>
          <c:h val="0.64401736512793717"/>
        </c:manualLayout>
      </c:layout>
      <c:scatterChart>
        <c:scatterStyle val="lineMarker"/>
        <c:varyColors val="0"/>
        <c:ser>
          <c:idx val="0"/>
          <c:order val="0"/>
          <c:tx>
            <c:v>OF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chemeClr val="tx1"/>
              </a:solidFill>
              <a:ln>
                <a:noFill/>
              </a:ln>
            </c:spPr>
          </c:marker>
          <c:xVal>
            <c:numRef>
              <c:f>Адаптация!$B$3:$B$16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xVal>
          <c:yVal>
            <c:numRef>
              <c:f>Адаптация!$D$3:$D$16</c:f>
              <c:numCache>
                <c:formatCode>0.00</c:formatCode>
                <c:ptCount val="14"/>
                <c:pt idx="0">
                  <c:v>98.661829209999993</c:v>
                </c:pt>
                <c:pt idx="1">
                  <c:v>96.899764309999995</c:v>
                </c:pt>
                <c:pt idx="2">
                  <c:v>751.61132406000002</c:v>
                </c:pt>
                <c:pt idx="3">
                  <c:v>98.006497839999994</c:v>
                </c:pt>
                <c:pt idx="4">
                  <c:v>98.342943629999994</c:v>
                </c:pt>
                <c:pt idx="5">
                  <c:v>97.53968544</c:v>
                </c:pt>
                <c:pt idx="6">
                  <c:v>96.412928219999998</c:v>
                </c:pt>
                <c:pt idx="7">
                  <c:v>96.467499660000001</c:v>
                </c:pt>
                <c:pt idx="8">
                  <c:v>97.213250790000004</c:v>
                </c:pt>
                <c:pt idx="9">
                  <c:v>96.214278070000006</c:v>
                </c:pt>
                <c:pt idx="10">
                  <c:v>96.251759649999997</c:v>
                </c:pt>
                <c:pt idx="11">
                  <c:v>96.344272570000001</c:v>
                </c:pt>
                <c:pt idx="12">
                  <c:v>96.169842000000003</c:v>
                </c:pt>
                <c:pt idx="13">
                  <c:v>96.176803100000001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88-4495-8D41-21DF0B5267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516672"/>
        <c:axId val="128517248"/>
      </c:scatterChart>
      <c:valAx>
        <c:axId val="128516672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Итерация</a:t>
                </a:r>
              </a:p>
            </c:rich>
          </c:tx>
          <c:layout>
            <c:manualLayout>
              <c:xMode val="edge"/>
              <c:yMode val="edge"/>
              <c:x val="0.4539096055681256"/>
              <c:y val="0.8786411414213033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28517248"/>
        <c:crosses val="autoZero"/>
        <c:crossBetween val="midCat"/>
      </c:valAx>
      <c:valAx>
        <c:axId val="128517248"/>
        <c:scaling>
          <c:orientation val="minMax"/>
          <c:max val="99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OF1_OPR_BHP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7.2959426803167818E-3"/>
              <c:y val="0.25508925128434773"/>
            </c:manualLayout>
          </c:layout>
          <c:overlay val="0"/>
        </c:title>
        <c:numFmt formatCode="#,##0.0" sourceLinked="0"/>
        <c:majorTickMark val="out"/>
        <c:minorTickMark val="none"/>
        <c:tickLblPos val="nextTo"/>
        <c:crossAx val="12851667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644672080409331"/>
          <c:y val="0.18279906954758618"/>
          <c:w val="0.10855328637695263"/>
          <c:h val="0.10730405144854525"/>
        </c:manualLayout>
      </c:layout>
      <c:overlay val="1"/>
      <c:spPr>
        <a:solidFill>
          <a:schemeClr val="bg1"/>
        </a:solidFill>
        <a:ln w="6350">
          <a:solidFill>
            <a:schemeClr val="tx1">
              <a:lumMod val="50000"/>
              <a:lumOff val="50000"/>
            </a:schemeClr>
          </a:solidFill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/>
            </a:pPr>
            <a:r>
              <a:rPr lang="ru-RU" sz="1300"/>
              <a:t>Проводимость разлома</a:t>
            </a:r>
            <a:endParaRPr lang="en-US" sz="1300"/>
          </a:p>
        </c:rich>
      </c:tx>
      <c:layout>
        <c:manualLayout>
          <c:xMode val="edge"/>
          <c:yMode val="edge"/>
          <c:x val="0.26751464287078686"/>
          <c:y val="1.263823064770932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7771422711695081"/>
          <c:y val="0.15846798771006701"/>
          <c:w val="0.7636628734467038"/>
          <c:h val="0.64401736512793717"/>
        </c:manualLayout>
      </c:layout>
      <c:scatterChart>
        <c:scatterStyle val="lineMarker"/>
        <c:varyColors val="0"/>
        <c:ser>
          <c:idx val="0"/>
          <c:order val="0"/>
          <c:tx>
            <c:v>$Fault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noFill/>
              </a:ln>
            </c:spPr>
          </c:marker>
          <c:xVal>
            <c:numRef>
              <c:f>Адаптация!$B$3:$B$16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xVal>
          <c:yVal>
            <c:numRef>
              <c:f>Адаптация!$C$3:$C$16</c:f>
              <c:numCache>
                <c:formatCode>0.000</c:formatCode>
                <c:ptCount val="14"/>
                <c:pt idx="0">
                  <c:v>0.5</c:v>
                </c:pt>
                <c:pt idx="1">
                  <c:v>0.25</c:v>
                </c:pt>
                <c:pt idx="2">
                  <c:v>0</c:v>
                </c:pt>
                <c:pt idx="3">
                  <c:v>0.375</c:v>
                </c:pt>
                <c:pt idx="4">
                  <c:v>0.125</c:v>
                </c:pt>
                <c:pt idx="5">
                  <c:v>0.3125</c:v>
                </c:pt>
                <c:pt idx="6">
                  <c:v>0.1875</c:v>
                </c:pt>
                <c:pt idx="7">
                  <c:v>0.21875</c:v>
                </c:pt>
                <c:pt idx="8">
                  <c:v>0.15625</c:v>
                </c:pt>
                <c:pt idx="9">
                  <c:v>0.203125</c:v>
                </c:pt>
                <c:pt idx="10">
                  <c:v>0.1953125</c:v>
                </c:pt>
                <c:pt idx="11">
                  <c:v>0.2109375</c:v>
                </c:pt>
                <c:pt idx="12">
                  <c:v>0.19921875</c:v>
                </c:pt>
                <c:pt idx="13">
                  <c:v>0.20117188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48-4193-95C9-519C286556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519552"/>
        <c:axId val="128521280"/>
      </c:scatterChart>
      <c:valAx>
        <c:axId val="128519552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Итерация</a:t>
                </a:r>
              </a:p>
            </c:rich>
          </c:tx>
          <c:layout>
            <c:manualLayout>
              <c:xMode val="edge"/>
              <c:yMode val="edge"/>
              <c:x val="0.4539096055681256"/>
              <c:y val="0.8786411414213033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28521280"/>
        <c:crosses val="autoZero"/>
        <c:crossBetween val="midCat"/>
      </c:valAx>
      <c:valAx>
        <c:axId val="128521280"/>
        <c:scaling>
          <c:orientation val="minMax"/>
          <c:max val="1"/>
          <c:min val="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Проводимость</a:t>
                </a:r>
                <a:r>
                  <a:rPr lang="ru-RU" baseline="0"/>
                  <a:t> разлома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1.8239856700791954E-2"/>
              <c:y val="7.9318333333333338E-2"/>
            </c:manualLayout>
          </c:layout>
          <c:overlay val="0"/>
        </c:title>
        <c:numFmt formatCode="#,##0.0" sourceLinked="0"/>
        <c:majorTickMark val="out"/>
        <c:minorTickMark val="none"/>
        <c:tickLblPos val="nextTo"/>
        <c:crossAx val="128519552"/>
        <c:crosses val="autoZero"/>
        <c:crossBetween val="midCat"/>
        <c:majorUnit val="0.2"/>
        <c:minorUnit val="0.1"/>
      </c:valAx>
    </c:plotArea>
    <c:legend>
      <c:legendPos val="r"/>
      <c:layout>
        <c:manualLayout>
          <c:xMode val="edge"/>
          <c:yMode val="edge"/>
          <c:x val="0.75807917936155922"/>
          <c:y val="0.18279906954758618"/>
          <c:w val="0.16692082781948689"/>
          <c:h val="0.10730405144854525"/>
        </c:manualLayout>
      </c:layout>
      <c:overlay val="1"/>
      <c:spPr>
        <a:solidFill>
          <a:schemeClr val="bg1"/>
        </a:solidFill>
        <a:ln w="6350">
          <a:solidFill>
            <a:schemeClr val="tx1">
              <a:lumMod val="50000"/>
              <a:lumOff val="50000"/>
            </a:schemeClr>
          </a:solidFill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57151</xdr:colOff>
      <xdr:row>24</xdr:row>
      <xdr:rowOff>171585</xdr:rowOff>
    </xdr:from>
    <xdr:ext cx="1657350" cy="56214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00000000-0008-0000-0500-00000B000000}"/>
                </a:ext>
              </a:extLst>
            </xdr:cNvPr>
            <xdr:cNvSpPr txBox="1"/>
          </xdr:nvSpPr>
          <xdr:spPr>
            <a:xfrm>
              <a:off x="247651" y="4753110"/>
              <a:ext cx="1657350" cy="56214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 algn="l"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400" b="0" i="1">
                            <a:latin typeface="Cambria Math"/>
                          </a:rPr>
                          <m:t>𝐽</m:t>
                        </m:r>
                      </m:e>
                      <m:sub>
                        <m:r>
                          <a:rPr lang="en-US" sz="1400" b="0" i="1">
                            <a:latin typeface="Cambria Math"/>
                          </a:rPr>
                          <m:t>𝑓</m:t>
                        </m:r>
                      </m:sub>
                    </m:sSub>
                    <m:r>
                      <a:rPr lang="en-US" sz="1400" b="0" i="1">
                        <a:latin typeface="Cambria Math"/>
                      </a:rPr>
                      <m:t>=</m:t>
                    </m:r>
                    <m:f>
                      <m:f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400" b="0" i="1">
                            <a:latin typeface="Cambria Math"/>
                            <a:ea typeface="Cambria Math"/>
                          </a:rPr>
                          <m:t>∆</m:t>
                        </m:r>
                        <m:r>
                          <a:rPr lang="en-US" sz="1400" b="0" i="1">
                            <a:latin typeface="Cambria Math"/>
                            <a:ea typeface="Cambria Math"/>
                          </a:rPr>
                          <m:t>𝜌</m:t>
                        </m:r>
                        <m:r>
                          <a:rPr lang="en-US" sz="1400" b="0" i="1">
                            <a:latin typeface="Cambria Math"/>
                            <a:ea typeface="Cambria Math"/>
                          </a:rPr>
                          <m:t>𝑔</m:t>
                        </m:r>
                        <m:r>
                          <a:rPr lang="en-US" sz="1400" b="0" i="1">
                            <a:latin typeface="Cambria Math"/>
                            <a:ea typeface="Cambria Math"/>
                          </a:rPr>
                          <m:t>∆</m:t>
                        </m:r>
                        <m:r>
                          <a:rPr lang="en-US" sz="1400" b="0" i="1">
                            <a:latin typeface="Cambria Math"/>
                            <a:ea typeface="Cambria Math"/>
                          </a:rPr>
                          <m:t>h</m:t>
                        </m:r>
                        <m:rad>
                          <m:radPr>
                            <m:degHide m:val="on"/>
                            <m:ctrlPr>
                              <a:rPr lang="en-US" sz="1400" b="0" i="1">
                                <a:latin typeface="Cambria Math" panose="02040503050406030204" pitchFamily="18" charset="0"/>
                                <a:ea typeface="Cambria Math"/>
                              </a:rPr>
                            </m:ctrlPr>
                          </m:radPr>
                          <m:deg/>
                          <m:e>
                            <m:f>
                              <m:fPr>
                                <m:type m:val="lin"/>
                                <m:ctrlPr>
                                  <a:rPr lang="en-US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𝑘</m:t>
                                </m:r>
                              </m:num>
                              <m:den>
                                <m:r>
                                  <a:rPr lang="en-US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Cambria Math"/>
                                    <a:cs typeface="+mn-cs"/>
                                  </a:rPr>
                                  <m:t>𝜑</m:t>
                                </m:r>
                              </m:den>
                            </m:f>
                          </m:e>
                        </m:rad>
                      </m:num>
                      <m:den>
                        <m:r>
                          <a:rPr lang="en-US" sz="1400" b="0" i="1">
                            <a:latin typeface="Cambria Math"/>
                            <a:ea typeface="Cambria Math"/>
                          </a:rPr>
                          <m:t>𝜎</m:t>
                        </m:r>
                        <m:r>
                          <a:rPr lang="en-US" sz="1400" b="0" i="1">
                            <a:latin typeface="Cambria Math"/>
                            <a:ea typeface="Cambria Math"/>
                          </a:rPr>
                          <m:t>𝑐𝑜𝑠</m:t>
                        </m:r>
                        <m:r>
                          <a:rPr lang="en-US" sz="1400" b="0" i="1">
                            <a:latin typeface="Cambria Math"/>
                            <a:ea typeface="Cambria Math"/>
                          </a:rPr>
                          <m:t>𝜃</m:t>
                        </m:r>
                      </m:den>
                    </m:f>
                  </m:oMath>
                </m:oMathPara>
              </a14:m>
              <a:endParaRPr lang="ru-RU" sz="1400"/>
            </a:p>
          </xdr:txBody>
        </xdr:sp>
      </mc:Choice>
      <mc:Fallback xmlns="">
        <xdr:sp macro="" textlink="">
          <xdr:nvSpPr>
            <xdr:cNvPr id="11" name="TextBox 10"/>
            <xdr:cNvSpPr txBox="1"/>
          </xdr:nvSpPr>
          <xdr:spPr>
            <a:xfrm>
              <a:off x="247651" y="4753110"/>
              <a:ext cx="1657350" cy="56214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 algn="l"/>
              <a:r>
                <a:rPr lang="en-US" sz="1400" b="0" i="0">
                  <a:latin typeface="Cambria Math"/>
                </a:rPr>
                <a:t>𝐽_𝑓=(</a:t>
              </a:r>
              <a:r>
                <a:rPr lang="en-US" sz="1400" b="0" i="0">
                  <a:latin typeface="Cambria Math"/>
                  <a:ea typeface="Cambria Math"/>
                </a:rPr>
                <a:t>∆𝜌𝑔∆ℎ√(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𝑘∕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/>
                  <a:ea typeface="Cambria Math"/>
                  <a:cs typeface="+mn-cs"/>
                </a:rPr>
                <a:t>𝜑))/</a:t>
              </a:r>
              <a:r>
                <a:rPr lang="en-US" sz="1400" b="0" i="0">
                  <a:latin typeface="Cambria Math"/>
                  <a:ea typeface="Cambria Math"/>
                </a:rPr>
                <a:t>𝜎𝑐𝑜𝑠𝜃</a:t>
              </a:r>
              <a:endParaRPr lang="ru-RU" sz="1400"/>
            </a:p>
          </xdr:txBody>
        </xdr:sp>
      </mc:Fallback>
    </mc:AlternateContent>
    <xdr:clientData/>
  </xdr:oneCellAnchor>
  <xdr:oneCellAnchor>
    <xdr:from>
      <xdr:col>1</xdr:col>
      <xdr:colOff>57150</xdr:colOff>
      <xdr:row>18</xdr:row>
      <xdr:rowOff>47625</xdr:rowOff>
    </xdr:from>
    <xdr:ext cx="1971675" cy="3114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TextBox 17">
              <a:extLst>
                <a:ext uri="{FF2B5EF4-FFF2-40B4-BE49-F238E27FC236}">
                  <a16:creationId xmlns:a16="http://schemas.microsoft.com/office/drawing/2014/main" id="{00000000-0008-0000-0500-000012000000}"/>
                </a:ext>
              </a:extLst>
            </xdr:cNvPr>
            <xdr:cNvSpPr txBox="1"/>
          </xdr:nvSpPr>
          <xdr:spPr>
            <a:xfrm>
              <a:off x="247650" y="3476625"/>
              <a:ext cx="1971675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 algn="l"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sz="1400" b="0" i="1">
                        <a:latin typeface="Cambria Math"/>
                        <a:ea typeface="Cambria Math"/>
                      </a:rPr>
                      <m:t>𝜑</m:t>
                    </m:r>
                    <m:r>
                      <a:rPr lang="en-US" sz="1400" b="0" i="1">
                        <a:latin typeface="Cambria Math"/>
                        <a:ea typeface="Cambria Math"/>
                      </a:rPr>
                      <m:t>=</m:t>
                    </m:r>
                    <m:sSub>
                      <m:sSubPr>
                        <m:ctrlPr>
                          <a:rPr lang="en-US" sz="1400" b="0" i="1">
                            <a:latin typeface="Cambria Math" panose="02040503050406030204" pitchFamily="18" charset="0"/>
                            <a:ea typeface="Cambria Math"/>
                          </a:rPr>
                        </m:ctrlPr>
                      </m:sSubPr>
                      <m:e>
                        <m:r>
                          <a:rPr lang="en-US" sz="1400" b="0" i="1">
                            <a:latin typeface="Cambria Math"/>
                            <a:ea typeface="Cambria Math"/>
                          </a:rPr>
                          <m:t>0.175</m:t>
                        </m:r>
                        <m:r>
                          <a:rPr lang="en-US" sz="1400" b="0" i="1">
                            <a:latin typeface="Cambria Math"/>
                            <a:ea typeface="Cambria Math"/>
                          </a:rPr>
                          <m:t>𝛼</m:t>
                        </m:r>
                      </m:e>
                      <m:sub>
                        <m:r>
                          <a:rPr lang="en-US" sz="1400" b="0" i="1">
                            <a:latin typeface="Cambria Math"/>
                            <a:ea typeface="Cambria Math"/>
                          </a:rPr>
                          <m:t>𝑆𝑃</m:t>
                        </m:r>
                      </m:sub>
                    </m:sSub>
                    <m:r>
                      <a:rPr lang="en-US" sz="1400" b="0" i="1">
                        <a:latin typeface="Cambria Math"/>
                        <a:ea typeface="Cambria Math"/>
                      </a:rPr>
                      <m:t>+0.025</m:t>
                    </m:r>
                  </m:oMath>
                </m:oMathPara>
              </a14:m>
              <a:endParaRPr lang="ru-RU" sz="1400"/>
            </a:p>
          </xdr:txBody>
        </xdr:sp>
      </mc:Choice>
      <mc:Fallback xmlns="">
        <xdr:sp macro="" textlink="">
          <xdr:nvSpPr>
            <xdr:cNvPr id="18" name="TextBox 17"/>
            <xdr:cNvSpPr txBox="1"/>
          </xdr:nvSpPr>
          <xdr:spPr>
            <a:xfrm>
              <a:off x="247650" y="3476625"/>
              <a:ext cx="1971675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 algn="l"/>
              <a:r>
                <a:rPr lang="en-US" sz="1400" b="0" i="0">
                  <a:latin typeface="Cambria Math"/>
                  <a:ea typeface="Cambria Math"/>
                </a:rPr>
                <a:t>𝜑=〖0.175𝛼〗_𝑆𝑃+0.025</a:t>
              </a:r>
              <a:endParaRPr lang="ru-RU" sz="1400"/>
            </a:p>
          </xdr:txBody>
        </xdr:sp>
      </mc:Fallback>
    </mc:AlternateContent>
    <xdr:clientData/>
  </xdr:oneCellAnchor>
  <xdr:oneCellAnchor>
    <xdr:from>
      <xdr:col>1</xdr:col>
      <xdr:colOff>57150</xdr:colOff>
      <xdr:row>20</xdr:row>
      <xdr:rowOff>92120</xdr:rowOff>
    </xdr:from>
    <xdr:ext cx="1552575" cy="3114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TextBox 18">
              <a:extLst>
                <a:ext uri="{FF2B5EF4-FFF2-40B4-BE49-F238E27FC236}">
                  <a16:creationId xmlns:a16="http://schemas.microsoft.com/office/drawing/2014/main" id="{00000000-0008-0000-0500-000013000000}"/>
                </a:ext>
              </a:extLst>
            </xdr:cNvPr>
            <xdr:cNvSpPr txBox="1"/>
          </xdr:nvSpPr>
          <xdr:spPr>
            <a:xfrm>
              <a:off x="247650" y="3902120"/>
              <a:ext cx="1552575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 algn="l"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func>
                      <m:funcPr>
                        <m:ctrlPr>
                          <a:rPr lang="en-US" sz="1400" b="0" i="1">
                            <a:latin typeface="Cambria Math" panose="02040503050406030204" pitchFamily="18" charset="0"/>
                            <a:ea typeface="Cambria Math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US" sz="1400" b="0" i="0">
                            <a:latin typeface="Cambria Math"/>
                            <a:ea typeface="Cambria Math"/>
                          </a:rPr>
                          <m:t>ln</m:t>
                        </m:r>
                      </m:fName>
                      <m:e>
                        <m:r>
                          <a:rPr lang="en-US" sz="1400" b="0" i="1">
                            <a:latin typeface="Cambria Math"/>
                            <a:ea typeface="Cambria Math"/>
                          </a:rPr>
                          <m:t>𝑘</m:t>
                        </m:r>
                      </m:e>
                    </m:func>
                    <m:r>
                      <a:rPr lang="en-US" sz="1400" b="0" i="1">
                        <a:latin typeface="Cambria Math"/>
                        <a:ea typeface="Cambria Math"/>
                      </a:rPr>
                      <m:t>=70</m:t>
                    </m:r>
                    <m:r>
                      <a:rPr lang="en-US" sz="1400" b="0" i="1">
                        <a:latin typeface="Cambria Math"/>
                        <a:ea typeface="Cambria Math"/>
                      </a:rPr>
                      <m:t>𝜑</m:t>
                    </m:r>
                    <m:r>
                      <a:rPr lang="en-US" sz="1400" b="0" i="1">
                        <a:latin typeface="Cambria Math"/>
                        <a:ea typeface="Cambria Math"/>
                      </a:rPr>
                      <m:t>−8.2</m:t>
                    </m:r>
                  </m:oMath>
                </m:oMathPara>
              </a14:m>
              <a:endParaRPr lang="ru-RU" sz="1400"/>
            </a:p>
          </xdr:txBody>
        </xdr:sp>
      </mc:Choice>
      <mc:Fallback xmlns="">
        <xdr:sp macro="" textlink="">
          <xdr:nvSpPr>
            <xdr:cNvPr id="19" name="TextBox 18"/>
            <xdr:cNvSpPr txBox="1"/>
          </xdr:nvSpPr>
          <xdr:spPr>
            <a:xfrm>
              <a:off x="247650" y="3902120"/>
              <a:ext cx="1552575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 algn="l"/>
              <a:r>
                <a:rPr lang="en-US" sz="1400" b="0" i="0">
                  <a:latin typeface="Cambria Math"/>
                  <a:ea typeface="Cambria Math"/>
                </a:rPr>
                <a:t>ln⁡𝑘=70𝜑−8.2</a:t>
              </a:r>
              <a:endParaRPr lang="ru-RU" sz="1400"/>
            </a:p>
          </xdr:txBody>
        </xdr:sp>
      </mc:Fallback>
    </mc:AlternateContent>
    <xdr:clientData/>
  </xdr:oneCellAnchor>
  <xdr:oneCellAnchor>
    <xdr:from>
      <xdr:col>1</xdr:col>
      <xdr:colOff>57150</xdr:colOff>
      <xdr:row>22</xdr:row>
      <xdr:rowOff>127090</xdr:rowOff>
    </xdr:from>
    <xdr:ext cx="2095500" cy="3114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" name="TextBox 21">
              <a:extLst>
                <a:ext uri="{FF2B5EF4-FFF2-40B4-BE49-F238E27FC236}">
                  <a16:creationId xmlns:a16="http://schemas.microsoft.com/office/drawing/2014/main" id="{00000000-0008-0000-0500-000016000000}"/>
                </a:ext>
              </a:extLst>
            </xdr:cNvPr>
            <xdr:cNvSpPr txBox="1"/>
          </xdr:nvSpPr>
          <xdr:spPr>
            <a:xfrm>
              <a:off x="247650" y="4327615"/>
              <a:ext cx="2095500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 algn="l"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func>
                      <m:funcPr>
                        <m:ctrlPr>
                          <a:rPr lang="en-US" sz="1400" b="0" i="1">
                            <a:latin typeface="Cambria Math" panose="02040503050406030204" pitchFamily="18" charset="0"/>
                            <a:ea typeface="Cambria Math"/>
                          </a:rPr>
                        </m:ctrlPr>
                      </m:funcPr>
                      <m:fName>
                        <m:sSub>
                          <m:sSubPr>
                            <m:ctrlPr>
                              <a:rPr lang="en-US" sz="1400" b="0" i="1">
                                <a:latin typeface="Cambria Math" panose="02040503050406030204" pitchFamily="18" charset="0"/>
                                <a:ea typeface="Cambria Math"/>
                              </a:rPr>
                            </m:ctrlPr>
                          </m:sSubPr>
                          <m:e>
                            <m:r>
                              <a:rPr lang="en-US" sz="1400" b="0" i="1">
                                <a:latin typeface="Cambria Math"/>
                                <a:ea typeface="Cambria Math"/>
                              </a:rPr>
                              <m:t>𝑆</m:t>
                            </m:r>
                          </m:e>
                          <m:sub>
                            <m:r>
                              <a:rPr lang="en-US" sz="1400" b="0" i="1">
                                <a:latin typeface="Cambria Math"/>
                                <a:ea typeface="Cambria Math"/>
                              </a:rPr>
                              <m:t>𝑤𝑐</m:t>
                            </m:r>
                          </m:sub>
                        </m:sSub>
                        <m:r>
                          <a:rPr lang="en-US" sz="1400" b="0" i="1">
                            <a:latin typeface="Cambria Math"/>
                            <a:ea typeface="Cambria Math"/>
                          </a:rPr>
                          <m:t>=</m:t>
                        </m:r>
                        <m:r>
                          <a:rPr lang="en-US" sz="1400" b="0" i="0">
                            <a:latin typeface="Cambria Math"/>
                            <a:ea typeface="Cambria Math"/>
                          </a:rPr>
                          <m:t>−0.048</m:t>
                        </m:r>
                        <m:r>
                          <m:rPr>
                            <m:sty m:val="p"/>
                          </m:rPr>
                          <a:rPr lang="en-US" sz="1400" b="0" i="0">
                            <a:latin typeface="Cambria Math"/>
                            <a:ea typeface="Cambria Math"/>
                          </a:rPr>
                          <m:t>ln</m:t>
                        </m:r>
                      </m:fName>
                      <m:e>
                        <m:r>
                          <a:rPr lang="en-US" sz="1400" b="0" i="1">
                            <a:latin typeface="Cambria Math"/>
                            <a:ea typeface="Cambria Math"/>
                          </a:rPr>
                          <m:t>𝑘</m:t>
                        </m:r>
                        <m:r>
                          <a:rPr lang="en-US" sz="1400" b="0" i="1">
                            <a:latin typeface="Cambria Math"/>
                            <a:ea typeface="Cambria Math"/>
                          </a:rPr>
                          <m:t>+0.5</m:t>
                        </m:r>
                      </m:e>
                    </m:func>
                  </m:oMath>
                </m:oMathPara>
              </a14:m>
              <a:endParaRPr lang="ru-RU" sz="1400"/>
            </a:p>
          </xdr:txBody>
        </xdr:sp>
      </mc:Choice>
      <mc:Fallback xmlns="">
        <xdr:sp macro="" textlink="">
          <xdr:nvSpPr>
            <xdr:cNvPr id="22" name="TextBox 21"/>
            <xdr:cNvSpPr txBox="1"/>
          </xdr:nvSpPr>
          <xdr:spPr>
            <a:xfrm>
              <a:off x="247650" y="4327615"/>
              <a:ext cx="2095500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 algn="l"/>
              <a:r>
                <a:rPr lang="en-US" sz="1400" b="0" i="0">
                  <a:latin typeface="Cambria Math"/>
                  <a:ea typeface="Cambria Math"/>
                </a:rPr>
                <a:t>〖𝑆_𝑤𝑐=−0.048ln〗⁡〖𝑘+0.5〗</a:t>
              </a:r>
              <a:endParaRPr lang="ru-RU" sz="1400"/>
            </a:p>
          </xdr:txBody>
        </xdr:sp>
      </mc:Fallback>
    </mc:AlternateContent>
    <xdr:clientData/>
  </xdr:oneCellAnchor>
  <xdr:oneCellAnchor>
    <xdr:from>
      <xdr:col>1</xdr:col>
      <xdr:colOff>57150</xdr:colOff>
      <xdr:row>28</xdr:row>
      <xdr:rowOff>85725</xdr:rowOff>
    </xdr:from>
    <xdr:ext cx="1971675" cy="32534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" name="TextBox 22">
              <a:extLst>
                <a:ext uri="{FF2B5EF4-FFF2-40B4-BE49-F238E27FC236}">
                  <a16:creationId xmlns:a16="http://schemas.microsoft.com/office/drawing/2014/main" id="{00000000-0008-0000-0500-000017000000}"/>
                </a:ext>
              </a:extLst>
            </xdr:cNvPr>
            <xdr:cNvSpPr txBox="1"/>
          </xdr:nvSpPr>
          <xdr:spPr>
            <a:xfrm>
              <a:off x="247650" y="5429250"/>
              <a:ext cx="1971675" cy="32534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 algn="l"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func>
                      <m:funcPr>
                        <m:ctrlPr>
                          <a:rPr lang="en-US" sz="1400" b="0" i="1">
                            <a:latin typeface="Cambria Math" panose="02040503050406030204" pitchFamily="18" charset="0"/>
                            <a:ea typeface="Cambria Math"/>
                          </a:rPr>
                        </m:ctrlPr>
                      </m:funcPr>
                      <m:fName>
                        <m:sSub>
                          <m:sSubPr>
                            <m:ctrlPr>
                              <a:rPr lang="en-US" sz="1400" b="0" i="1">
                                <a:latin typeface="Cambria Math" panose="02040503050406030204" pitchFamily="18" charset="0"/>
                                <a:ea typeface="Cambria Math"/>
                              </a:rPr>
                            </m:ctrlPr>
                          </m:sSubPr>
                          <m:e>
                            <m:r>
                              <a:rPr lang="en-US" sz="1400" b="0" i="1">
                                <a:latin typeface="Cambria Math"/>
                                <a:ea typeface="Cambria Math"/>
                              </a:rPr>
                              <m:t>𝑆</m:t>
                            </m:r>
                          </m:e>
                          <m:sub>
                            <m:r>
                              <a:rPr lang="en-US" sz="1400" b="0" i="1">
                                <a:latin typeface="Cambria Math"/>
                                <a:ea typeface="Cambria Math"/>
                              </a:rPr>
                              <m:t>𝑤</m:t>
                            </m:r>
                          </m:sub>
                        </m:sSub>
                        <m:r>
                          <a:rPr lang="en-US" sz="1400" b="0" i="1">
                            <a:latin typeface="Cambria Math"/>
                            <a:ea typeface="Cambria Math"/>
                          </a:rPr>
                          <m:t>=</m:t>
                        </m:r>
                        <m:r>
                          <a:rPr lang="en-US" sz="1400" b="0" i="0">
                            <a:latin typeface="Cambria Math"/>
                            <a:ea typeface="Cambria Math"/>
                          </a:rPr>
                          <m:t>−0.11</m:t>
                        </m:r>
                        <m:r>
                          <m:rPr>
                            <m:sty m:val="p"/>
                          </m:rPr>
                          <a:rPr lang="en-US" sz="1400" b="0" i="0">
                            <a:latin typeface="Cambria Math"/>
                            <a:ea typeface="Cambria Math"/>
                          </a:rPr>
                          <m:t>ln</m:t>
                        </m:r>
                      </m:fName>
                      <m:e>
                        <m:sSub>
                          <m:sSubPr>
                            <m:ctrlPr>
                              <a:rPr lang="en-US" sz="1400" b="0" i="1">
                                <a:latin typeface="Cambria Math" panose="02040503050406030204" pitchFamily="18" charset="0"/>
                                <a:ea typeface="Cambria Math"/>
                              </a:rPr>
                            </m:ctrlPr>
                          </m:sSubPr>
                          <m:e>
                            <m:r>
                              <a:rPr lang="en-US" sz="1400" b="0" i="1">
                                <a:latin typeface="Cambria Math"/>
                                <a:ea typeface="Cambria Math"/>
                              </a:rPr>
                              <m:t>𝐽</m:t>
                            </m:r>
                          </m:e>
                          <m:sub>
                            <m:r>
                              <a:rPr lang="en-US" sz="1400" b="0" i="1">
                                <a:latin typeface="Cambria Math"/>
                                <a:ea typeface="Cambria Math"/>
                              </a:rPr>
                              <m:t>𝑓</m:t>
                            </m:r>
                          </m:sub>
                        </m:sSub>
                        <m:r>
                          <a:rPr lang="en-US" sz="1400" b="0" i="1">
                            <a:latin typeface="Cambria Math"/>
                            <a:ea typeface="Cambria Math"/>
                          </a:rPr>
                          <m:t>+0.48</m:t>
                        </m:r>
                      </m:e>
                    </m:func>
                  </m:oMath>
                </m:oMathPara>
              </a14:m>
              <a:endParaRPr lang="ru-RU" sz="1400"/>
            </a:p>
          </xdr:txBody>
        </xdr:sp>
      </mc:Choice>
      <mc:Fallback xmlns="">
        <xdr:sp macro="" textlink="">
          <xdr:nvSpPr>
            <xdr:cNvPr id="23" name="TextBox 22"/>
            <xdr:cNvSpPr txBox="1"/>
          </xdr:nvSpPr>
          <xdr:spPr>
            <a:xfrm>
              <a:off x="247650" y="5429250"/>
              <a:ext cx="1971675" cy="32534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 algn="l"/>
              <a:r>
                <a:rPr lang="en-US" sz="1400" b="0" i="0">
                  <a:latin typeface="Cambria Math"/>
                  <a:ea typeface="Cambria Math"/>
                </a:rPr>
                <a:t>〖𝑆_𝑤=−0.11ln〗⁡〖𝐽_𝑓+0.48〗</a:t>
              </a:r>
              <a:endParaRPr lang="ru-RU" sz="14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9526</xdr:colOff>
      <xdr:row>25</xdr:row>
      <xdr:rowOff>0</xdr:rowOff>
    </xdr:from>
    <xdr:to>
      <xdr:col>3</xdr:col>
      <xdr:colOff>1403626</xdr:colOff>
      <xdr:row>40</xdr:row>
      <xdr:rowOff>22500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</xdr:col>
      <xdr:colOff>142875</xdr:colOff>
      <xdr:row>22</xdr:row>
      <xdr:rowOff>85725</xdr:rowOff>
    </xdr:from>
    <xdr:ext cx="3848100" cy="3114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00000000-0008-0000-0700-000004000000}"/>
                </a:ext>
              </a:extLst>
            </xdr:cNvPr>
            <xdr:cNvSpPr txBox="1"/>
          </xdr:nvSpPr>
          <xdr:spPr>
            <a:xfrm>
              <a:off x="333375" y="2943225"/>
              <a:ext cx="3848100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 algn="l"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sz="1400" b="0" i="1">
                        <a:latin typeface="Cambria Math"/>
                        <a:ea typeface="Cambria Math"/>
                      </a:rPr>
                      <m:t>𝑆</m:t>
                    </m:r>
                    <m:sSub>
                      <m:sSubPr>
                        <m:ctrlPr>
                          <a:rPr lang="en-US" sz="1400" b="0" i="1">
                            <a:latin typeface="Cambria Math" panose="02040503050406030204" pitchFamily="18" charset="0"/>
                            <a:ea typeface="Cambria Math"/>
                          </a:rPr>
                        </m:ctrlPr>
                      </m:sSubPr>
                      <m:e>
                        <m:r>
                          <a:rPr lang="en-US" sz="1400" b="0" i="1">
                            <a:latin typeface="Cambria Math"/>
                            <a:ea typeface="Cambria Math"/>
                          </a:rPr>
                          <m:t>𝑤</m:t>
                        </m:r>
                      </m:e>
                      <m:sub>
                        <m:r>
                          <a:rPr lang="en-US" sz="1400" b="0" i="1">
                            <a:latin typeface="Cambria Math"/>
                            <a:ea typeface="Cambria Math"/>
                          </a:rPr>
                          <m:t>𝑠𝑐𝑎𝑙𝑒𝑑</m:t>
                        </m:r>
                      </m:sub>
                    </m:sSub>
                    <m:r>
                      <a:rPr lang="en-US" sz="1400" b="0" i="1">
                        <a:latin typeface="Cambria Math"/>
                        <a:ea typeface="Cambria Math"/>
                      </a:rPr>
                      <m:t>=</m:t>
                    </m:r>
                    <m:r>
                      <a:rPr lang="en-US" sz="1400" b="0" i="1">
                        <a:latin typeface="Cambria Math"/>
                        <a:ea typeface="Cambria Math"/>
                      </a:rPr>
                      <m:t>𝑆</m:t>
                    </m:r>
                    <m:sSub>
                      <m:sSubPr>
                        <m:ctrlPr>
                          <a:rPr lang="en-US" sz="1400" b="0" i="1">
                            <a:latin typeface="Cambria Math" panose="02040503050406030204" pitchFamily="18" charset="0"/>
                            <a:ea typeface="Cambria Math"/>
                          </a:rPr>
                        </m:ctrlPr>
                      </m:sSubPr>
                      <m:e>
                        <m:r>
                          <a:rPr lang="en-US" sz="1400" b="0" i="1">
                            <a:latin typeface="Cambria Math"/>
                            <a:ea typeface="Cambria Math"/>
                          </a:rPr>
                          <m:t>𝑤</m:t>
                        </m:r>
                      </m:e>
                      <m:sub>
                        <m:r>
                          <a:rPr lang="en-US" sz="1400" b="0" i="1">
                            <a:latin typeface="Cambria Math"/>
                            <a:ea typeface="Cambria Math"/>
                          </a:rPr>
                          <m:t>𝑛𝑜𝑟𝑚</m:t>
                        </m:r>
                      </m:sub>
                    </m:sSub>
                    <m:d>
                      <m:dPr>
                        <m:ctrlPr>
                          <a:rPr lang="en-US" sz="1400" b="0" i="1">
                            <a:latin typeface="Cambria Math" panose="02040503050406030204" pitchFamily="18" charset="0"/>
                            <a:ea typeface="Cambria Math"/>
                          </a:rPr>
                        </m:ctrlPr>
                      </m:dPr>
                      <m:e>
                        <m:r>
                          <a:rPr lang="en-US" sz="1400" b="0" i="1">
                            <a:latin typeface="Cambria Math"/>
                            <a:ea typeface="Cambria Math"/>
                          </a:rPr>
                          <m:t>1−</m:t>
                        </m:r>
                        <m:r>
                          <a:rPr lang="en-US" sz="1400" b="0" i="1">
                            <a:latin typeface="Cambria Math"/>
                            <a:ea typeface="Cambria Math"/>
                          </a:rPr>
                          <m:t>𝑆𝑂𝑊𝐶𝑅</m:t>
                        </m:r>
                        <m:r>
                          <a:rPr lang="en-US" sz="1400" b="0" i="1">
                            <a:latin typeface="Cambria Math"/>
                            <a:ea typeface="Cambria Math"/>
                          </a:rPr>
                          <m:t>−</m:t>
                        </m:r>
                        <m:r>
                          <a:rPr lang="en-US" sz="1400" b="0" i="1">
                            <a:latin typeface="Cambria Math"/>
                            <a:ea typeface="Cambria Math"/>
                          </a:rPr>
                          <m:t>𝑆𝑊𝐿</m:t>
                        </m:r>
                      </m:e>
                    </m:d>
                    <m:r>
                      <a:rPr lang="en-US" sz="1400" b="0" i="1">
                        <a:latin typeface="Cambria Math"/>
                        <a:ea typeface="Cambria Math"/>
                      </a:rPr>
                      <m:t>+</m:t>
                    </m:r>
                    <m:r>
                      <a:rPr lang="en-US" sz="1400" b="0" i="1">
                        <a:latin typeface="Cambria Math"/>
                        <a:ea typeface="Cambria Math"/>
                      </a:rPr>
                      <m:t>𝑆𝑊𝐿</m:t>
                    </m:r>
                  </m:oMath>
                </m:oMathPara>
              </a14:m>
              <a:endParaRPr lang="ru-RU" sz="14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333375" y="2943225"/>
              <a:ext cx="3848100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 algn="l"/>
              <a:r>
                <a:rPr lang="en-US" sz="1400" b="0" i="0">
                  <a:latin typeface="Cambria Math"/>
                  <a:ea typeface="Cambria Math"/>
                </a:rPr>
                <a:t>𝑆𝑤_𝑠𝑐𝑎𝑙𝑒𝑑=𝑆𝑤_𝑛𝑜𝑟𝑚 (1−𝑆𝑂𝑊𝐶𝑅−𝑆𝑊𝐿)+𝑆𝑊𝐿</a:t>
              </a:r>
              <a:endParaRPr lang="ru-RU" sz="1400"/>
            </a:p>
          </xdr:txBody>
        </xdr:sp>
      </mc:Fallback>
    </mc:AlternateContent>
    <xdr:clientData/>
  </xdr:oneCellAnchor>
  <xdr:twoCellAnchor>
    <xdr:from>
      <xdr:col>3</xdr:col>
      <xdr:colOff>1666875</xdr:colOff>
      <xdr:row>25</xdr:row>
      <xdr:rowOff>0</xdr:rowOff>
    </xdr:from>
    <xdr:to>
      <xdr:col>7</xdr:col>
      <xdr:colOff>70125</xdr:colOff>
      <xdr:row>40</xdr:row>
      <xdr:rowOff>22500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1409700</xdr:colOff>
      <xdr:row>32</xdr:row>
      <xdr:rowOff>66675</xdr:rowOff>
    </xdr:from>
    <xdr:to>
      <xdr:col>3</xdr:col>
      <xdr:colOff>1666875</xdr:colOff>
      <xdr:row>32</xdr:row>
      <xdr:rowOff>66675</xdr:rowOff>
    </xdr:to>
    <xdr:cxnSp macro="">
      <xdr:nvCxnSpPr>
        <xdr:cNvPr id="7" name="Прямая со стрелкой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CxnSpPr/>
      </xdr:nvCxnSpPr>
      <xdr:spPr>
        <a:xfrm>
          <a:off x="3086100" y="6162675"/>
          <a:ext cx="257175" cy="0"/>
        </a:xfrm>
        <a:prstGeom prst="straightConnector1">
          <a:avLst/>
        </a:prstGeom>
        <a:ln w="38100">
          <a:solidFill>
            <a:schemeClr val="bg1">
              <a:lumMod val="50000"/>
            </a:schemeClr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415436</xdr:colOff>
      <xdr:row>35</xdr:row>
      <xdr:rowOff>166663</xdr:rowOff>
    </xdr:from>
    <xdr:to>
      <xdr:col>2</xdr:col>
      <xdr:colOff>19107</xdr:colOff>
      <xdr:row>36</xdr:row>
      <xdr:rowOff>123639</xdr:rowOff>
    </xdr:to>
    <xdr:sp macro="" textlink="">
      <xdr:nvSpPr>
        <xdr:cNvPr id="9" name="Объект 3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SpPr txBox="1">
          <a:spLocks/>
        </xdr:cNvSpPr>
      </xdr:nvSpPr>
      <xdr:spPr>
        <a:xfrm>
          <a:off x="605936" y="6834163"/>
          <a:ext cx="387652" cy="147476"/>
        </a:xfrm>
        <a:prstGeom prst="rect">
          <a:avLst/>
        </a:prstGeom>
      </xdr:spPr>
      <xdr:txBody>
        <a:bodyPr vertOverflow="clip" horzOverflow="clip" wrap="none" lIns="0" tIns="0" rIns="0" bIns="0" anchor="ctr" anchorCtr="1">
          <a:spAutoFit/>
        </a:bodyPr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indent="0">
            <a:spcAft>
              <a:spcPts val="0"/>
            </a:spcAft>
            <a:buClrTx/>
            <a:buNone/>
          </a:pPr>
          <a:r>
            <a:rPr lang="en-US" altLang="en-US" sz="1000">
              <a:solidFill>
                <a:srgbClr val="FF0000"/>
              </a:solidFill>
              <a:latin typeface="Arial" panose="020B0604020202020204" pitchFamily="34" charset="0"/>
              <a:cs typeface="Arial" panose="020B0604020202020204" pitchFamily="34" charset="0"/>
              <a:sym typeface="Wingdings" panose="05000000000000000000" pitchFamily="2" charset="2"/>
            </a:rPr>
            <a:t>Swmin</a:t>
          </a:r>
        </a:p>
      </xdr:txBody>
    </xdr:sp>
    <xdr:clientData/>
  </xdr:twoCellAnchor>
  <xdr:twoCellAnchor>
    <xdr:from>
      <xdr:col>1</xdr:col>
      <xdr:colOff>464555</xdr:colOff>
      <xdr:row>36</xdr:row>
      <xdr:rowOff>117241</xdr:rowOff>
    </xdr:from>
    <xdr:to>
      <xdr:col>1</xdr:col>
      <xdr:colOff>752436</xdr:colOff>
      <xdr:row>37</xdr:row>
      <xdr:rowOff>74217</xdr:rowOff>
    </xdr:to>
    <xdr:sp macro="" textlink="">
      <xdr:nvSpPr>
        <xdr:cNvPr id="10" name="Объект 3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SpPr txBox="1">
          <a:spLocks/>
        </xdr:cNvSpPr>
      </xdr:nvSpPr>
      <xdr:spPr>
        <a:xfrm>
          <a:off x="655055" y="6975241"/>
          <a:ext cx="287881" cy="147476"/>
        </a:xfrm>
        <a:prstGeom prst="rect">
          <a:avLst/>
        </a:prstGeom>
      </xdr:spPr>
      <xdr:txBody>
        <a:bodyPr vertOverflow="clip" horzOverflow="clip" wrap="none" lIns="0" tIns="0" rIns="0" bIns="0" anchor="ctr" anchorCtr="1">
          <a:spAutoFit/>
        </a:bodyPr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indent="0">
            <a:spcAft>
              <a:spcPts val="0"/>
            </a:spcAft>
            <a:buClrTx/>
            <a:buNone/>
          </a:pPr>
          <a:r>
            <a:rPr lang="en-US" altLang="en-US" sz="1000">
              <a:solidFill>
                <a:srgbClr val="FF0000"/>
              </a:solidFill>
              <a:latin typeface="Arial" panose="020B0604020202020204" pitchFamily="34" charset="0"/>
              <a:cs typeface="Arial" panose="020B0604020202020204" pitchFamily="34" charset="0"/>
              <a:sym typeface="Wingdings" panose="05000000000000000000" pitchFamily="2" charset="2"/>
            </a:rPr>
            <a:t>Swcr</a:t>
          </a:r>
        </a:p>
      </xdr:txBody>
    </xdr:sp>
    <xdr:clientData/>
  </xdr:twoCellAnchor>
  <xdr:twoCellAnchor>
    <xdr:from>
      <xdr:col>3</xdr:col>
      <xdr:colOff>731258</xdr:colOff>
      <xdr:row>36</xdr:row>
      <xdr:rowOff>124568</xdr:rowOff>
    </xdr:from>
    <xdr:to>
      <xdr:col>3</xdr:col>
      <xdr:colOff>1137395</xdr:colOff>
      <xdr:row>37</xdr:row>
      <xdr:rowOff>81544</xdr:rowOff>
    </xdr:to>
    <xdr:sp macro="" textlink="">
      <xdr:nvSpPr>
        <xdr:cNvPr id="11" name="Объект 3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SpPr txBox="1">
          <a:spLocks/>
        </xdr:cNvSpPr>
      </xdr:nvSpPr>
      <xdr:spPr>
        <a:xfrm>
          <a:off x="2409123" y="6982568"/>
          <a:ext cx="406137" cy="147476"/>
        </a:xfrm>
        <a:prstGeom prst="rect">
          <a:avLst/>
        </a:prstGeom>
      </xdr:spPr>
      <xdr:txBody>
        <a:bodyPr vertOverflow="clip" horzOverflow="clip" wrap="none" lIns="0" tIns="0" rIns="0" bIns="0" anchor="ctr" anchorCtr="1">
          <a:spAutoFit/>
        </a:bodyPr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indent="0">
            <a:spcAft>
              <a:spcPts val="0"/>
            </a:spcAft>
            <a:buClrTx/>
            <a:buNone/>
          </a:pPr>
          <a:r>
            <a:rPr lang="en-US" altLang="en-US" sz="1000">
              <a:solidFill>
                <a:srgbClr val="FF0000"/>
              </a:solidFill>
              <a:latin typeface="Arial" panose="020B0604020202020204" pitchFamily="34" charset="0"/>
              <a:cs typeface="Arial" panose="020B0604020202020204" pitchFamily="34" charset="0"/>
              <a:sym typeface="Wingdings" panose="05000000000000000000" pitchFamily="2" charset="2"/>
            </a:rPr>
            <a:t>1-Sorw</a:t>
          </a:r>
        </a:p>
      </xdr:txBody>
    </xdr:sp>
    <xdr:clientData/>
  </xdr:twoCellAnchor>
  <xdr:twoCellAnchor>
    <xdr:from>
      <xdr:col>3</xdr:col>
      <xdr:colOff>590610</xdr:colOff>
      <xdr:row>29</xdr:row>
      <xdr:rowOff>50186</xdr:rowOff>
    </xdr:from>
    <xdr:to>
      <xdr:col>3</xdr:col>
      <xdr:colOff>1174873</xdr:colOff>
      <xdr:row>30</xdr:row>
      <xdr:rowOff>7162</xdr:rowOff>
    </xdr:to>
    <xdr:sp macro="" textlink="">
      <xdr:nvSpPr>
        <xdr:cNvPr id="12" name="Объект 3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SpPr txBox="1">
          <a:spLocks/>
        </xdr:cNvSpPr>
      </xdr:nvSpPr>
      <xdr:spPr>
        <a:xfrm>
          <a:off x="2268475" y="5574686"/>
          <a:ext cx="584263" cy="147476"/>
        </a:xfrm>
        <a:prstGeom prst="rect">
          <a:avLst/>
        </a:prstGeom>
      </xdr:spPr>
      <xdr:txBody>
        <a:bodyPr vertOverflow="clip" horzOverflow="clip" wrap="none" lIns="0" tIns="0" rIns="0" bIns="0" anchor="ctr" anchorCtr="1">
          <a:spAutoFit/>
        </a:bodyPr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indent="0">
            <a:spcAft>
              <a:spcPts val="0"/>
            </a:spcAft>
            <a:buClrTx/>
            <a:buNone/>
          </a:pPr>
          <a:r>
            <a:rPr lang="en-US" altLang="en-US" sz="1000">
              <a:solidFill>
                <a:srgbClr val="FF0000"/>
              </a:solidFill>
              <a:latin typeface="Arial" panose="020B0604020202020204" pitchFamily="34" charset="0"/>
              <a:cs typeface="Arial" panose="020B0604020202020204" pitchFamily="34" charset="0"/>
              <a:sym typeface="Wingdings" panose="05000000000000000000" pitchFamily="2" charset="2"/>
            </a:rPr>
            <a:t>Krw_Sorw</a:t>
          </a:r>
        </a:p>
      </xdr:txBody>
    </xdr:sp>
    <xdr:clientData/>
  </xdr:twoCellAnchor>
  <xdr:twoCellAnchor>
    <xdr:from>
      <xdr:col>3</xdr:col>
      <xdr:colOff>711842</xdr:colOff>
      <xdr:row>26</xdr:row>
      <xdr:rowOff>73909</xdr:rowOff>
    </xdr:from>
    <xdr:to>
      <xdr:col>3</xdr:col>
      <xdr:colOff>1160811</xdr:colOff>
      <xdr:row>27</xdr:row>
      <xdr:rowOff>30885</xdr:rowOff>
    </xdr:to>
    <xdr:sp macro="" textlink="">
      <xdr:nvSpPr>
        <xdr:cNvPr id="13" name="Объект 3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SpPr txBox="1">
          <a:spLocks/>
        </xdr:cNvSpPr>
      </xdr:nvSpPr>
      <xdr:spPr>
        <a:xfrm>
          <a:off x="2389707" y="5026909"/>
          <a:ext cx="448969" cy="147476"/>
        </a:xfrm>
        <a:prstGeom prst="rect">
          <a:avLst/>
        </a:prstGeom>
      </xdr:spPr>
      <xdr:txBody>
        <a:bodyPr vertOverflow="clip" horzOverflow="clip" wrap="none" lIns="0" tIns="0" rIns="0" bIns="0" anchor="ctr" anchorCtr="1">
          <a:spAutoFit/>
        </a:bodyPr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indent="0">
            <a:spcAft>
              <a:spcPts val="0"/>
            </a:spcAft>
            <a:buClrTx/>
            <a:buNone/>
          </a:pPr>
          <a:r>
            <a:rPr lang="en-US" altLang="en-US" sz="1000">
              <a:solidFill>
                <a:srgbClr val="FF0000"/>
              </a:solidFill>
              <a:latin typeface="Arial" panose="020B0604020202020204" pitchFamily="34" charset="0"/>
              <a:cs typeface="Arial" panose="020B0604020202020204" pitchFamily="34" charset="0"/>
              <a:sym typeface="Wingdings" panose="05000000000000000000" pitchFamily="2" charset="2"/>
            </a:rPr>
            <a:t>Krw_S1</a:t>
          </a:r>
        </a:p>
      </xdr:txBody>
    </xdr:sp>
    <xdr:clientData/>
  </xdr:twoCellAnchor>
  <xdr:twoCellAnchor>
    <xdr:from>
      <xdr:col>1</xdr:col>
      <xdr:colOff>645385</xdr:colOff>
      <xdr:row>26</xdr:row>
      <xdr:rowOff>164430</xdr:rowOff>
    </xdr:from>
    <xdr:to>
      <xdr:col>2</xdr:col>
      <xdr:colOff>534262</xdr:colOff>
      <xdr:row>27</xdr:row>
      <xdr:rowOff>121406</xdr:rowOff>
    </xdr:to>
    <xdr:sp macro="" textlink="">
      <xdr:nvSpPr>
        <xdr:cNvPr id="14" name="Объект 3">
          <a:extLst>
            <a:ext uri="{FF2B5EF4-FFF2-40B4-BE49-F238E27FC236}">
              <a16:creationId xmlns:a16="http://schemas.microsoft.com/office/drawing/2014/main" id="{00000000-0008-0000-0700-00000E000000}"/>
            </a:ext>
          </a:extLst>
        </xdr:cNvPr>
        <xdr:cNvSpPr txBox="1">
          <a:spLocks/>
        </xdr:cNvSpPr>
      </xdr:nvSpPr>
      <xdr:spPr>
        <a:xfrm>
          <a:off x="835885" y="5117430"/>
          <a:ext cx="672858" cy="147476"/>
        </a:xfrm>
        <a:prstGeom prst="rect">
          <a:avLst/>
        </a:prstGeom>
      </xdr:spPr>
      <xdr:txBody>
        <a:bodyPr vertOverflow="clip" horzOverflow="clip" wrap="none" lIns="0" tIns="0" rIns="0" bIns="0" anchor="ctr" anchorCtr="1">
          <a:spAutoFit/>
        </a:bodyPr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indent="0">
            <a:spcAft>
              <a:spcPts val="0"/>
            </a:spcAft>
            <a:buClrTx/>
            <a:buNone/>
          </a:pPr>
          <a:r>
            <a:rPr lang="en-US" altLang="en-US" sz="1000">
              <a:solidFill>
                <a:srgbClr val="FF0000"/>
              </a:solidFill>
              <a:latin typeface="Arial" panose="020B0604020202020204" pitchFamily="34" charset="0"/>
              <a:cs typeface="Arial" panose="020B0604020202020204" pitchFamily="34" charset="0"/>
              <a:sym typeface="Wingdings" panose="05000000000000000000" pitchFamily="2" charset="2"/>
            </a:rPr>
            <a:t>Kro_Somax</a:t>
          </a:r>
        </a:p>
      </xdr:txBody>
    </xdr:sp>
    <xdr:clientData/>
  </xdr:twoCellAnchor>
  <xdr:twoCellAnchor>
    <xdr:from>
      <xdr:col>3</xdr:col>
      <xdr:colOff>2577946</xdr:colOff>
      <xdr:row>36</xdr:row>
      <xdr:rowOff>176572</xdr:rowOff>
    </xdr:from>
    <xdr:to>
      <xdr:col>4</xdr:col>
      <xdr:colOff>225477</xdr:colOff>
      <xdr:row>37</xdr:row>
      <xdr:rowOff>133548</xdr:rowOff>
    </xdr:to>
    <xdr:sp macro="" textlink="">
      <xdr:nvSpPr>
        <xdr:cNvPr id="15" name="Объект 3">
          <a:extLst>
            <a:ext uri="{FF2B5EF4-FFF2-40B4-BE49-F238E27FC236}">
              <a16:creationId xmlns:a16="http://schemas.microsoft.com/office/drawing/2014/main" id="{00000000-0008-0000-0700-00000F000000}"/>
            </a:ext>
          </a:extLst>
        </xdr:cNvPr>
        <xdr:cNvSpPr txBox="1">
          <a:spLocks/>
        </xdr:cNvSpPr>
      </xdr:nvSpPr>
      <xdr:spPr>
        <a:xfrm>
          <a:off x="4255811" y="7034572"/>
          <a:ext cx="277897" cy="147476"/>
        </a:xfrm>
        <a:prstGeom prst="rect">
          <a:avLst/>
        </a:prstGeom>
      </xdr:spPr>
      <xdr:txBody>
        <a:bodyPr vertOverflow="clip" horzOverflow="clip" wrap="none" lIns="0" tIns="0" rIns="0" bIns="0" anchor="ctr" anchorCtr="1">
          <a:spAutoFit/>
        </a:bodyPr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indent="0">
            <a:spcAft>
              <a:spcPts val="0"/>
            </a:spcAft>
            <a:buClrTx/>
            <a:buNone/>
          </a:pPr>
          <a:r>
            <a:rPr lang="en-US" altLang="en-US" sz="1000">
              <a:solidFill>
                <a:srgbClr val="FF0000"/>
              </a:solidFill>
              <a:latin typeface="Arial" panose="020B0604020202020204" pitchFamily="34" charset="0"/>
              <a:cs typeface="Arial" panose="020B0604020202020204" pitchFamily="34" charset="0"/>
              <a:sym typeface="Wingdings" panose="05000000000000000000" pitchFamily="2" charset="2"/>
            </a:rPr>
            <a:t>SWL</a:t>
          </a:r>
        </a:p>
      </xdr:txBody>
    </xdr:sp>
    <xdr:clientData/>
  </xdr:twoCellAnchor>
  <xdr:twoCellAnchor>
    <xdr:from>
      <xdr:col>4</xdr:col>
      <xdr:colOff>27268</xdr:colOff>
      <xdr:row>36</xdr:row>
      <xdr:rowOff>335</xdr:rowOff>
    </xdr:from>
    <xdr:to>
      <xdr:col>4</xdr:col>
      <xdr:colOff>419042</xdr:colOff>
      <xdr:row>36</xdr:row>
      <xdr:rowOff>147811</xdr:rowOff>
    </xdr:to>
    <xdr:sp macro="" textlink="">
      <xdr:nvSpPr>
        <xdr:cNvPr id="16" name="Объект 3">
          <a:extLst>
            <a:ext uri="{FF2B5EF4-FFF2-40B4-BE49-F238E27FC236}">
              <a16:creationId xmlns:a16="http://schemas.microsoft.com/office/drawing/2014/main" id="{00000000-0008-0000-0700-000010000000}"/>
            </a:ext>
          </a:extLst>
        </xdr:cNvPr>
        <xdr:cNvSpPr txBox="1">
          <a:spLocks/>
        </xdr:cNvSpPr>
      </xdr:nvSpPr>
      <xdr:spPr>
        <a:xfrm>
          <a:off x="4335499" y="6858335"/>
          <a:ext cx="391774" cy="147476"/>
        </a:xfrm>
        <a:prstGeom prst="rect">
          <a:avLst/>
        </a:prstGeom>
      </xdr:spPr>
      <xdr:txBody>
        <a:bodyPr vertOverflow="clip" horzOverflow="clip" wrap="none" lIns="0" tIns="0" rIns="0" bIns="0" anchor="ctr" anchorCtr="1">
          <a:spAutoFit/>
        </a:bodyPr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indent="0">
            <a:spcAft>
              <a:spcPts val="0"/>
            </a:spcAft>
            <a:buClrTx/>
            <a:buNone/>
          </a:pPr>
          <a:r>
            <a:rPr lang="en-US" altLang="en-US" sz="1000">
              <a:solidFill>
                <a:srgbClr val="FF0000"/>
              </a:solidFill>
              <a:latin typeface="Arial" panose="020B0604020202020204" pitchFamily="34" charset="0"/>
              <a:cs typeface="Arial" panose="020B0604020202020204" pitchFamily="34" charset="0"/>
              <a:sym typeface="Wingdings" panose="05000000000000000000" pitchFamily="2" charset="2"/>
            </a:rPr>
            <a:t>SWCR</a:t>
          </a:r>
        </a:p>
      </xdr:txBody>
    </xdr:sp>
    <xdr:clientData/>
  </xdr:twoCellAnchor>
  <xdr:twoCellAnchor>
    <xdr:from>
      <xdr:col>5</xdr:col>
      <xdr:colOff>477994</xdr:colOff>
      <xdr:row>36</xdr:row>
      <xdr:rowOff>123083</xdr:rowOff>
    </xdr:from>
    <xdr:to>
      <xdr:col>6</xdr:col>
      <xdr:colOff>454894</xdr:colOff>
      <xdr:row>37</xdr:row>
      <xdr:rowOff>80059</xdr:rowOff>
    </xdr:to>
    <xdr:sp macro="" textlink="">
      <xdr:nvSpPr>
        <xdr:cNvPr id="17" name="Объект 3">
          <a:extLst>
            <a:ext uri="{FF2B5EF4-FFF2-40B4-BE49-F238E27FC236}">
              <a16:creationId xmlns:a16="http://schemas.microsoft.com/office/drawing/2014/main" id="{00000000-0008-0000-0700-000011000000}"/>
            </a:ext>
          </a:extLst>
        </xdr:cNvPr>
        <xdr:cNvSpPr txBox="1">
          <a:spLocks/>
        </xdr:cNvSpPr>
      </xdr:nvSpPr>
      <xdr:spPr>
        <a:xfrm>
          <a:off x="5394359" y="6981083"/>
          <a:ext cx="607016" cy="147476"/>
        </a:xfrm>
        <a:prstGeom prst="rect">
          <a:avLst/>
        </a:prstGeom>
      </xdr:spPr>
      <xdr:txBody>
        <a:bodyPr vertOverflow="clip" horzOverflow="clip" wrap="none" lIns="0" tIns="0" rIns="0" bIns="0" anchor="ctr" anchorCtr="1">
          <a:spAutoFit/>
        </a:bodyPr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indent="0">
            <a:spcAft>
              <a:spcPts val="0"/>
            </a:spcAft>
            <a:buClrTx/>
            <a:buNone/>
          </a:pPr>
          <a:r>
            <a:rPr lang="en-US" altLang="en-US" sz="1000">
              <a:solidFill>
                <a:srgbClr val="FF0000"/>
              </a:solidFill>
              <a:latin typeface="Arial" panose="020B0604020202020204" pitchFamily="34" charset="0"/>
              <a:cs typeface="Arial" panose="020B0604020202020204" pitchFamily="34" charset="0"/>
              <a:sym typeface="Wingdings" panose="05000000000000000000" pitchFamily="2" charset="2"/>
            </a:rPr>
            <a:t>1-SOWCR</a:t>
          </a:r>
        </a:p>
      </xdr:txBody>
    </xdr:sp>
    <xdr:clientData/>
  </xdr:twoCellAnchor>
  <xdr:twoCellAnchor>
    <xdr:from>
      <xdr:col>5</xdr:col>
      <xdr:colOff>2115</xdr:colOff>
      <xdr:row>29</xdr:row>
      <xdr:rowOff>50186</xdr:rowOff>
    </xdr:from>
    <xdr:to>
      <xdr:col>5</xdr:col>
      <xdr:colOff>586378</xdr:colOff>
      <xdr:row>30</xdr:row>
      <xdr:rowOff>7162</xdr:rowOff>
    </xdr:to>
    <xdr:sp macro="" textlink="">
      <xdr:nvSpPr>
        <xdr:cNvPr id="18" name="Объект 3">
          <a:extLst>
            <a:ext uri="{FF2B5EF4-FFF2-40B4-BE49-F238E27FC236}">
              <a16:creationId xmlns:a16="http://schemas.microsoft.com/office/drawing/2014/main" id="{00000000-0008-0000-0700-000012000000}"/>
            </a:ext>
          </a:extLst>
        </xdr:cNvPr>
        <xdr:cNvSpPr txBox="1">
          <a:spLocks/>
        </xdr:cNvSpPr>
      </xdr:nvSpPr>
      <xdr:spPr>
        <a:xfrm>
          <a:off x="4918480" y="5574686"/>
          <a:ext cx="584263" cy="147476"/>
        </a:xfrm>
        <a:prstGeom prst="rect">
          <a:avLst/>
        </a:prstGeom>
      </xdr:spPr>
      <xdr:txBody>
        <a:bodyPr vertOverflow="clip" horzOverflow="clip" wrap="none" lIns="0" tIns="0" rIns="0" bIns="0" anchor="ctr" anchorCtr="1">
          <a:spAutoFit/>
        </a:bodyPr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indent="0">
            <a:spcAft>
              <a:spcPts val="0"/>
            </a:spcAft>
            <a:buClrTx/>
            <a:buNone/>
          </a:pPr>
          <a:r>
            <a:rPr lang="en-US" altLang="en-US" sz="1000">
              <a:solidFill>
                <a:srgbClr val="FF0000"/>
              </a:solidFill>
              <a:latin typeface="Arial" panose="020B0604020202020204" pitchFamily="34" charset="0"/>
              <a:cs typeface="Arial" panose="020B0604020202020204" pitchFamily="34" charset="0"/>
              <a:sym typeface="Wingdings" panose="05000000000000000000" pitchFamily="2" charset="2"/>
            </a:rPr>
            <a:t>Krw_Sorw</a:t>
          </a:r>
        </a:p>
      </xdr:txBody>
    </xdr:sp>
    <xdr:clientData/>
  </xdr:twoCellAnchor>
  <xdr:twoCellAnchor>
    <xdr:from>
      <xdr:col>5</xdr:col>
      <xdr:colOff>607620</xdr:colOff>
      <xdr:row>26</xdr:row>
      <xdr:rowOff>143703</xdr:rowOff>
    </xdr:from>
    <xdr:to>
      <xdr:col>6</xdr:col>
      <xdr:colOff>427939</xdr:colOff>
      <xdr:row>27</xdr:row>
      <xdr:rowOff>100679</xdr:rowOff>
    </xdr:to>
    <xdr:sp macro="" textlink="">
      <xdr:nvSpPr>
        <xdr:cNvPr id="19" name="Объект 3">
          <a:extLst>
            <a:ext uri="{FF2B5EF4-FFF2-40B4-BE49-F238E27FC236}">
              <a16:creationId xmlns:a16="http://schemas.microsoft.com/office/drawing/2014/main" id="{00000000-0008-0000-0700-000013000000}"/>
            </a:ext>
          </a:extLst>
        </xdr:cNvPr>
        <xdr:cNvSpPr txBox="1">
          <a:spLocks/>
        </xdr:cNvSpPr>
      </xdr:nvSpPr>
      <xdr:spPr>
        <a:xfrm>
          <a:off x="5523985" y="5096703"/>
          <a:ext cx="450435" cy="147476"/>
        </a:xfrm>
        <a:prstGeom prst="rect">
          <a:avLst/>
        </a:prstGeom>
      </xdr:spPr>
      <xdr:txBody>
        <a:bodyPr vertOverflow="clip" horzOverflow="clip" wrap="none" lIns="0" tIns="0" rIns="0" bIns="0" anchor="ctr" anchorCtr="1">
          <a:spAutoFit/>
        </a:bodyPr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indent="0">
            <a:spcAft>
              <a:spcPts val="0"/>
            </a:spcAft>
            <a:buClrTx/>
            <a:buNone/>
          </a:pPr>
          <a:r>
            <a:rPr lang="en-US" altLang="en-US" sz="1000">
              <a:solidFill>
                <a:srgbClr val="FF0000"/>
              </a:solidFill>
              <a:latin typeface="Arial" panose="020B0604020202020204" pitchFamily="34" charset="0"/>
              <a:cs typeface="Arial" panose="020B0604020202020204" pitchFamily="34" charset="0"/>
              <a:sym typeface="Wingdings" panose="05000000000000000000" pitchFamily="2" charset="2"/>
            </a:rPr>
            <a:t>Krw_S1</a:t>
          </a:r>
        </a:p>
      </xdr:txBody>
    </xdr:sp>
    <xdr:clientData/>
  </xdr:twoCellAnchor>
  <xdr:twoCellAnchor>
    <xdr:from>
      <xdr:col>4</xdr:col>
      <xdr:colOff>282860</xdr:colOff>
      <xdr:row>26</xdr:row>
      <xdr:rowOff>147735</xdr:rowOff>
    </xdr:from>
    <xdr:to>
      <xdr:col>5</xdr:col>
      <xdr:colOff>344653</xdr:colOff>
      <xdr:row>27</xdr:row>
      <xdr:rowOff>104711</xdr:rowOff>
    </xdr:to>
    <xdr:sp macro="" textlink="">
      <xdr:nvSpPr>
        <xdr:cNvPr id="20" name="Объект 3">
          <a:extLst>
            <a:ext uri="{FF2B5EF4-FFF2-40B4-BE49-F238E27FC236}">
              <a16:creationId xmlns:a16="http://schemas.microsoft.com/office/drawing/2014/main" id="{00000000-0008-0000-0700-000014000000}"/>
            </a:ext>
          </a:extLst>
        </xdr:cNvPr>
        <xdr:cNvSpPr txBox="1">
          <a:spLocks/>
        </xdr:cNvSpPr>
      </xdr:nvSpPr>
      <xdr:spPr>
        <a:xfrm>
          <a:off x="4591091" y="5100735"/>
          <a:ext cx="669927" cy="147476"/>
        </a:xfrm>
        <a:prstGeom prst="rect">
          <a:avLst/>
        </a:prstGeom>
      </xdr:spPr>
      <xdr:txBody>
        <a:bodyPr vertOverflow="clip" horzOverflow="clip" wrap="none" lIns="0" tIns="0" rIns="0" bIns="0" anchor="ctr" anchorCtr="1">
          <a:spAutoFit/>
        </a:bodyPr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indent="0">
            <a:spcAft>
              <a:spcPts val="0"/>
            </a:spcAft>
            <a:buClrTx/>
            <a:buNone/>
          </a:pPr>
          <a:r>
            <a:rPr lang="en-US" altLang="en-US" sz="1000">
              <a:solidFill>
                <a:srgbClr val="FF0000"/>
              </a:solidFill>
              <a:latin typeface="Arial" panose="020B0604020202020204" pitchFamily="34" charset="0"/>
              <a:cs typeface="Arial" panose="020B0604020202020204" pitchFamily="34" charset="0"/>
              <a:sym typeface="Wingdings" panose="05000000000000000000" pitchFamily="2" charset="2"/>
            </a:rPr>
            <a:t>Kro_Somax</a:t>
          </a:r>
        </a:p>
      </xdr:txBody>
    </xdr:sp>
    <xdr:clientData/>
  </xdr:twoCellAnchor>
  <xdr:twoCellAnchor>
    <xdr:from>
      <xdr:col>4</xdr:col>
      <xdr:colOff>236793</xdr:colOff>
      <xdr:row>36</xdr:row>
      <xdr:rowOff>135260</xdr:rowOff>
    </xdr:from>
    <xdr:to>
      <xdr:col>4</xdr:col>
      <xdr:colOff>309017</xdr:colOff>
      <xdr:row>37</xdr:row>
      <xdr:rowOff>106343</xdr:rowOff>
    </xdr:to>
    <xdr:cxnSp macro="">
      <xdr:nvCxnSpPr>
        <xdr:cNvPr id="21" name="Прямая соединительная линия 20">
          <a:extLst>
            <a:ext uri="{FF2B5EF4-FFF2-40B4-BE49-F238E27FC236}">
              <a16:creationId xmlns:a16="http://schemas.microsoft.com/office/drawing/2014/main" id="{00000000-0008-0000-0700-000015000000}"/>
            </a:ext>
          </a:extLst>
        </xdr:cNvPr>
        <xdr:cNvCxnSpPr/>
      </xdr:nvCxnSpPr>
      <xdr:spPr>
        <a:xfrm>
          <a:off x="4545024" y="6993260"/>
          <a:ext cx="72224" cy="161583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314326</xdr:colOff>
      <xdr:row>51</xdr:row>
      <xdr:rowOff>181417</xdr:rowOff>
    </xdr:from>
    <xdr:to>
      <xdr:col>3</xdr:col>
      <xdr:colOff>228601</xdr:colOff>
      <xdr:row>66</xdr:row>
      <xdr:rowOff>180654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3426" y="9515917"/>
          <a:ext cx="3429000" cy="2856737"/>
        </a:xfrm>
        <a:prstGeom prst="rect">
          <a:avLst/>
        </a:prstGeom>
      </xdr:spPr>
    </xdr:pic>
    <xdr:clientData/>
  </xdr:twoCellAnchor>
  <xdr:twoCellAnchor editAs="oneCell">
    <xdr:from>
      <xdr:col>2</xdr:col>
      <xdr:colOff>200025</xdr:colOff>
      <xdr:row>27</xdr:row>
      <xdr:rowOff>92455</xdr:rowOff>
    </xdr:from>
    <xdr:to>
      <xdr:col>3</xdr:col>
      <xdr:colOff>1104122</xdr:colOff>
      <xdr:row>50</xdr:row>
      <xdr:rowOff>4108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45123"/>
        <a:stretch/>
      </xdr:blipFill>
      <xdr:spPr>
        <a:xfrm>
          <a:off x="1419225" y="4664455"/>
          <a:ext cx="4418822" cy="4293153"/>
        </a:xfrm>
        <a:prstGeom prst="rect">
          <a:avLst/>
        </a:prstGeom>
      </xdr:spPr>
    </xdr:pic>
    <xdr:clientData/>
  </xdr:twoCellAnchor>
  <xdr:twoCellAnchor editAs="oneCell">
    <xdr:from>
      <xdr:col>5</xdr:col>
      <xdr:colOff>447675</xdr:colOff>
      <xdr:row>28</xdr:row>
      <xdr:rowOff>38100</xdr:rowOff>
    </xdr:from>
    <xdr:to>
      <xdr:col>9</xdr:col>
      <xdr:colOff>390525</xdr:colOff>
      <xdr:row>48</xdr:row>
      <xdr:rowOff>92920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00750" y="4991100"/>
          <a:ext cx="2209800" cy="3864820"/>
        </a:xfrm>
        <a:prstGeom prst="rect">
          <a:avLst/>
        </a:prstGeom>
      </xdr:spPr>
    </xdr:pic>
    <xdr:clientData/>
  </xdr:twoCellAnchor>
  <xdr:twoCellAnchor editAs="oneCell">
    <xdr:from>
      <xdr:col>9</xdr:col>
      <xdr:colOff>95250</xdr:colOff>
      <xdr:row>7</xdr:row>
      <xdr:rowOff>29017</xdr:rowOff>
    </xdr:from>
    <xdr:to>
      <xdr:col>20</xdr:col>
      <xdr:colOff>474978</xdr:colOff>
      <xdr:row>25</xdr:row>
      <xdr:rowOff>19492</xdr:rowOff>
    </xdr:to>
    <xdr:pic>
      <xdr:nvPicPr>
        <xdr:cNvPr id="5" name="Объект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PicPr>
          <a:picLocks noGrp="1"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15275" y="981517"/>
          <a:ext cx="7085328" cy="341947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14287</xdr:colOff>
      <xdr:row>2</xdr:row>
      <xdr:rowOff>9524</xdr:rowOff>
    </xdr:from>
    <xdr:to>
      <xdr:col>10</xdr:col>
      <xdr:colOff>447674</xdr:colOff>
      <xdr:row>11</xdr:row>
      <xdr:rowOff>95024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9525</xdr:colOff>
      <xdr:row>12</xdr:row>
      <xdr:rowOff>19050</xdr:rowOff>
    </xdr:from>
    <xdr:to>
      <xdr:col>10</xdr:col>
      <xdr:colOff>442912</xdr:colOff>
      <xdr:row>21</xdr:row>
      <xdr:rowOff>104550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Таблица1" displayName="Таблица1" ref="B4:E14" totalsRowShown="0" headerRowDxfId="101" dataDxfId="100">
  <tableColumns count="4">
    <tableColumn id="1" xr3:uid="{00000000-0010-0000-0000-000001000000}" name="Точка" dataDxfId="99"/>
    <tableColumn id="2" xr3:uid="{00000000-0010-0000-0000-000002000000}" name="X" dataDxfId="98"/>
    <tableColumn id="3" xr3:uid="{00000000-0010-0000-0000-000003000000}" name="Y" dataDxfId="97"/>
    <tableColumn id="4" xr3:uid="{00000000-0010-0000-0000-000004000000}" name="Depth" dataDxfId="96"/>
  </tableColumns>
  <tableStyleInfo name="TableStyleLight16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9000000}" name="Таблица11" displayName="Таблица11" ref="B4:C15" totalsRowShown="0" headerRowDxfId="73" dataDxfId="72">
  <tableColumns count="2">
    <tableColumn id="1" xr3:uid="{00000000-0010-0000-0900-000001000000}" name="Параметры" dataDxfId="71"/>
    <tableColumn id="2" xr3:uid="{00000000-0010-0000-0900-000002000000}" name="Значение" dataDxfId="70"/>
  </tableColumns>
  <tableStyleInfo name="TableStyleLight16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A000000}" name="Таблица13" displayName="Таблица13" ref="B4:C10" totalsRowShown="0" headerRowDxfId="69" headerRowBorderDxfId="68" tableBorderDxfId="67" totalsRowBorderDxfId="66">
  <tableColumns count="2">
    <tableColumn id="1" xr3:uid="{00000000-0010-0000-0A00-000001000000}" name="Скважина" dataDxfId="65"/>
    <tableColumn id="2" xr3:uid="{00000000-0010-0000-0A00-000002000000}" name="Бурение" dataDxfId="64"/>
  </tableColumns>
  <tableStyleInfo name="TableStyleLight16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B000000}" name="Таблица14" displayName="Таблица14" ref="F4:H24" totalsRowShown="0" headerRowDxfId="63">
  <tableColumns count="3">
    <tableColumn id="1" xr3:uid="{00000000-0010-0000-0B00-000001000000}" name="Sw_norm" dataDxfId="62"/>
    <tableColumn id="2" xr3:uid="{00000000-0010-0000-0B00-000002000000}" name="Krw" dataDxfId="61">
      <calculatedColumnFormula>IF(Таблица14[[#This Row],[Sw_norm]]&gt;(1-$C$7),1,$C$10*(Таблица14[[#This Row],[Sw_norm]]/(1-$C$7))^$C$9)</calculatedColumnFormula>
    </tableColumn>
    <tableColumn id="3" xr3:uid="{00000000-0010-0000-0B00-000003000000}" name="Kro" dataDxfId="60">
      <calculatedColumnFormula>(1-Таблица14[[#This Row],[Sw_norm]]/(1-$C$7))^$C$8</calculatedColumnFormula>
    </tableColumn>
  </tableColumns>
  <tableStyleInfo name="TableStyleLight16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C000000}" name="Таблица1416" displayName="Таблица1416" ref="B4:D12" totalsRowShown="0" headerRowDxfId="59" dataDxfId="58">
  <tableColumns count="3">
    <tableColumn id="1" xr3:uid="{00000000-0010-0000-0C00-000001000000}" name="Параметр" dataDxfId="57" dataCellStyle="Обычный 3"/>
    <tableColumn id="2" xr3:uid="{00000000-0010-0000-0C00-000002000000}" name="Значение" dataDxfId="56"/>
    <tableColumn id="4" xr3:uid="{00000000-0010-0000-0C00-000004000000}" name="Комментарий" dataDxfId="55" dataCellStyle="Обычный 3"/>
  </tableColumns>
  <tableStyleInfo name="TableStyleLight16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D000000}" name="Таблица16" displayName="Таблица16" ref="B16:C19" totalsRowShown="0" headerRowDxfId="54" dataDxfId="52" headerRowBorderDxfId="53" tableBorderDxfId="51" totalsRowBorderDxfId="50">
  <tableColumns count="2">
    <tableColumn id="1" xr3:uid="{00000000-0010-0000-0D00-000001000000}" name="Параметр" dataDxfId="49"/>
    <tableColumn id="2" xr3:uid="{00000000-0010-0000-0D00-000002000000}" name="Зн." dataDxfId="48"/>
  </tableColumns>
  <tableStyleInfo name="TableStyleLight16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0E000000}" name="Таблица1418" displayName="Таблица1418" ref="J4:L24" totalsRowShown="0" headerRowDxfId="47">
  <tableColumns count="3">
    <tableColumn id="1" xr3:uid="{00000000-0010-0000-0E00-000001000000}" name="Sw_scaled" dataDxfId="46">
      <calculatedColumnFormula>Таблица14[[#This Row],[Sw_norm]]*(1-$C$19-$C$17)+$C$17</calculatedColumnFormula>
    </tableColumn>
    <tableColumn id="2" xr3:uid="{00000000-0010-0000-0E00-000002000000}" name="Krw" dataDxfId="45">
      <calculatedColumnFormula>IF(Таблица1418[[#This Row],[Sw_scaled]]&gt;$C$18,Таблица14[[#This Row],[Krw]],0)</calculatedColumnFormula>
    </tableColumn>
    <tableColumn id="3" xr3:uid="{00000000-0010-0000-0E00-000003000000}" name="Kro" dataDxfId="44">
      <calculatedColumnFormula>Таблица14[[#This Row],[Kro]]</calculatedColumnFormula>
    </tableColumn>
  </tableColumns>
  <tableStyleInfo name="TableStyleLight16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F000000}" name="Таблица12" displayName="Таблица12" ref="B5:G25" totalsRowShown="0" headerRowDxfId="43" dataDxfId="42" headerRowCellStyle="Обычный 3" dataCellStyle="Обычный 3">
  <tableColumns count="6">
    <tableColumn id="1" xr3:uid="{00000000-0010-0000-0F00-000001000000}" name="№" dataDxfId="41" dataCellStyle="Обычный 3"/>
    <tableColumn id="2" xr3:uid="{00000000-0010-0000-0F00-000002000000}" name="Параметры адаптации_x000a_(настроечные параметры)" dataDxfId="40" dataCellStyle="Обычный 3"/>
    <tableColumn id="3" xr3:uid="{00000000-0010-0000-0F00-000003000000}" name="Обозначение" dataDxfId="39" dataCellStyle="Обычный 3"/>
    <tableColumn id="4" xr3:uid="{00000000-0010-0000-0F00-000004000000}" name="Min"/>
    <tableColumn id="5" xr3:uid="{00000000-0010-0000-0F00-000005000000}" name="Max" dataDxfId="38" dataCellStyle="Обычный 3"/>
    <tableColumn id="6" xr3:uid="{00000000-0010-0000-0F00-000006000000}" name="Base case" dataDxfId="37" dataCellStyle="Обычный 3"/>
  </tableColumns>
  <tableStyleInfo name="TableStyleLight16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10000000}" name="Таблица10" displayName="Таблица10" ref="B2:D16" totalsRowShown="0" headerRowDxfId="36">
  <tableColumns count="3">
    <tableColumn id="1" xr3:uid="{00000000-0010-0000-1000-000001000000}" name="$LOOP"/>
    <tableColumn id="2" xr3:uid="{00000000-0010-0000-1000-000002000000}" name="$Fault" dataDxfId="35"/>
    <tableColumn id="3" xr3:uid="{00000000-0010-0000-1000-000003000000}" name="$OF1_OPR_BHP" dataDxfId="34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Таблица3" displayName="Таблица3" ref="B4:F8" totalsRowShown="0" headerRowDxfId="95">
  <tableColumns count="5">
    <tableColumn id="1" xr3:uid="{00000000-0010-0000-0100-000001000000}" name="Poly"/>
    <tableColumn id="2" xr3:uid="{00000000-0010-0000-0100-000002000000}" name="Vert"/>
    <tableColumn id="3" xr3:uid="{00000000-0010-0000-0100-000003000000}" name="X"/>
    <tableColumn id="4" xr3:uid="{00000000-0010-0000-0100-000004000000}" name="Y"/>
    <tableColumn id="5" xr3:uid="{00000000-0010-0000-0100-000005000000}" name="Z"/>
  </tableColumns>
  <tableStyleInfo name="TableStyleLight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Таблица4" displayName="Таблица4" ref="B5:H268" totalsRowShown="0" headerRowDxfId="94" dataDxfId="93">
  <tableColumns count="7">
    <tableColumn id="1" xr3:uid="{00000000-0010-0000-0200-000001000000}" name="MD, m" dataDxfId="92"/>
    <tableColumn id="2" xr3:uid="{00000000-0010-0000-0200-000002000000}" name="SP, mV" dataDxfId="91"/>
    <tableColumn id="3" xr3:uid="{125AA838-752C-4FCC-83C4-A2E4C6F8C991}" name="a_SP" dataDxfId="31">
      <calculatedColumnFormula>1-(C6-MIN(Таблица4[SP, mV]))/(MAX(Таблица4[SP, mV])-MIN(Таблица4[SP, mV]))</calculatedColumnFormula>
    </tableColumn>
    <tableColumn id="4" xr3:uid="{B28886FD-3A51-483E-97A6-5324BB808ED5}" name="poro" dataDxfId="33">
      <calculatedColumnFormula>0.175*Таблица4[[#This Row],[a_SP]]+0.025</calculatedColumnFormula>
    </tableColumn>
    <tableColumn id="5" xr3:uid="{46F91FD2-209A-4DDC-A521-1C75194F1DAE}" name="perm" dataDxfId="32">
      <calculatedColumnFormula>EXP(70*Таблица4[[#This Row],[poro]]-8.2)</calculatedColumnFormula>
    </tableColumn>
    <tableColumn id="6" xr3:uid="{86CDD156-2A9A-4F03-99B2-26E89ED52F96}" name="S_poro" dataDxfId="11"/>
    <tableColumn id="7" xr3:uid="{F69BBCA4-12CB-4EB1-A64B-C5AEF51C24C9}" name="S_perm" dataDxfId="10"/>
  </tableColumns>
  <tableStyleInfo name="TableStyleLight1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3000000}" name="Таблица5" displayName="Таблица5" ref="I5:O269" totalsRowShown="0" headerRowDxfId="90" dataDxfId="89">
  <tableColumns count="7">
    <tableColumn id="1" xr3:uid="{00000000-0010-0000-0300-000001000000}" name="MD, m" dataDxfId="88"/>
    <tableColumn id="2" xr3:uid="{00000000-0010-0000-0300-000002000000}" name="SP, mV" dataDxfId="87"/>
    <tableColumn id="3" xr3:uid="{82B81A23-A51D-4C80-9771-21DF2DA96655}" name="a_SP" dataDxfId="30">
      <calculatedColumnFormula>1-(J6-MIN(Таблица5[SP, mV]))/(MAX(Таблица5[SP, mV])-MIN(Таблица5[SP, mV]))</calculatedColumnFormula>
    </tableColumn>
    <tableColumn id="4" xr3:uid="{99EA961B-88B7-4F50-8E73-A0A3E61D7BCF}" name="poro" dataDxfId="29">
      <calculatedColumnFormula>0.175*Таблица5[[#This Row],[a_SP]]+0.025</calculatedColumnFormula>
    </tableColumn>
    <tableColumn id="5" xr3:uid="{A0056251-9279-47D1-9836-37CF0E7A7D45}" name="perm" dataDxfId="28">
      <calculatedColumnFormula>EXP(70*Таблица5[[#This Row],[poro]]-8.2)</calculatedColumnFormula>
    </tableColumn>
    <tableColumn id="6" xr3:uid="{9432F0B9-C84D-4649-90F9-2D887D25C04D}" name="S_poro" dataDxfId="9"/>
    <tableColumn id="7" xr3:uid="{95EF4109-9936-4F92-B084-56886E30F82B}" name="S_perm" dataDxfId="8"/>
  </tableColumns>
  <tableStyleInfo name="TableStyleLight1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4000000}" name="Таблица6" displayName="Таблица6" ref="P5:V276" totalsRowShown="0" headerRowDxfId="86" dataDxfId="85">
  <tableColumns count="7">
    <tableColumn id="1" xr3:uid="{00000000-0010-0000-0400-000001000000}" name="MD, m" dataDxfId="84"/>
    <tableColumn id="2" xr3:uid="{00000000-0010-0000-0400-000002000000}" name="SP, mV" dataDxfId="83"/>
    <tableColumn id="3" xr3:uid="{7DA439B9-3AEF-409D-B4F8-03C8950E049D}" name="a_SP" dataDxfId="27">
      <calculatedColumnFormula>1-(Q6-MIN(Таблица6[SP, mV]))/(MAX(Таблица6[SP, mV])-MIN(Таблица6[SP, mV]))</calculatedColumnFormula>
    </tableColumn>
    <tableColumn id="4" xr3:uid="{C9625B2D-5402-4B67-A7D7-FA03F1B25273}" name="poro" dataDxfId="26">
      <calculatedColumnFormula>0.175*Таблица6[[#This Row],[a_SP]]+0.025</calculatedColumnFormula>
    </tableColumn>
    <tableColumn id="5" xr3:uid="{243630F4-77A1-4AC1-82BC-A411D33E3487}" name="perm" dataDxfId="25">
      <calculatedColumnFormula>EXP(70*Таблица6[[#This Row],[poro]]-8.2)</calculatedColumnFormula>
    </tableColumn>
    <tableColumn id="6" xr3:uid="{90AE4F0C-8C36-4B68-BA23-C9F9965608BE}" name="S_poro" dataDxfId="7"/>
    <tableColumn id="7" xr3:uid="{60608E89-0CBC-410B-8B9E-D7E592E3FE1B}" name="S_perm" dataDxfId="6"/>
  </tableColumns>
  <tableStyleInfo name="TableStyleLight16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5000000}" name="Таблица7" displayName="Таблица7" ref="W5:AC266" totalsRowShown="0" headerRowDxfId="24" dataDxfId="23">
  <tableColumns count="7">
    <tableColumn id="1" xr3:uid="{00000000-0010-0000-0500-000001000000}" name="MD, m" dataDxfId="22"/>
    <tableColumn id="2" xr3:uid="{00000000-0010-0000-0500-000002000000}" name="SP, mV" dataDxfId="21"/>
    <tableColumn id="3" xr3:uid="{E193CD4D-ADC1-477A-BA45-C6BEE62D051F}" name="a_SP" dataDxfId="20">
      <calculatedColumnFormula>1-(X6-MIN(Таблица7[SP, mV]))/(MAX(Таблица7[SP, mV])-MIN(Таблица7[SP, mV]))</calculatedColumnFormula>
    </tableColumn>
    <tableColumn id="4" xr3:uid="{882105B5-E5A6-45A2-9B03-ECED71127AEF}" name="poro" dataDxfId="19">
      <calculatedColumnFormula>0.175*Таблица7[[#This Row],[a_SP]]+0.025</calculatedColumnFormula>
    </tableColumn>
    <tableColumn id="5" xr3:uid="{CBA4CFF6-9C78-42F1-986F-564B27172F61}" name="perm" dataDxfId="18">
      <calculatedColumnFormula>EXP(70*Таблица7[[#This Row],[poro]]-8.2)</calculatedColumnFormula>
    </tableColumn>
    <tableColumn id="6" xr3:uid="{8475FCD9-497B-439B-B316-68A8553BD4FA}" name="S_poro" dataDxfId="5"/>
    <tableColumn id="7" xr3:uid="{C7FD20FD-0348-4152-91B1-72A73A866B56}" name="S_perm" dataDxfId="4"/>
  </tableColumns>
  <tableStyleInfo name="TableStyleLight1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6000000}" name="Таблица8" displayName="Таблица8" ref="AD5:AJ269" totalsRowShown="0" headerRowDxfId="82" dataDxfId="81">
  <tableColumns count="7">
    <tableColumn id="1" xr3:uid="{00000000-0010-0000-0600-000001000000}" name="MD, m" dataDxfId="80"/>
    <tableColumn id="2" xr3:uid="{00000000-0010-0000-0600-000002000000}" name="SP, mV" dataDxfId="79"/>
    <tableColumn id="3" xr3:uid="{479D315E-1F5F-420B-8FAF-8480933F3316}" name="a_SP" dataDxfId="17">
      <calculatedColumnFormula>1-(AE6-MIN(Таблица8[SP, mV]))/(MAX(Таблица8[SP, mV])-MIN(Таблица8[SP, mV]))</calculatedColumnFormula>
    </tableColumn>
    <tableColumn id="4" xr3:uid="{6FEA9A3F-7C9E-41E6-8AB2-4B2DD62CD353}" name="poro" dataDxfId="16">
      <calculatedColumnFormula>0.175*Таблица8[[#This Row],[a_SP]]+0.025</calculatedColumnFormula>
    </tableColumn>
    <tableColumn id="5" xr3:uid="{63FE6079-6B20-4DEF-A9A1-1298E0E8DFD4}" name="perm" dataDxfId="15">
      <calculatedColumnFormula>EXP(70*Таблица8[[#This Row],[poro]]-8.2)</calculatedColumnFormula>
    </tableColumn>
    <tableColumn id="6" xr3:uid="{BCAFD7AF-8F39-4FB0-8F51-3C3B692CCC90}" name="S_poro" dataDxfId="3"/>
    <tableColumn id="7" xr3:uid="{04674F13-3D24-4891-A3DB-27ECC1FB8158}" name="S_perm" dataDxfId="2"/>
  </tableColumns>
  <tableStyleInfo name="TableStyleLight16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7000000}" name="Таблица9" displayName="Таблица9" ref="AK5:AQ268" totalsRowShown="0" headerRowDxfId="78" dataDxfId="77">
  <tableColumns count="7">
    <tableColumn id="1" xr3:uid="{00000000-0010-0000-0700-000001000000}" name="MD, m" dataDxfId="76"/>
    <tableColumn id="2" xr3:uid="{00000000-0010-0000-0700-000002000000}" name="SP, mV" dataDxfId="75"/>
    <tableColumn id="3" xr3:uid="{5D3827B8-4EC0-4E9F-85E4-B77C013FA36E}" name="a_SP" dataDxfId="14">
      <calculatedColumnFormula>1-(AL6-MIN(Таблица9[SP, mV]))/(MAX(Таблица9[SP, mV])-MIN(Таблица9[SP, mV]))</calculatedColumnFormula>
    </tableColumn>
    <tableColumn id="4" xr3:uid="{4713635B-42EE-4EE0-9C5D-CA704B5E4D90}" name="poro" dataDxfId="13">
      <calculatedColumnFormula>0.175*Таблица9[[#This Row],[a_SP]]+0.025</calculatedColumnFormula>
    </tableColumn>
    <tableColumn id="5" xr3:uid="{341CE0AB-395C-4230-B930-678F06655A6B}" name="perm" dataDxfId="12">
      <calculatedColumnFormula>EXP(70*Таблица9[[#This Row],[poro]]-8.2)</calculatedColumnFormula>
    </tableColumn>
    <tableColumn id="6" xr3:uid="{DF71D692-3C85-46E4-B026-35313791F817}" name="S_poro" dataDxfId="1"/>
    <tableColumn id="7" xr3:uid="{8649503C-2F66-4086-84FC-8B7821FBAD57}" name="S_perm" dataDxfId="0"/>
  </tableColumns>
  <tableStyleInfo name="TableStyleLight16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8000000}" name="Таблица2" displayName="Таблица2" ref="B4:G16" totalsRowShown="0" headerRowDxfId="74">
  <tableColumns count="6">
    <tableColumn id="1" xr3:uid="{00000000-0010-0000-0800-000001000000}" name="Well"/>
    <tableColumn id="2" xr3:uid="{00000000-0010-0000-0800-000002000000}" name="Surface"/>
    <tableColumn id="3" xr3:uid="{00000000-0010-0000-0800-000003000000}" name="X"/>
    <tableColumn id="4" xr3:uid="{00000000-0010-0000-0800-000004000000}" name="Y"/>
    <tableColumn id="5" xr3:uid="{00000000-0010-0000-0800-000005000000}" name="Z"/>
    <tableColumn id="6" xr3:uid="{00000000-0010-0000-0800-000006000000}" name="MD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7" Type="http://schemas.openxmlformats.org/officeDocument/2006/relationships/table" Target="../tables/table8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drawing" Target="../drawings/drawing2.xml"/><Relationship Id="rId5" Type="http://schemas.openxmlformats.org/officeDocument/2006/relationships/table" Target="../tables/table15.xml"/><Relationship Id="rId4" Type="http://schemas.openxmlformats.org/officeDocument/2006/relationships/table" Target="../tables/table14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E14"/>
  <sheetViews>
    <sheetView workbookViewId="0">
      <selection activeCell="B16" sqref="B16"/>
    </sheetView>
  </sheetViews>
  <sheetFormatPr defaultRowHeight="14.25" x14ac:dyDescent="0.45"/>
  <cols>
    <col min="1" max="1" width="2.86328125" customWidth="1"/>
  </cols>
  <sheetData>
    <row r="2" spans="2:5" x14ac:dyDescent="0.45">
      <c r="B2" s="11" t="s">
        <v>139</v>
      </c>
    </row>
    <row r="4" spans="2:5" x14ac:dyDescent="0.45">
      <c r="B4" s="3" t="s">
        <v>16</v>
      </c>
      <c r="C4" s="3" t="s">
        <v>8</v>
      </c>
      <c r="D4" s="3" t="s">
        <v>9</v>
      </c>
      <c r="E4" s="3" t="s">
        <v>17</v>
      </c>
    </row>
    <row r="5" spans="2:5" x14ac:dyDescent="0.45">
      <c r="B5" s="4">
        <v>1</v>
      </c>
      <c r="C5" s="5">
        <v>1209</v>
      </c>
      <c r="D5" s="5">
        <v>874</v>
      </c>
      <c r="E5" s="5">
        <v>-2420</v>
      </c>
    </row>
    <row r="6" spans="2:5" x14ac:dyDescent="0.45">
      <c r="B6" s="4">
        <v>2</v>
      </c>
      <c r="C6" s="5">
        <v>137</v>
      </c>
      <c r="D6" s="5">
        <v>544</v>
      </c>
      <c r="E6" s="5">
        <v>-2450</v>
      </c>
    </row>
    <row r="7" spans="2:5" x14ac:dyDescent="0.45">
      <c r="B7" s="4">
        <v>3</v>
      </c>
      <c r="C7" s="5">
        <v>293</v>
      </c>
      <c r="D7" s="5">
        <v>1157</v>
      </c>
      <c r="E7" s="5">
        <v>-2450</v>
      </c>
    </row>
    <row r="8" spans="2:5" x14ac:dyDescent="0.45">
      <c r="B8" s="4">
        <v>4</v>
      </c>
      <c r="C8" s="5">
        <v>983</v>
      </c>
      <c r="D8" s="5">
        <v>1600</v>
      </c>
      <c r="E8" s="5">
        <v>-2450</v>
      </c>
    </row>
    <row r="9" spans="2:5" x14ac:dyDescent="0.45">
      <c r="B9" s="4">
        <v>5</v>
      </c>
      <c r="C9" s="5">
        <v>1800</v>
      </c>
      <c r="D9" s="5">
        <v>1619</v>
      </c>
      <c r="E9" s="5">
        <v>-2450</v>
      </c>
    </row>
    <row r="10" spans="2:5" x14ac:dyDescent="0.45">
      <c r="B10" s="4">
        <v>6</v>
      </c>
      <c r="C10" s="5">
        <v>2270</v>
      </c>
      <c r="D10" s="5">
        <v>1189</v>
      </c>
      <c r="E10" s="5">
        <v>-2450</v>
      </c>
    </row>
    <row r="11" spans="2:5" x14ac:dyDescent="0.45">
      <c r="B11" s="4">
        <v>7</v>
      </c>
      <c r="C11" s="5">
        <v>2119</v>
      </c>
      <c r="D11" s="5">
        <v>580</v>
      </c>
      <c r="E11" s="5">
        <v>-2450</v>
      </c>
    </row>
    <row r="12" spans="2:5" x14ac:dyDescent="0.45">
      <c r="B12" s="4">
        <v>8</v>
      </c>
      <c r="C12" s="5">
        <v>1427</v>
      </c>
      <c r="D12" s="5">
        <v>200</v>
      </c>
      <c r="E12" s="5">
        <v>-2450</v>
      </c>
    </row>
    <row r="13" spans="2:5" x14ac:dyDescent="0.45">
      <c r="B13" s="4">
        <v>9</v>
      </c>
      <c r="C13" s="5">
        <v>1000</v>
      </c>
      <c r="D13" s="5">
        <v>170</v>
      </c>
      <c r="E13" s="5">
        <v>-2450</v>
      </c>
    </row>
    <row r="14" spans="2:5" x14ac:dyDescent="0.45">
      <c r="B14" s="4">
        <v>10</v>
      </c>
      <c r="C14" s="5">
        <v>607</v>
      </c>
      <c r="D14" s="5">
        <v>221</v>
      </c>
      <c r="E14" s="5">
        <v>-2450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D19"/>
  <sheetViews>
    <sheetView workbookViewId="0">
      <selection activeCell="P7" sqref="P7"/>
    </sheetView>
  </sheetViews>
  <sheetFormatPr defaultColWidth="9.1328125" defaultRowHeight="14.25" x14ac:dyDescent="0.45"/>
  <cols>
    <col min="1" max="1" width="2.86328125" customWidth="1"/>
    <col min="2" max="2" width="7.59765625" customWidth="1"/>
    <col min="3" max="3" width="7.3984375" customWidth="1"/>
    <col min="4" max="4" width="14.86328125" bestFit="1" customWidth="1"/>
  </cols>
  <sheetData>
    <row r="2" spans="2:4" x14ac:dyDescent="0.45">
      <c r="B2" s="18" t="s">
        <v>135</v>
      </c>
      <c r="C2" s="18" t="s">
        <v>136</v>
      </c>
      <c r="D2" s="18" t="s">
        <v>137</v>
      </c>
    </row>
    <row r="3" spans="2:4" x14ac:dyDescent="0.45">
      <c r="B3">
        <v>1</v>
      </c>
      <c r="C3" s="16">
        <v>0.5</v>
      </c>
      <c r="D3" s="1">
        <v>98.661829209999993</v>
      </c>
    </row>
    <row r="4" spans="2:4" x14ac:dyDescent="0.45">
      <c r="B4">
        <v>2</v>
      </c>
      <c r="C4" s="16">
        <v>0.25</v>
      </c>
      <c r="D4" s="1">
        <v>96.899764309999995</v>
      </c>
    </row>
    <row r="5" spans="2:4" x14ac:dyDescent="0.45">
      <c r="B5">
        <v>3</v>
      </c>
      <c r="C5" s="16">
        <v>0</v>
      </c>
      <c r="D5" s="1">
        <v>751.61132406000002</v>
      </c>
    </row>
    <row r="6" spans="2:4" x14ac:dyDescent="0.45">
      <c r="B6">
        <v>4</v>
      </c>
      <c r="C6" s="16">
        <v>0.375</v>
      </c>
      <c r="D6" s="1">
        <v>98.006497839999994</v>
      </c>
    </row>
    <row r="7" spans="2:4" x14ac:dyDescent="0.45">
      <c r="B7">
        <v>5</v>
      </c>
      <c r="C7" s="16">
        <v>0.125</v>
      </c>
      <c r="D7" s="1">
        <v>98.342943629999994</v>
      </c>
    </row>
    <row r="8" spans="2:4" x14ac:dyDescent="0.45">
      <c r="B8">
        <v>6</v>
      </c>
      <c r="C8" s="16">
        <v>0.3125</v>
      </c>
      <c r="D8" s="1">
        <v>97.53968544</v>
      </c>
    </row>
    <row r="9" spans="2:4" x14ac:dyDescent="0.45">
      <c r="B9">
        <v>7</v>
      </c>
      <c r="C9" s="16">
        <v>0.1875</v>
      </c>
      <c r="D9" s="1">
        <v>96.412928219999998</v>
      </c>
    </row>
    <row r="10" spans="2:4" x14ac:dyDescent="0.45">
      <c r="B10">
        <v>8</v>
      </c>
      <c r="C10" s="16">
        <v>0.21875</v>
      </c>
      <c r="D10" s="1">
        <v>96.467499660000001</v>
      </c>
    </row>
    <row r="11" spans="2:4" x14ac:dyDescent="0.45">
      <c r="B11">
        <v>9</v>
      </c>
      <c r="C11" s="16">
        <v>0.15625</v>
      </c>
      <c r="D11" s="1">
        <v>97.213250790000004</v>
      </c>
    </row>
    <row r="12" spans="2:4" x14ac:dyDescent="0.45">
      <c r="B12">
        <v>10</v>
      </c>
      <c r="C12" s="16">
        <v>0.203125</v>
      </c>
      <c r="D12" s="1">
        <v>96.214278070000006</v>
      </c>
    </row>
    <row r="13" spans="2:4" x14ac:dyDescent="0.45">
      <c r="B13">
        <v>11</v>
      </c>
      <c r="C13" s="16">
        <v>0.1953125</v>
      </c>
      <c r="D13" s="1">
        <v>96.251759649999997</v>
      </c>
    </row>
    <row r="14" spans="2:4" x14ac:dyDescent="0.45">
      <c r="B14">
        <v>12</v>
      </c>
      <c r="C14" s="16">
        <v>0.2109375</v>
      </c>
      <c r="D14" s="1">
        <v>96.344272570000001</v>
      </c>
    </row>
    <row r="15" spans="2:4" x14ac:dyDescent="0.45">
      <c r="B15">
        <v>13</v>
      </c>
      <c r="C15" s="16">
        <v>0.19921875</v>
      </c>
      <c r="D15" s="1">
        <v>96.169842000000003</v>
      </c>
    </row>
    <row r="16" spans="2:4" x14ac:dyDescent="0.45">
      <c r="B16">
        <v>14</v>
      </c>
      <c r="C16" s="16">
        <v>0.20117188</v>
      </c>
      <c r="D16" s="1">
        <v>96.176803100000001</v>
      </c>
    </row>
    <row r="18" spans="2:2" x14ac:dyDescent="0.45">
      <c r="B18" s="11" t="s">
        <v>141</v>
      </c>
    </row>
    <row r="19" spans="2:2" x14ac:dyDescent="0.45">
      <c r="B19" s="11" t="s">
        <v>142</v>
      </c>
    </row>
  </sheetData>
  <pageMargins left="0.7" right="0.7" top="0.75" bottom="0.75" header="0.3" footer="0.3"/>
  <pageSetup paperSize="9" orientation="portrait" verticalDpi="0" r:id="rId1"/>
  <drawing r:id="rId2"/>
  <tableParts count="1"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5072B-7361-4D91-AAE2-1291AF94B98A}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20C61-30DC-41E6-978A-616F9CFCE683}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F10"/>
  <sheetViews>
    <sheetView workbookViewId="0">
      <selection activeCell="E12" sqref="E12"/>
    </sheetView>
  </sheetViews>
  <sheetFormatPr defaultRowHeight="14.25" x14ac:dyDescent="0.45"/>
  <cols>
    <col min="1" max="1" width="2.86328125" customWidth="1"/>
    <col min="2" max="6" width="6.3984375" customWidth="1"/>
  </cols>
  <sheetData>
    <row r="2" spans="2:6" x14ac:dyDescent="0.45">
      <c r="B2" s="11" t="s">
        <v>134</v>
      </c>
    </row>
    <row r="4" spans="2:6" x14ac:dyDescent="0.45">
      <c r="B4" s="18" t="s">
        <v>132</v>
      </c>
      <c r="C4" s="18" t="s">
        <v>133</v>
      </c>
      <c r="D4" s="18" t="s">
        <v>8</v>
      </c>
      <c r="E4" s="18" t="s">
        <v>9</v>
      </c>
      <c r="F4" s="18" t="s">
        <v>14</v>
      </c>
    </row>
    <row r="5" spans="2:6" x14ac:dyDescent="0.45">
      <c r="B5">
        <v>1</v>
      </c>
      <c r="C5">
        <v>1</v>
      </c>
      <c r="D5">
        <v>1000</v>
      </c>
      <c r="E5">
        <v>-100</v>
      </c>
      <c r="F5">
        <v>-2400</v>
      </c>
    </row>
    <row r="6" spans="2:6" x14ac:dyDescent="0.45">
      <c r="B6">
        <v>1</v>
      </c>
      <c r="C6">
        <v>2</v>
      </c>
      <c r="D6">
        <v>1000</v>
      </c>
      <c r="E6">
        <v>1900</v>
      </c>
      <c r="F6">
        <v>-2400</v>
      </c>
    </row>
    <row r="7" spans="2:6" x14ac:dyDescent="0.45">
      <c r="B7">
        <v>1</v>
      </c>
      <c r="C7">
        <v>3</v>
      </c>
      <c r="D7">
        <v>1000</v>
      </c>
      <c r="E7">
        <v>1900</v>
      </c>
      <c r="F7">
        <v>-2500</v>
      </c>
    </row>
    <row r="8" spans="2:6" x14ac:dyDescent="0.45">
      <c r="B8">
        <v>1</v>
      </c>
      <c r="C8">
        <v>4</v>
      </c>
      <c r="D8">
        <v>1000</v>
      </c>
      <c r="E8">
        <v>-100</v>
      </c>
      <c r="F8">
        <v>-2500</v>
      </c>
    </row>
    <row r="10" spans="2:6" x14ac:dyDescent="0.45">
      <c r="B10" s="11" t="s">
        <v>131</v>
      </c>
    </row>
  </sheetData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E10"/>
  <sheetViews>
    <sheetView workbookViewId="0">
      <selection activeCell="B2" sqref="B2"/>
    </sheetView>
  </sheetViews>
  <sheetFormatPr defaultRowHeight="14.25" x14ac:dyDescent="0.45"/>
  <cols>
    <col min="1" max="1" width="2.86328125" customWidth="1"/>
    <col min="2" max="2" width="6" customWidth="1"/>
    <col min="3" max="5" width="8.265625" customWidth="1"/>
  </cols>
  <sheetData>
    <row r="2" spans="2:5" x14ac:dyDescent="0.45">
      <c r="B2" s="11" t="s">
        <v>138</v>
      </c>
    </row>
    <row r="4" spans="2:5" ht="14.65" thickBot="1" x14ac:dyDescent="0.5">
      <c r="B4" s="6" t="s">
        <v>15</v>
      </c>
      <c r="C4" s="6" t="s">
        <v>8</v>
      </c>
      <c r="D4" s="6" t="s">
        <v>9</v>
      </c>
      <c r="E4" s="6" t="s">
        <v>10</v>
      </c>
    </row>
    <row r="5" spans="2:5" x14ac:dyDescent="0.45">
      <c r="B5" s="7" t="s">
        <v>1</v>
      </c>
      <c r="C5" s="8">
        <v>1550</v>
      </c>
      <c r="D5" s="8">
        <v>1050</v>
      </c>
      <c r="E5" s="8">
        <v>2480</v>
      </c>
    </row>
    <row r="6" spans="2:5" x14ac:dyDescent="0.45">
      <c r="B6" s="9" t="s">
        <v>2</v>
      </c>
      <c r="C6" s="10">
        <v>1250</v>
      </c>
      <c r="D6" s="10">
        <v>650</v>
      </c>
      <c r="E6" s="10">
        <v>2480</v>
      </c>
    </row>
    <row r="7" spans="2:5" x14ac:dyDescent="0.45">
      <c r="B7" s="7" t="s">
        <v>3</v>
      </c>
      <c r="C7" s="8">
        <v>760</v>
      </c>
      <c r="D7" s="8">
        <v>950</v>
      </c>
      <c r="E7" s="8">
        <v>2480</v>
      </c>
    </row>
    <row r="8" spans="2:5" x14ac:dyDescent="0.45">
      <c r="B8" s="9" t="s">
        <v>4</v>
      </c>
      <c r="C8" s="10">
        <v>1150</v>
      </c>
      <c r="D8" s="10">
        <v>1450</v>
      </c>
      <c r="E8" s="10">
        <v>2480</v>
      </c>
    </row>
    <row r="9" spans="2:5" x14ac:dyDescent="0.45">
      <c r="B9" s="7" t="s">
        <v>5</v>
      </c>
      <c r="C9" s="8">
        <v>1850</v>
      </c>
      <c r="D9" s="8">
        <v>650</v>
      </c>
      <c r="E9" s="8">
        <v>2480</v>
      </c>
    </row>
    <row r="10" spans="2:5" x14ac:dyDescent="0.45">
      <c r="B10" s="9" t="s">
        <v>6</v>
      </c>
      <c r="C10" s="10">
        <v>660</v>
      </c>
      <c r="D10" s="10">
        <v>450</v>
      </c>
      <c r="E10" s="10">
        <v>2480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AQ2446"/>
  <sheetViews>
    <sheetView tabSelected="1" topLeftCell="Y1" zoomScale="62" workbookViewId="0">
      <selection activeCell="AS6" sqref="AS6"/>
    </sheetView>
  </sheetViews>
  <sheetFormatPr defaultColWidth="9.1328125" defaultRowHeight="14.25" x14ac:dyDescent="0.45"/>
  <cols>
    <col min="1" max="1" width="2.86328125" customWidth="1"/>
    <col min="2" max="3" width="8.59765625" customWidth="1"/>
    <col min="4" max="4" width="5.86328125" bestFit="1" customWidth="1"/>
    <col min="9" max="10" width="8.59765625" customWidth="1"/>
    <col min="12" max="12" width="4.265625" customWidth="1"/>
    <col min="16" max="17" width="8.59765625" customWidth="1"/>
    <col min="23" max="24" width="8.59765625" customWidth="1"/>
    <col min="30" max="31" width="8.59765625" customWidth="1"/>
    <col min="37" max="38" width="8.59765625" customWidth="1"/>
  </cols>
  <sheetData>
    <row r="2" spans="2:43" x14ac:dyDescent="0.45">
      <c r="B2" s="11" t="s">
        <v>19</v>
      </c>
    </row>
    <row r="4" spans="2:43" x14ac:dyDescent="0.45">
      <c r="B4" s="43" t="s">
        <v>1</v>
      </c>
      <c r="C4" s="43"/>
      <c r="I4" s="51" t="s">
        <v>2</v>
      </c>
      <c r="J4" s="51"/>
      <c r="P4" s="42" t="s">
        <v>3</v>
      </c>
      <c r="Q4" s="42"/>
      <c r="W4" s="42" t="s">
        <v>4</v>
      </c>
      <c r="X4" s="42"/>
      <c r="AD4" s="42" t="s">
        <v>5</v>
      </c>
      <c r="AE4" s="42"/>
      <c r="AK4" s="42" t="s">
        <v>6</v>
      </c>
      <c r="AL4" s="42"/>
    </row>
    <row r="5" spans="2:43" x14ac:dyDescent="0.45">
      <c r="B5" s="2" t="s">
        <v>12</v>
      </c>
      <c r="C5" s="2" t="s">
        <v>11</v>
      </c>
      <c r="D5" s="53" t="s">
        <v>144</v>
      </c>
      <c r="E5" s="53" t="s">
        <v>145</v>
      </c>
      <c r="F5" s="53" t="s">
        <v>146</v>
      </c>
      <c r="G5" s="55" t="s">
        <v>147</v>
      </c>
      <c r="H5" s="53" t="s">
        <v>148</v>
      </c>
      <c r="I5" s="2" t="s">
        <v>12</v>
      </c>
      <c r="J5" s="2" t="s">
        <v>11</v>
      </c>
      <c r="K5" s="53" t="s">
        <v>144</v>
      </c>
      <c r="L5" s="53" t="s">
        <v>145</v>
      </c>
      <c r="M5" s="53" t="s">
        <v>146</v>
      </c>
      <c r="N5" s="53" t="s">
        <v>147</v>
      </c>
      <c r="O5" s="53" t="s">
        <v>148</v>
      </c>
      <c r="P5" s="2" t="s">
        <v>12</v>
      </c>
      <c r="Q5" s="2" t="s">
        <v>11</v>
      </c>
      <c r="R5" s="53" t="s">
        <v>144</v>
      </c>
      <c r="S5" s="53" t="s">
        <v>145</v>
      </c>
      <c r="T5" s="53" t="s">
        <v>146</v>
      </c>
      <c r="U5" s="55" t="s">
        <v>147</v>
      </c>
      <c r="V5" s="53" t="s">
        <v>148</v>
      </c>
      <c r="W5" s="2" t="s">
        <v>12</v>
      </c>
      <c r="X5" s="2" t="s">
        <v>11</v>
      </c>
      <c r="Y5" s="53" t="s">
        <v>144</v>
      </c>
      <c r="Z5" s="53" t="s">
        <v>145</v>
      </c>
      <c r="AA5" s="53" t="s">
        <v>146</v>
      </c>
      <c r="AB5" s="53" t="s">
        <v>147</v>
      </c>
      <c r="AC5" s="53" t="s">
        <v>148</v>
      </c>
      <c r="AD5" s="2" t="s">
        <v>12</v>
      </c>
      <c r="AE5" s="2" t="s">
        <v>11</v>
      </c>
      <c r="AF5" s="53" t="s">
        <v>144</v>
      </c>
      <c r="AG5" s="53" t="s">
        <v>145</v>
      </c>
      <c r="AH5" s="53" t="s">
        <v>146</v>
      </c>
      <c r="AI5" s="53" t="s">
        <v>147</v>
      </c>
      <c r="AJ5" s="53" t="s">
        <v>148</v>
      </c>
      <c r="AK5" s="2" t="s">
        <v>12</v>
      </c>
      <c r="AL5" s="2" t="s">
        <v>11</v>
      </c>
      <c r="AM5" s="53" t="s">
        <v>144</v>
      </c>
      <c r="AN5" s="53" t="s">
        <v>145</v>
      </c>
      <c r="AO5" s="53" t="s">
        <v>146</v>
      </c>
      <c r="AP5" s="53" t="s">
        <v>147</v>
      </c>
      <c r="AQ5" s="53" t="s">
        <v>148</v>
      </c>
    </row>
    <row r="6" spans="2:43" x14ac:dyDescent="0.45">
      <c r="B6" s="1">
        <v>2420.11</v>
      </c>
      <c r="C6" s="1">
        <v>63.5</v>
      </c>
      <c r="D6" s="52">
        <f>1-(C6-MIN(Таблица4[SP, mV]))/(MAX(Таблица4[SP, mV])-MIN(Таблица4[SP, mV]))</f>
        <v>0.19149477973007389</v>
      </c>
      <c r="E6" s="52">
        <f>0.175*Таблица4[[#This Row],[a_SP]]+0.025</f>
        <v>5.8511586452762929E-2</v>
      </c>
      <c r="F6" s="52">
        <f>EXP(70*Таблица4[[#This Row],[poro]]-8.2)</f>
        <v>1.6503398521138947E-2</v>
      </c>
      <c r="G6" s="52">
        <v>0.18</v>
      </c>
      <c r="H6" s="52">
        <v>115.79</v>
      </c>
      <c r="I6" s="1">
        <v>2418.9766666666733</v>
      </c>
      <c r="J6" s="1">
        <v>86.05</v>
      </c>
      <c r="K6" s="52">
        <f>1-(J6-MIN(Таблица5[SP, mV]))/(MAX(Таблица5[SP, mV])-MIN(Таблица5[SP, mV]))</f>
        <v>0.13898339003402038</v>
      </c>
      <c r="L6" s="52">
        <f>0.175*Таблица5[[#This Row],[a_SP]]+0.025</f>
        <v>4.9322093255953568E-2</v>
      </c>
      <c r="M6" s="52">
        <f>EXP(70*Таблица5[[#This Row],[poro]]-8.2)</f>
        <v>8.6737550625854299E-3</v>
      </c>
      <c r="N6" s="52">
        <v>0.17</v>
      </c>
      <c r="O6" s="52">
        <v>122.6</v>
      </c>
      <c r="P6" s="1">
        <v>2415</v>
      </c>
      <c r="Q6" s="1">
        <v>105.75</v>
      </c>
      <c r="R6" s="54">
        <f>1-(Q6-MIN(Таблица6[SP, mV]))/(MAX(Таблица6[SP, mV])-MIN(Таблица6[SP, mV]))</f>
        <v>2.7138698469339806E-2</v>
      </c>
      <c r="S6" s="54">
        <f>0.175*Таблица6[[#This Row],[a_SP]]+0.025</f>
        <v>2.9749272232134468E-2</v>
      </c>
      <c r="T6" s="54">
        <f>EXP(70*Таблица6[[#This Row],[poro]]-8.2)</f>
        <v>2.2038467037771071E-3</v>
      </c>
      <c r="U6" s="54">
        <v>0.18</v>
      </c>
      <c r="V6" s="54">
        <v>94.46</v>
      </c>
      <c r="W6" s="1">
        <v>2435</v>
      </c>
      <c r="X6" s="1">
        <v>90</v>
      </c>
      <c r="Y6" s="52">
        <f>1-(X6-MIN(Таблица7[SP, mV]))/(MAX(Таблица7[SP, mV])-MIN(Таблица7[SP, mV]))</f>
        <v>4.8726350280097197E-2</v>
      </c>
      <c r="Z6" s="52">
        <f>0.175*Таблица7[[#This Row],[a_SP]]+0.025</f>
        <v>3.3527111299017011E-2</v>
      </c>
      <c r="AA6" s="52">
        <f>EXP(70*Таблица7[[#This Row],[poro]]-8.2)</f>
        <v>2.8709789521284613E-3</v>
      </c>
      <c r="AB6" s="52">
        <v>0.17</v>
      </c>
      <c r="AC6" s="52">
        <v>77.55</v>
      </c>
      <c r="AD6" s="1">
        <v>2435.0000000000005</v>
      </c>
      <c r="AE6" s="1">
        <v>97.42</v>
      </c>
      <c r="AF6" s="52">
        <f>1-(AE6-MIN(Таблица8[SP, mV]))/(MAX(Таблица8[SP, mV])-MIN(Таблица8[SP, mV]))</f>
        <v>1.8442622950819443E-3</v>
      </c>
      <c r="AG6" s="52">
        <f>0.175*Таблица8[[#This Row],[a_SP]]+0.025</f>
        <v>2.532274590163934E-2</v>
      </c>
      <c r="AH6" s="52">
        <f>EXP(70*Таблица8[[#This Row],[poro]]-8.2)</f>
        <v>1.6166360728580508E-3</v>
      </c>
      <c r="AI6" s="52">
        <v>0.17</v>
      </c>
      <c r="AJ6" s="52">
        <v>75.040000000000006</v>
      </c>
      <c r="AK6" s="1">
        <v>2430.9366666666665</v>
      </c>
      <c r="AL6" s="1">
        <v>91.14</v>
      </c>
      <c r="AM6" s="52">
        <f>1-(AL6-MIN(Таблица9[SP, mV]))/(MAX(Таблица9[SP, mV])-MIN(Таблица9[SP, mV]))</f>
        <v>2.7425034681464067E-2</v>
      </c>
      <c r="AN6" s="52">
        <f>0.175*Таблица9[[#This Row],[a_SP]]+0.025</f>
        <v>2.9799381069256212E-2</v>
      </c>
      <c r="AO6" s="52">
        <f>EXP(70*Таблица9[[#This Row],[poro]]-8.2)</f>
        <v>2.2115905307196647E-3</v>
      </c>
      <c r="AP6" s="52">
        <v>0.17</v>
      </c>
      <c r="AQ6" s="52">
        <v>84.35</v>
      </c>
    </row>
    <row r="7" spans="2:43" x14ac:dyDescent="0.45">
      <c r="B7" s="1">
        <v>2420.2433333333333</v>
      </c>
      <c r="C7" s="1">
        <v>62.9</v>
      </c>
      <c r="D7" s="52">
        <f>1-(C7-MIN(Таблица4[SP, mV]))/(MAX(Таблица4[SP, mV])-MIN(Таблица4[SP, mV]))</f>
        <v>0.19913419913419916</v>
      </c>
      <c r="E7" s="52">
        <f>0.175*Таблица4[[#This Row],[a_SP]]+0.025</f>
        <v>5.9848484848484852E-2</v>
      </c>
      <c r="F7" s="52">
        <f>EXP(70*Таблица4[[#This Row],[poro]]-8.2)</f>
        <v>1.8122408629905041E-2</v>
      </c>
      <c r="G7" s="52"/>
      <c r="H7" s="52"/>
      <c r="I7" s="1">
        <v>2419.0922222222293</v>
      </c>
      <c r="J7" s="1">
        <v>85.67</v>
      </c>
      <c r="K7" s="52">
        <f>1-(J7-MIN(Таблица5[SP, mV]))/(MAX(Таблица5[SP, mV])-MIN(Таблица5[SP, mV]))</f>
        <v>0.14278567140284171</v>
      </c>
      <c r="L7" s="52">
        <f>0.175*Таблица5[[#This Row],[a_SP]]+0.025</f>
        <v>4.9987492495497297E-2</v>
      </c>
      <c r="M7" s="52">
        <f>EXP(70*Таблица5[[#This Row],[poro]]-8.2)</f>
        <v>9.0873174412951698E-3</v>
      </c>
      <c r="N7" s="52"/>
      <c r="O7" s="52"/>
      <c r="P7" s="1">
        <v>2415.13</v>
      </c>
      <c r="Q7" s="1">
        <v>105.53</v>
      </c>
      <c r="R7" s="54">
        <f>1-(Q7-MIN(Таблица6[SP, mV]))/(MAX(Таблица6[SP, mV])-MIN(Таблица6[SP, mV]))</f>
        <v>2.9204620152126992E-2</v>
      </c>
      <c r="S7" s="54">
        <f>0.175*Таблица6[[#This Row],[a_SP]]+0.025</f>
        <v>3.0110808526622224E-2</v>
      </c>
      <c r="T7" s="54">
        <f>EXP(70*Таблица6[[#This Row],[poro]]-8.2)</f>
        <v>2.260332385829145E-3</v>
      </c>
      <c r="U7" s="54"/>
      <c r="V7" s="54"/>
      <c r="W7" s="1">
        <v>2435.1</v>
      </c>
      <c r="X7" s="1">
        <v>89</v>
      </c>
      <c r="Y7" s="52">
        <f>1-(X7-MIN(Таблица7[SP, mV]))/(MAX(Таблица7[SP, mV])-MIN(Таблица7[SP, mV]))</f>
        <v>5.92960574992073E-2</v>
      </c>
      <c r="Z7" s="52">
        <f>0.175*Таблица7[[#This Row],[a_SP]]+0.025</f>
        <v>3.5376810062361277E-2</v>
      </c>
      <c r="AA7" s="52">
        <f>EXP(70*Таблица7[[#This Row],[poro]]-8.2)</f>
        <v>3.2678490426373877E-3</v>
      </c>
      <c r="AB7" s="52"/>
      <c r="AC7" s="52"/>
      <c r="AD7" s="1">
        <v>2435.1333333333337</v>
      </c>
      <c r="AE7" s="1">
        <v>97.6</v>
      </c>
      <c r="AF7" s="52">
        <f>1-(AE7-MIN(Таблица8[SP, mV]))/(MAX(Таблица8[SP, mV])-MIN(Таблица8[SP, mV]))</f>
        <v>0</v>
      </c>
      <c r="AG7" s="52">
        <f>0.175*Таблица8[[#This Row],[a_SP]]+0.025</f>
        <v>2.5000000000000001E-2</v>
      </c>
      <c r="AH7" s="52">
        <f>EXP(70*Таблица8[[#This Row],[poro]]-8.2)</f>
        <v>1.5805221687362186E-3</v>
      </c>
      <c r="AI7" s="52"/>
      <c r="AJ7" s="52"/>
      <c r="AK7" s="1">
        <v>2431.0699999999997</v>
      </c>
      <c r="AL7" s="1">
        <v>91.24</v>
      </c>
      <c r="AM7" s="52">
        <f>1-(AL7-MIN(Таблица9[SP, mV]))/(MAX(Таблица9[SP, mV])-MIN(Таблица9[SP, mV]))</f>
        <v>2.6357912709422671E-2</v>
      </c>
      <c r="AN7" s="52">
        <f>0.175*Таблица9[[#This Row],[a_SP]]+0.025</f>
        <v>2.9612634724148969E-2</v>
      </c>
      <c r="AO7" s="52">
        <f>EXP(70*Таблица9[[#This Row],[poro]]-8.2)</f>
        <v>2.1828682208623424E-3</v>
      </c>
      <c r="AP7" s="52"/>
      <c r="AQ7" s="52"/>
    </row>
    <row r="8" spans="2:43" x14ac:dyDescent="0.45">
      <c r="B8" s="1">
        <v>2420.3766666666666</v>
      </c>
      <c r="C8" s="1">
        <v>63</v>
      </c>
      <c r="D8" s="52">
        <f>1-(C8-MIN(Таблица4[SP, mV]))/(MAX(Таблица4[SP, mV])-MIN(Таблица4[SP, mV]))</f>
        <v>0.19786096256684493</v>
      </c>
      <c r="E8" s="52">
        <f>0.175*Таблица4[[#This Row],[a_SP]]+0.025</f>
        <v>5.9625668449197859E-2</v>
      </c>
      <c r="F8" s="52">
        <f>EXP(70*Таблица4[[#This Row],[poro]]-8.2)</f>
        <v>1.7841943653882471E-2</v>
      </c>
      <c r="G8" s="52"/>
      <c r="H8" s="52"/>
      <c r="I8" s="1">
        <v>2419.2077777777845</v>
      </c>
      <c r="J8" s="1">
        <v>85.47</v>
      </c>
      <c r="K8" s="52">
        <f>1-(J8-MIN(Таблица5[SP, mV]))/(MAX(Таблица5[SP, mV])-MIN(Таблица5[SP, mV]))</f>
        <v>0.1447868721232739</v>
      </c>
      <c r="L8" s="52">
        <f>0.175*Таблица5[[#This Row],[a_SP]]+0.025</f>
        <v>5.033770262157293E-2</v>
      </c>
      <c r="M8" s="52">
        <f>EXP(70*Таблица5[[#This Row],[poro]]-8.2)</f>
        <v>9.312843440032673E-3</v>
      </c>
      <c r="N8" s="52"/>
      <c r="O8" s="52"/>
      <c r="P8" s="1">
        <v>2415.2600000000002</v>
      </c>
      <c r="Q8" s="1">
        <v>105.23</v>
      </c>
      <c r="R8" s="54">
        <f>1-(Q8-MIN(Таблица6[SP, mV]))/(MAX(Таблица6[SP, mV])-MIN(Таблица6[SP, mV]))</f>
        <v>3.2021786083200277E-2</v>
      </c>
      <c r="S8" s="54">
        <f>0.175*Таблица6[[#This Row],[a_SP]]+0.025</f>
        <v>3.0603812564560049E-2</v>
      </c>
      <c r="T8" s="54">
        <f>EXP(70*Таблица6[[#This Row],[poro]]-8.2)</f>
        <v>2.3396986955682838E-3</v>
      </c>
      <c r="U8" s="54"/>
      <c r="V8" s="54"/>
      <c r="W8" s="1">
        <v>2435.1999999999998</v>
      </c>
      <c r="X8" s="1">
        <v>89</v>
      </c>
      <c r="Y8" s="52">
        <f>1-(X8-MIN(Таблица7[SP, mV]))/(MAX(Таблица7[SP, mV])-MIN(Таблица7[SP, mV]))</f>
        <v>5.92960574992073E-2</v>
      </c>
      <c r="Z8" s="52">
        <f>0.175*Таблица7[[#This Row],[a_SP]]+0.025</f>
        <v>3.5376810062361277E-2</v>
      </c>
      <c r="AA8" s="52">
        <f>EXP(70*Таблица7[[#This Row],[poro]]-8.2)</f>
        <v>3.2678490426373877E-3</v>
      </c>
      <c r="AB8" s="52"/>
      <c r="AC8" s="52"/>
      <c r="AD8" s="1">
        <v>2435.2666666666669</v>
      </c>
      <c r="AE8" s="1">
        <v>97.23</v>
      </c>
      <c r="AF8" s="52">
        <f>1-(AE8-MIN(Таблица8[SP, mV]))/(MAX(Таблица8[SP, mV])-MIN(Таблица8[SP, mV]))</f>
        <v>3.7909836065572744E-3</v>
      </c>
      <c r="AG8" s="52">
        <f>0.175*Таблица8[[#This Row],[a_SP]]+0.025</f>
        <v>2.5663422131147525E-2</v>
      </c>
      <c r="AH8" s="52">
        <f>EXP(70*Таблица8[[#This Row],[poro]]-8.2)</f>
        <v>1.6556518993536989E-3</v>
      </c>
      <c r="AI8" s="52"/>
      <c r="AJ8" s="52"/>
      <c r="AK8" s="1">
        <v>2431.2033333333329</v>
      </c>
      <c r="AL8" s="1">
        <v>91.09</v>
      </c>
      <c r="AM8" s="52">
        <f>1-(AL8-MIN(Таблица9[SP, mV]))/(MAX(Таблица9[SP, mV])-MIN(Таблица9[SP, mV]))</f>
        <v>2.7958595667484709E-2</v>
      </c>
      <c r="AN8" s="52">
        <f>0.175*Таблица9[[#This Row],[a_SP]]+0.025</f>
        <v>2.9892754241809826E-2</v>
      </c>
      <c r="AO8" s="52">
        <f>EXP(70*Таблица9[[#This Row],[poro]]-8.2)</f>
        <v>2.2260931000683336E-3</v>
      </c>
      <c r="AP8" s="52"/>
      <c r="AQ8" s="52"/>
    </row>
    <row r="9" spans="2:43" x14ac:dyDescent="0.45">
      <c r="B9" s="1">
        <v>2420.5099999999998</v>
      </c>
      <c r="C9" s="1">
        <v>62.73</v>
      </c>
      <c r="D9" s="52">
        <f>1-(C9-MIN(Таблица4[SP, mV]))/(MAX(Таблица4[SP, mV])-MIN(Таблица4[SP, mV]))</f>
        <v>0.20129870129870142</v>
      </c>
      <c r="E9" s="52">
        <f>0.175*Таблица4[[#This Row],[a_SP]]+0.025</f>
        <v>6.0227272727272747E-2</v>
      </c>
      <c r="F9" s="52">
        <f>EXP(70*Таблица4[[#This Row],[poro]]-8.2)</f>
        <v>1.8609354230006311E-2</v>
      </c>
      <c r="G9" s="52"/>
      <c r="H9" s="52"/>
      <c r="I9" s="1">
        <v>2419.3233333333405</v>
      </c>
      <c r="J9" s="1">
        <v>85.49</v>
      </c>
      <c r="K9" s="52">
        <f>1-(J9-MIN(Таблица5[SP, mV]))/(MAX(Таблица5[SP, mV])-MIN(Таблица5[SP, mV]))</f>
        <v>0.14458675205123073</v>
      </c>
      <c r="L9" s="52">
        <f>0.175*Таблица5[[#This Row],[a_SP]]+0.025</f>
        <v>5.030268160896538E-2</v>
      </c>
      <c r="M9" s="52">
        <f>EXP(70*Таблица5[[#This Row],[poro]]-8.2)</f>
        <v>9.2900412363945764E-3</v>
      </c>
      <c r="N9" s="52"/>
      <c r="O9" s="52"/>
      <c r="P9" s="1">
        <v>2415.39</v>
      </c>
      <c r="Q9" s="1">
        <v>104.81</v>
      </c>
      <c r="R9" s="54">
        <f>1-(Q9-MIN(Таблица6[SP, mV]))/(MAX(Таблица6[SP, mV])-MIN(Таблица6[SP, mV]))</f>
        <v>3.5965818386702986E-2</v>
      </c>
      <c r="S9" s="54">
        <f>0.175*Таблица6[[#This Row],[a_SP]]+0.025</f>
        <v>3.1294018217673025E-2</v>
      </c>
      <c r="T9" s="54">
        <f>EXP(70*Таблица6[[#This Row],[poro]]-8.2)</f>
        <v>2.4555150957779864E-3</v>
      </c>
      <c r="U9" s="54"/>
      <c r="V9" s="54"/>
      <c r="W9" s="1">
        <v>2435.3000000000002</v>
      </c>
      <c r="X9" s="1">
        <v>89</v>
      </c>
      <c r="Y9" s="52">
        <f>1-(X9-MIN(Таблица7[SP, mV]))/(MAX(Таблица7[SP, mV])-MIN(Таблица7[SP, mV]))</f>
        <v>5.92960574992073E-2</v>
      </c>
      <c r="Z9" s="52">
        <f>0.175*Таблица7[[#This Row],[a_SP]]+0.025</f>
        <v>3.5376810062361277E-2</v>
      </c>
      <c r="AA9" s="52">
        <f>EXP(70*Таблица7[[#This Row],[poro]]-8.2)</f>
        <v>3.2678490426373877E-3</v>
      </c>
      <c r="AB9" s="52"/>
      <c r="AC9" s="52"/>
      <c r="AD9" s="1">
        <v>2435.4</v>
      </c>
      <c r="AE9" s="1">
        <v>97.15</v>
      </c>
      <c r="AF9" s="52">
        <f>1-(AE9-MIN(Таблица8[SP, mV]))/(MAX(Таблица8[SP, mV])-MIN(Таблица8[SP, mV]))</f>
        <v>4.6106557377048052E-3</v>
      </c>
      <c r="AG9" s="52">
        <f>0.175*Таблица8[[#This Row],[a_SP]]+0.025</f>
        <v>2.5806864754098342E-2</v>
      </c>
      <c r="AH9" s="52">
        <f>EXP(70*Таблица8[[#This Row],[poro]]-8.2)</f>
        <v>1.6723600155158459E-3</v>
      </c>
      <c r="AI9" s="52"/>
      <c r="AJ9" s="52"/>
      <c r="AK9" s="1">
        <v>2431.3366666666666</v>
      </c>
      <c r="AL9" s="1">
        <v>90.21</v>
      </c>
      <c r="AM9" s="52">
        <f>1-(AL9-MIN(Таблица9[SP, mV]))/(MAX(Таблица9[SP, mV])-MIN(Таблица9[SP, mV]))</f>
        <v>3.7349269021449194E-2</v>
      </c>
      <c r="AN9" s="52">
        <f>0.175*Таблица9[[#This Row],[a_SP]]+0.025</f>
        <v>3.1536122078753608E-2</v>
      </c>
      <c r="AO9" s="52">
        <f>EXP(70*Таблица9[[#This Row],[poro]]-8.2)</f>
        <v>2.497483998454674E-3</v>
      </c>
      <c r="AP9" s="52"/>
      <c r="AQ9" s="52"/>
    </row>
    <row r="10" spans="2:43" x14ac:dyDescent="0.45">
      <c r="B10" s="1">
        <v>2420.6433333333339</v>
      </c>
      <c r="C10" s="1">
        <v>62.58</v>
      </c>
      <c r="D10" s="52">
        <f>1-(C10-MIN(Таблица4[SP, mV]))/(MAX(Таблица4[SP, mV])-MIN(Таблица4[SP, mV]))</f>
        <v>0.20320855614973266</v>
      </c>
      <c r="E10" s="52">
        <f>0.175*Таблица4[[#This Row],[a_SP]]+0.025</f>
        <v>6.0561497326203216E-2</v>
      </c>
      <c r="F10" s="52">
        <f>EXP(70*Таблица4[[#This Row],[poro]]-8.2)</f>
        <v>1.904986646460962E-2</v>
      </c>
      <c r="G10" s="52"/>
      <c r="H10" s="52"/>
      <c r="I10" s="1">
        <v>2419.4388888888957</v>
      </c>
      <c r="J10" s="1">
        <v>85.11</v>
      </c>
      <c r="K10" s="52">
        <f>1-(J10-MIN(Таблица5[SP, mV]))/(MAX(Таблица5[SP, mV])-MIN(Таблица5[SP, mV]))</f>
        <v>0.14838903342005205</v>
      </c>
      <c r="L10" s="52">
        <f>0.175*Таблица5[[#This Row],[a_SP]]+0.025</f>
        <v>5.0968080848509109E-2</v>
      </c>
      <c r="M10" s="52">
        <f>EXP(70*Таблица5[[#This Row],[poro]]-8.2)</f>
        <v>9.7329879791043933E-3</v>
      </c>
      <c r="N10" s="52"/>
      <c r="O10" s="52"/>
      <c r="P10" s="1">
        <v>2415.52</v>
      </c>
      <c r="Q10" s="1">
        <v>104.48</v>
      </c>
      <c r="R10" s="54">
        <f>1-(Q10-MIN(Таблица6[SP, mV]))/(MAX(Таблица6[SP, mV])-MIN(Таблица6[SP, mV]))</f>
        <v>3.9064700910883654E-2</v>
      </c>
      <c r="S10" s="54">
        <f>0.175*Таблица6[[#This Row],[a_SP]]+0.025</f>
        <v>3.1836322659404642E-2</v>
      </c>
      <c r="T10" s="54">
        <f>EXP(70*Таблица6[[#This Row],[poro]]-8.2)</f>
        <v>2.5505215435513927E-3</v>
      </c>
      <c r="U10" s="54"/>
      <c r="V10" s="54"/>
      <c r="W10" s="1">
        <v>2435.3999999999996</v>
      </c>
      <c r="X10" s="1">
        <v>88.5</v>
      </c>
      <c r="Y10" s="52">
        <f>1-(X10-MIN(Таблица7[SP, mV]))/(MAX(Таблица7[SP, mV])-MIN(Таблица7[SP, mV]))</f>
        <v>6.4580911108762296E-2</v>
      </c>
      <c r="Z10" s="52">
        <f>0.175*Таблица7[[#This Row],[a_SP]]+0.025</f>
        <v>3.63016594440334E-2</v>
      </c>
      <c r="AA10" s="52">
        <f>EXP(70*Таблица7[[#This Row],[poro]]-8.2)</f>
        <v>3.4864061181362218E-3</v>
      </c>
      <c r="AB10" s="52"/>
      <c r="AC10" s="52"/>
      <c r="AD10" s="1">
        <v>2435.5333333333333</v>
      </c>
      <c r="AE10" s="1">
        <v>96.72</v>
      </c>
      <c r="AF10" s="52">
        <f>1-(AE10-MIN(Таблица8[SP, mV]))/(MAX(Таблица8[SP, mV])-MIN(Таблица8[SP, mV]))</f>
        <v>9.0163934426229497E-3</v>
      </c>
      <c r="AG10" s="52">
        <f>0.175*Таблица8[[#This Row],[a_SP]]+0.025</f>
        <v>2.6577868852459018E-2</v>
      </c>
      <c r="AH10" s="52">
        <f>EXP(70*Таблица8[[#This Row],[poro]]-8.2)</f>
        <v>1.7650977983041931E-3</v>
      </c>
      <c r="AI10" s="52"/>
      <c r="AJ10" s="52"/>
      <c r="AK10" s="1">
        <v>2431.4699999999998</v>
      </c>
      <c r="AL10" s="1">
        <v>89.76</v>
      </c>
      <c r="AM10" s="52">
        <f>1-(AL10-MIN(Таблица9[SP, mV]))/(MAX(Таблица9[SP, mV])-MIN(Таблица9[SP, mV]))</f>
        <v>4.215131789563531E-2</v>
      </c>
      <c r="AN10" s="52">
        <f>0.175*Таблица9[[#This Row],[a_SP]]+0.025</f>
        <v>3.2376480631736176E-2</v>
      </c>
      <c r="AO10" s="52">
        <f>EXP(70*Таблица9[[#This Row],[poro]]-8.2)</f>
        <v>2.6488058696222008E-3</v>
      </c>
      <c r="AP10" s="52"/>
      <c r="AQ10" s="52"/>
    </row>
    <row r="11" spans="2:43" x14ac:dyDescent="0.45">
      <c r="B11" s="1">
        <v>2420.7766666666671</v>
      </c>
      <c r="C11" s="1">
        <v>62.36</v>
      </c>
      <c r="D11" s="52">
        <f>1-(C11-MIN(Таблица4[SP, mV]))/(MAX(Таблица4[SP, mV])-MIN(Таблица4[SP, mV]))</f>
        <v>0.20600967659791192</v>
      </c>
      <c r="E11" s="52">
        <f>0.175*Таблица4[[#This Row],[a_SP]]+0.025</f>
        <v>6.1051693404634587E-2</v>
      </c>
      <c r="F11" s="52">
        <f>EXP(70*Таблица4[[#This Row],[poro]]-8.2)</f>
        <v>1.971488269564492E-2</v>
      </c>
      <c r="G11" s="52"/>
      <c r="H11" s="52"/>
      <c r="I11" s="1">
        <v>2419.5544444444513</v>
      </c>
      <c r="J11" s="1">
        <v>84.7</v>
      </c>
      <c r="K11" s="52">
        <f>1-(J11-MIN(Таблица5[SP, mV]))/(MAX(Таблица5[SP, mV])-MIN(Таблица5[SP, mV]))</f>
        <v>0.15249149489693814</v>
      </c>
      <c r="L11" s="52">
        <f>0.175*Таблица5[[#This Row],[a_SP]]+0.025</f>
        <v>5.1686011606964177E-2</v>
      </c>
      <c r="M11" s="52">
        <f>EXP(70*Таблица5[[#This Row],[poro]]-8.2)</f>
        <v>1.023462000562171E-2</v>
      </c>
      <c r="N11" s="52"/>
      <c r="O11" s="52"/>
      <c r="P11" s="1">
        <v>2415.65</v>
      </c>
      <c r="Q11" s="1">
        <v>105</v>
      </c>
      <c r="R11" s="54">
        <f>1-(Q11-MIN(Таблица6[SP, mV]))/(MAX(Таблица6[SP, mV])-MIN(Таблица6[SP, mV]))</f>
        <v>3.4181613297023183E-2</v>
      </c>
      <c r="S11" s="54">
        <f>0.175*Таблица6[[#This Row],[a_SP]]+0.025</f>
        <v>3.0981782326979058E-2</v>
      </c>
      <c r="T11" s="54">
        <f>EXP(70*Таблица6[[#This Row],[poro]]-8.2)</f>
        <v>2.4024283585382666E-3</v>
      </c>
      <c r="U11" s="54"/>
      <c r="V11" s="54"/>
      <c r="W11" s="1">
        <v>2435.5</v>
      </c>
      <c r="X11" s="1">
        <v>88</v>
      </c>
      <c r="Y11" s="52">
        <f>1-(X11-MIN(Таблица7[SP, mV]))/(MAX(Таблица7[SP, mV])-MIN(Таблица7[SP, mV]))</f>
        <v>6.9865764718317291E-2</v>
      </c>
      <c r="Z11" s="52">
        <f>0.175*Таблица7[[#This Row],[a_SP]]+0.025</f>
        <v>3.7226508825705523E-2</v>
      </c>
      <c r="AA11" s="52">
        <f>EXP(70*Таблица7[[#This Row],[poro]]-8.2)</f>
        <v>3.7195805136603631E-3</v>
      </c>
      <c r="AB11" s="52"/>
      <c r="AC11" s="52"/>
      <c r="AD11" s="1">
        <v>2435.666666666667</v>
      </c>
      <c r="AE11" s="1">
        <v>96.25</v>
      </c>
      <c r="AF11" s="52">
        <f>1-(AE11-MIN(Таблица8[SP, mV]))/(MAX(Таблица8[SP, mV])-MIN(Таблица8[SP, mV]))</f>
        <v>1.3831967213114749E-2</v>
      </c>
      <c r="AG11" s="52">
        <f>0.175*Таблица8[[#This Row],[a_SP]]+0.025</f>
        <v>2.7420594262295081E-2</v>
      </c>
      <c r="AH11" s="52">
        <f>EXP(70*Таблица8[[#This Row],[poro]]-8.2)</f>
        <v>1.8723547762798652E-3</v>
      </c>
      <c r="AI11" s="52"/>
      <c r="AJ11" s="52"/>
      <c r="AK11" s="1">
        <v>2431.603333333333</v>
      </c>
      <c r="AL11" s="1">
        <v>89.5</v>
      </c>
      <c r="AM11" s="52">
        <f>1-(AL11-MIN(Таблица9[SP, mV]))/(MAX(Таблица9[SP, mV])-MIN(Таблица9[SP, mV]))</f>
        <v>4.4925835022943006E-2</v>
      </c>
      <c r="AN11" s="52">
        <f>0.175*Таблица9[[#This Row],[a_SP]]+0.025</f>
        <v>3.2862021129015026E-2</v>
      </c>
      <c r="AO11" s="52">
        <f>EXP(70*Таблица9[[#This Row],[poro]]-8.2)</f>
        <v>2.7403804414693786E-3</v>
      </c>
      <c r="AP11" s="52"/>
      <c r="AQ11" s="52"/>
    </row>
    <row r="12" spans="2:43" x14ac:dyDescent="0.45">
      <c r="B12" s="1">
        <v>2420.9100000000003</v>
      </c>
      <c r="C12" s="1">
        <v>62.53</v>
      </c>
      <c r="D12" s="52">
        <f>1-(C12-MIN(Таблица4[SP, mV]))/(MAX(Таблица4[SP, mV])-MIN(Таблица4[SP, mV]))</f>
        <v>0.20384517443340977</v>
      </c>
      <c r="E12" s="52">
        <f>0.175*Таблица4[[#This Row],[a_SP]]+0.025</f>
        <v>6.0672905525846706E-2</v>
      </c>
      <c r="F12" s="52">
        <f>EXP(70*Таблица4[[#This Row],[poro]]-8.2)</f>
        <v>1.9199009051320541E-2</v>
      </c>
      <c r="G12" s="52"/>
      <c r="H12" s="52"/>
      <c r="I12" s="1">
        <v>2419.6700000000069</v>
      </c>
      <c r="J12" s="1">
        <v>84.52</v>
      </c>
      <c r="K12" s="52">
        <f>1-(J12-MIN(Таблица5[SP, mV]))/(MAX(Таблица5[SP, mV])-MIN(Таблица5[SP, mV]))</f>
        <v>0.15429257554532727</v>
      </c>
      <c r="L12" s="52">
        <f>0.175*Таблица5[[#This Row],[a_SP]]+0.025</f>
        <v>5.2001200720432274E-2</v>
      </c>
      <c r="M12" s="52">
        <f>EXP(70*Таблица5[[#This Row],[poro]]-8.2)</f>
        <v>1.0462938320937908E-2</v>
      </c>
      <c r="N12" s="52"/>
      <c r="O12" s="52"/>
      <c r="P12" s="1">
        <v>2415.7800000000002</v>
      </c>
      <c r="Q12" s="1">
        <v>106.39</v>
      </c>
      <c r="R12" s="54">
        <f>1-(Q12-MIN(Таблица6[SP, mV]))/(MAX(Таблица6[SP, mV])-MIN(Таблица6[SP, mV]))</f>
        <v>2.1128744483050022E-2</v>
      </c>
      <c r="S12" s="54">
        <f>0.175*Таблица6[[#This Row],[a_SP]]+0.025</f>
        <v>2.8697530284533757E-2</v>
      </c>
      <c r="T12" s="54">
        <f>EXP(70*Таблица6[[#This Row],[poro]]-8.2)</f>
        <v>2.0474239616731205E-3</v>
      </c>
      <c r="U12" s="54"/>
      <c r="V12" s="54"/>
      <c r="W12" s="1">
        <v>2435.6</v>
      </c>
      <c r="X12" s="1">
        <v>87.5</v>
      </c>
      <c r="Y12" s="52">
        <f>1-(X12-MIN(Таблица7[SP, mV]))/(MAX(Таблица7[SP, mV])-MIN(Таблица7[SP, mV]))</f>
        <v>7.5150618327872287E-2</v>
      </c>
      <c r="Z12" s="52">
        <f>0.175*Таблица7[[#This Row],[a_SP]]+0.025</f>
        <v>3.8151358207377653E-2</v>
      </c>
      <c r="AA12" s="52">
        <f>EXP(70*Таблица7[[#This Row],[poro]]-8.2)</f>
        <v>3.9683498504752557E-3</v>
      </c>
      <c r="AB12" s="52"/>
      <c r="AC12" s="52"/>
      <c r="AD12" s="1">
        <v>2435.8000000000002</v>
      </c>
      <c r="AE12" s="1">
        <v>95.55</v>
      </c>
      <c r="AF12" s="52">
        <f>1-(AE12-MIN(Таблица8[SP, mV]))/(MAX(Таблица8[SP, mV])-MIN(Таблица8[SP, mV]))</f>
        <v>2.1004098360655754E-2</v>
      </c>
      <c r="AG12" s="52">
        <f>0.175*Таблица8[[#This Row],[a_SP]]+0.025</f>
        <v>2.8675717213114758E-2</v>
      </c>
      <c r="AH12" s="52">
        <f>EXP(70*Таблица8[[#This Row],[poro]]-8.2)</f>
        <v>2.0443001048549019E-3</v>
      </c>
      <c r="AI12" s="52"/>
      <c r="AJ12" s="52"/>
      <c r="AK12" s="1">
        <v>2431.7366666666662</v>
      </c>
      <c r="AL12" s="1">
        <v>88.86</v>
      </c>
      <c r="AM12" s="52">
        <f>1-(AL12-MIN(Таблица9[SP, mV]))/(MAX(Таблица9[SP, mV])-MIN(Таблица9[SP, mV]))</f>
        <v>5.1755415644008096E-2</v>
      </c>
      <c r="AN12" s="52">
        <f>0.175*Таблица9[[#This Row],[a_SP]]+0.025</f>
        <v>3.4057197737701418E-2</v>
      </c>
      <c r="AO12" s="52">
        <f>EXP(70*Таблица9[[#This Row],[poro]]-8.2)</f>
        <v>2.9795107840705037E-3</v>
      </c>
      <c r="AP12" s="52"/>
      <c r="AQ12" s="52"/>
    </row>
    <row r="13" spans="2:43" x14ac:dyDescent="0.45">
      <c r="B13" s="1">
        <v>2421.0433333333335</v>
      </c>
      <c r="C13" s="1">
        <v>61.74</v>
      </c>
      <c r="D13" s="52">
        <f>1-(C13-MIN(Таблица4[SP, mV]))/(MAX(Таблица4[SP, mV])-MIN(Таблица4[SP, mV]))</f>
        <v>0.2139037433155081</v>
      </c>
      <c r="E13" s="52">
        <f>0.175*Таблица4[[#This Row],[a_SP]]+0.025</f>
        <v>6.2433155080213916E-2</v>
      </c>
      <c r="F13" s="52">
        <f>EXP(70*Таблица4[[#This Row],[poro]]-8.2)</f>
        <v>2.1716582399526167E-2</v>
      </c>
      <c r="G13" s="52"/>
      <c r="H13" s="52"/>
      <c r="I13" s="1">
        <v>2419.785555555562</v>
      </c>
      <c r="J13" s="1">
        <v>84.36</v>
      </c>
      <c r="K13" s="52">
        <f>1-(J13-MIN(Таблица5[SP, mV]))/(MAX(Таблица5[SP, mV])-MIN(Таблица5[SP, mV]))</f>
        <v>0.155893536121673</v>
      </c>
      <c r="L13" s="52">
        <f>0.175*Таблица5[[#This Row],[a_SP]]+0.025</f>
        <v>5.2281368821292779E-2</v>
      </c>
      <c r="M13" s="52">
        <f>EXP(70*Таблица5[[#This Row],[poro]]-8.2)</f>
        <v>1.0670160383671582E-2</v>
      </c>
      <c r="N13" s="52"/>
      <c r="O13" s="52"/>
      <c r="P13" s="1">
        <v>2415.91</v>
      </c>
      <c r="Q13" s="1">
        <v>107.82</v>
      </c>
      <c r="R13" s="54">
        <f>1-(Q13-MIN(Таблица6[SP, mV]))/(MAX(Таблица6[SP, mV])-MIN(Таблица6[SP, mV]))</f>
        <v>7.700253544933866E-3</v>
      </c>
      <c r="S13" s="54">
        <f>0.175*Таблица6[[#This Row],[a_SP]]+0.025</f>
        <v>2.6347544370363428E-2</v>
      </c>
      <c r="T13" s="54">
        <f>EXP(70*Таблица6[[#This Row],[poro]]-8.2)</f>
        <v>1.7368678152454844E-3</v>
      </c>
      <c r="U13" s="54"/>
      <c r="V13" s="54"/>
      <c r="W13" s="1">
        <v>2435.6999999999998</v>
      </c>
      <c r="X13" s="1">
        <v>87.5</v>
      </c>
      <c r="Y13" s="52">
        <f>1-(X13-MIN(Таблица7[SP, mV]))/(MAX(Таблица7[SP, mV])-MIN(Таблица7[SP, mV]))</f>
        <v>7.5150618327872287E-2</v>
      </c>
      <c r="Z13" s="52">
        <f>0.175*Таблица7[[#This Row],[a_SP]]+0.025</f>
        <v>3.8151358207377653E-2</v>
      </c>
      <c r="AA13" s="52">
        <f>EXP(70*Таблица7[[#This Row],[poro]]-8.2)</f>
        <v>3.9683498504752557E-3</v>
      </c>
      <c r="AB13" s="52"/>
      <c r="AC13" s="52"/>
      <c r="AD13" s="1">
        <v>2435.9333333333334</v>
      </c>
      <c r="AE13" s="1">
        <v>95.68</v>
      </c>
      <c r="AF13" s="52">
        <f>1-(AE13-MIN(Таблица8[SP, mV]))/(MAX(Таблица8[SP, mV])-MIN(Таблица8[SP, mV]))</f>
        <v>1.967213114754085E-2</v>
      </c>
      <c r="AG13" s="52">
        <f>0.175*Таблица8[[#This Row],[a_SP]]+0.025</f>
        <v>2.8442622950819649E-2</v>
      </c>
      <c r="AH13" s="52">
        <f>EXP(70*Таблица8[[#This Row],[poro]]-8.2)</f>
        <v>2.0112147354841943E-3</v>
      </c>
      <c r="AI13" s="52"/>
      <c r="AJ13" s="52"/>
      <c r="AK13" s="1">
        <v>2431.8699999999994</v>
      </c>
      <c r="AL13" s="1">
        <v>88.96</v>
      </c>
      <c r="AM13" s="52">
        <f>1-(AL13-MIN(Таблица9[SP, mV]))/(MAX(Таблица9[SP, mV])-MIN(Таблица9[SP, mV]))</f>
        <v>5.06882936719667E-2</v>
      </c>
      <c r="AN13" s="52">
        <f>0.175*Таблица9[[#This Row],[a_SP]]+0.025</f>
        <v>3.3870451392594175E-2</v>
      </c>
      <c r="AO13" s="52">
        <f>EXP(70*Таблица9[[#This Row],[poro]]-8.2)</f>
        <v>2.9408153606751706E-3</v>
      </c>
      <c r="AP13" s="52"/>
      <c r="AQ13" s="52"/>
    </row>
    <row r="14" spans="2:43" x14ac:dyDescent="0.45">
      <c r="B14" s="1">
        <v>2421.1766666666667</v>
      </c>
      <c r="C14" s="1">
        <v>61.35</v>
      </c>
      <c r="D14" s="52">
        <f>1-(C14-MIN(Таблица4[SP, mV]))/(MAX(Таблица4[SP, mV])-MIN(Таблица4[SP, mV]))</f>
        <v>0.21886936592818951</v>
      </c>
      <c r="E14" s="52">
        <f>0.175*Таблица4[[#This Row],[a_SP]]+0.025</f>
        <v>6.3302139037433161E-2</v>
      </c>
      <c r="F14" s="52">
        <f>EXP(70*Таблица4[[#This Row],[poro]]-8.2)</f>
        <v>2.3078582238282914E-2</v>
      </c>
      <c r="G14" s="52"/>
      <c r="H14" s="52"/>
      <c r="I14" s="1">
        <v>2419.9011111111181</v>
      </c>
      <c r="J14" s="1">
        <v>84.14</v>
      </c>
      <c r="K14" s="52">
        <f>1-(J14-MIN(Таблица5[SP, mV]))/(MAX(Таблица5[SP, mV])-MIN(Таблица5[SP, mV]))</f>
        <v>0.15809485691414848</v>
      </c>
      <c r="L14" s="52">
        <f>0.175*Таблица5[[#This Row],[a_SP]]+0.025</f>
        <v>5.2666599959975982E-2</v>
      </c>
      <c r="M14" s="52">
        <f>EXP(70*Таблица5[[#This Row],[poro]]-8.2)</f>
        <v>1.0961808490671581E-2</v>
      </c>
      <c r="N14" s="52"/>
      <c r="O14" s="52"/>
      <c r="P14" s="1">
        <v>2416.04</v>
      </c>
      <c r="Q14" s="1">
        <v>108.39</v>
      </c>
      <c r="R14" s="54">
        <f>1-(Q14-MIN(Таблица6[SP, mV]))/(MAX(Таблица6[SP, mV])-MIN(Таблица6[SP, mV]))</f>
        <v>2.3476382758944592E-3</v>
      </c>
      <c r="S14" s="54">
        <f>0.175*Таблица6[[#This Row],[a_SP]]+0.025</f>
        <v>2.5410836698281532E-2</v>
      </c>
      <c r="T14" s="54">
        <f>EXP(70*Таблица6[[#This Row],[poro]]-8.2)</f>
        <v>1.6266356247377621E-3</v>
      </c>
      <c r="U14" s="54"/>
      <c r="V14" s="54"/>
      <c r="W14" s="1">
        <v>2435.8000000000002</v>
      </c>
      <c r="X14" s="1">
        <v>87.5</v>
      </c>
      <c r="Y14" s="52">
        <f>1-(X14-MIN(Таблица7[SP, mV]))/(MAX(Таблица7[SP, mV])-MIN(Таблица7[SP, mV]))</f>
        <v>7.5150618327872287E-2</v>
      </c>
      <c r="Z14" s="52">
        <f>0.175*Таблица7[[#This Row],[a_SP]]+0.025</f>
        <v>3.8151358207377653E-2</v>
      </c>
      <c r="AA14" s="52">
        <f>EXP(70*Таблица7[[#This Row],[poro]]-8.2)</f>
        <v>3.9683498504752557E-3</v>
      </c>
      <c r="AB14" s="52"/>
      <c r="AC14" s="52"/>
      <c r="AD14" s="1">
        <v>2436.0666666666671</v>
      </c>
      <c r="AE14" s="1">
        <v>95.14</v>
      </c>
      <c r="AF14" s="52">
        <f>1-(AE14-MIN(Таблица8[SP, mV]))/(MAX(Таблица8[SP, mV])-MIN(Таблица8[SP, mV]))</f>
        <v>2.5204918032786794E-2</v>
      </c>
      <c r="AG14" s="52">
        <f>0.175*Таблица8[[#This Row],[a_SP]]+0.025</f>
        <v>2.941086065573769E-2</v>
      </c>
      <c r="AH14" s="52">
        <f>EXP(70*Таблица8[[#This Row],[poro]]-8.2)</f>
        <v>2.1522536982742902E-3</v>
      </c>
      <c r="AI14" s="52"/>
      <c r="AJ14" s="52"/>
      <c r="AK14" s="1">
        <v>2432.0033333333331</v>
      </c>
      <c r="AL14" s="1">
        <v>89.12</v>
      </c>
      <c r="AM14" s="52">
        <f>1-(AL14-MIN(Таблица9[SP, mV]))/(MAX(Таблица9[SP, mV])-MIN(Таблица9[SP, mV]))</f>
        <v>4.89808985167004E-2</v>
      </c>
      <c r="AN14" s="52">
        <f>0.175*Таблица9[[#This Row],[a_SP]]+0.025</f>
        <v>3.3571657240422569E-2</v>
      </c>
      <c r="AO14" s="52">
        <f>EXP(70*Таблица9[[#This Row],[poro]]-8.2)</f>
        <v>2.8799452565122182E-3</v>
      </c>
      <c r="AP14" s="52"/>
      <c r="AQ14" s="52"/>
    </row>
    <row r="15" spans="2:43" x14ac:dyDescent="0.45">
      <c r="B15" s="1">
        <v>2421.31</v>
      </c>
      <c r="C15" s="1">
        <v>61.12</v>
      </c>
      <c r="D15" s="52">
        <f>1-(C15-MIN(Таблица4[SP, mV]))/(MAX(Таблица4[SP, mV])-MIN(Таблица4[SP, mV]))</f>
        <v>0.22179781003310428</v>
      </c>
      <c r="E15" s="52">
        <f>0.175*Таблица4[[#This Row],[a_SP]]+0.025</f>
        <v>6.3814616755793252E-2</v>
      </c>
      <c r="F15" s="52">
        <f>EXP(70*Таблица4[[#This Row],[poro]]-8.2)</f>
        <v>2.392151951376258E-2</v>
      </c>
      <c r="G15" s="52"/>
      <c r="H15" s="52"/>
      <c r="I15" s="1">
        <v>2420.0166666666737</v>
      </c>
      <c r="J15" s="1">
        <v>83.99</v>
      </c>
      <c r="K15" s="52">
        <f>1-(J15-MIN(Таблица5[SP, mV]))/(MAX(Таблица5[SP, mV])-MIN(Таблица5[SP, mV]))</f>
        <v>0.15959575745447274</v>
      </c>
      <c r="L15" s="52">
        <f>0.175*Таблица5[[#This Row],[a_SP]]+0.025</f>
        <v>5.2929257554532733E-2</v>
      </c>
      <c r="M15" s="52">
        <f>EXP(70*Таблица5[[#This Row],[poro]]-8.2)</f>
        <v>1.1165216854400015E-2</v>
      </c>
      <c r="N15" s="52"/>
      <c r="O15" s="52"/>
      <c r="P15" s="1">
        <v>2416.17</v>
      </c>
      <c r="Q15" s="1">
        <v>108.17</v>
      </c>
      <c r="R15" s="54">
        <f>1-(Q15-MIN(Таблица6[SP, mV]))/(MAX(Таблица6[SP, mV])-MIN(Таблица6[SP, mV]))</f>
        <v>4.4135599586815344E-3</v>
      </c>
      <c r="S15" s="54">
        <f>0.175*Таблица6[[#This Row],[a_SP]]+0.025</f>
        <v>2.5772372992769271E-2</v>
      </c>
      <c r="T15" s="54">
        <f>EXP(70*Таблица6[[#This Row],[poro]]-8.2)</f>
        <v>1.668327101080457E-3</v>
      </c>
      <c r="U15" s="54"/>
      <c r="V15" s="54"/>
      <c r="W15" s="1">
        <v>2435.8999999999996</v>
      </c>
      <c r="X15" s="1">
        <v>87.71</v>
      </c>
      <c r="Y15" s="52">
        <f>1-(X15-MIN(Таблица7[SP, mV]))/(MAX(Таблица7[SP, mV])-MIN(Таблица7[SP, mV]))</f>
        <v>7.2930979811859253E-2</v>
      </c>
      <c r="Z15" s="52">
        <f>0.175*Таблица7[[#This Row],[a_SP]]+0.025</f>
        <v>3.7762921467075369E-2</v>
      </c>
      <c r="AA15" s="52">
        <f>EXP(70*Таблица7[[#This Row],[poro]]-8.2)</f>
        <v>3.8619018974517753E-3</v>
      </c>
      <c r="AB15" s="52"/>
      <c r="AC15" s="52"/>
      <c r="AD15" s="1">
        <v>2436.2000000000003</v>
      </c>
      <c r="AE15" s="1">
        <v>95.44</v>
      </c>
      <c r="AF15" s="52">
        <f>1-(AE15-MIN(Таблица8[SP, mV]))/(MAX(Таблица8[SP, mV])-MIN(Таблица8[SP, mV]))</f>
        <v>2.2131147540983553E-2</v>
      </c>
      <c r="AG15" s="52">
        <f>0.175*Таблица8[[#This Row],[a_SP]]+0.025</f>
        <v>2.8872950819672123E-2</v>
      </c>
      <c r="AH15" s="52">
        <f>EXP(70*Таблица8[[#This Row],[poro]]-8.2)</f>
        <v>2.0727201699117428E-3</v>
      </c>
      <c r="AI15" s="52"/>
      <c r="AJ15" s="52"/>
      <c r="AK15" s="1">
        <v>2432.1366666666663</v>
      </c>
      <c r="AL15" s="1">
        <v>88.61</v>
      </c>
      <c r="AM15" s="52">
        <f>1-(AL15-MIN(Таблица9[SP, mV]))/(MAX(Таблица9[SP, mV])-MIN(Таблица9[SP, mV]))</f>
        <v>5.442322057411153E-2</v>
      </c>
      <c r="AN15" s="52">
        <f>0.175*Таблица9[[#This Row],[a_SP]]+0.025</f>
        <v>3.4524063600469515E-2</v>
      </c>
      <c r="AO15" s="52">
        <f>EXP(70*Таблица9[[#This Row],[poro]]-8.2)</f>
        <v>3.0784915823023388E-3</v>
      </c>
      <c r="AP15" s="52"/>
      <c r="AQ15" s="52"/>
    </row>
    <row r="16" spans="2:43" x14ac:dyDescent="0.45">
      <c r="B16" s="1">
        <v>2421.4433333333332</v>
      </c>
      <c r="C16" s="1">
        <v>61.42</v>
      </c>
      <c r="D16" s="52">
        <f>1-(C16-MIN(Таблица4[SP, mV]))/(MAX(Таблица4[SP, mV])-MIN(Таблица4[SP, mV]))</f>
        <v>0.21797810033104159</v>
      </c>
      <c r="E16" s="52">
        <f>0.175*Таблица4[[#This Row],[a_SP]]+0.025</f>
        <v>6.3146167557932287E-2</v>
      </c>
      <c r="F16" s="52">
        <f>EXP(70*Таблица4[[#This Row],[poro]]-8.2)</f>
        <v>2.2827980718633248E-2</v>
      </c>
      <c r="G16" s="52"/>
      <c r="H16" s="52"/>
      <c r="I16" s="1">
        <v>2420.1322222222288</v>
      </c>
      <c r="J16" s="1">
        <v>83.96</v>
      </c>
      <c r="K16" s="52">
        <f>1-(J16-MIN(Таблица5[SP, mV]))/(MAX(Таблица5[SP, mV])-MIN(Таблица5[SP, mV]))</f>
        <v>0.15989593756253762</v>
      </c>
      <c r="L16" s="52">
        <f>0.175*Таблица5[[#This Row],[a_SP]]+0.025</f>
        <v>5.2981789073444086E-2</v>
      </c>
      <c r="M16" s="52">
        <f>EXP(70*Таблица5[[#This Row],[poro]]-8.2)</f>
        <v>1.1206349240209357E-2</v>
      </c>
      <c r="N16" s="52"/>
      <c r="O16" s="52"/>
      <c r="P16" s="1">
        <v>2416.3000000000002</v>
      </c>
      <c r="Q16" s="1">
        <v>107.42</v>
      </c>
      <c r="R16" s="54">
        <f>1-(Q16-MIN(Таблица6[SP, mV]))/(MAX(Таблица6[SP, mV])-MIN(Таблица6[SP, mV]))</f>
        <v>1.1456474786364912E-2</v>
      </c>
      <c r="S16" s="54">
        <f>0.175*Таблица6[[#This Row],[a_SP]]+0.025</f>
        <v>2.7004883087613861E-2</v>
      </c>
      <c r="T16" s="54">
        <f>EXP(70*Таблица6[[#This Row],[poro]]-8.2)</f>
        <v>1.8186547785217424E-3</v>
      </c>
      <c r="U16" s="54"/>
      <c r="V16" s="54"/>
      <c r="W16" s="1">
        <v>2436</v>
      </c>
      <c r="X16" s="1">
        <v>88.4</v>
      </c>
      <c r="Y16" s="52">
        <f>1-(X16-MIN(Таблица7[SP, mV]))/(MAX(Таблица7[SP, mV])-MIN(Таблица7[SP, mV]))</f>
        <v>6.5637881830673206E-2</v>
      </c>
      <c r="Z16" s="52">
        <f>0.175*Таблица7[[#This Row],[a_SP]]+0.025</f>
        <v>3.6486629320367808E-2</v>
      </c>
      <c r="AA16" s="52">
        <f>EXP(70*Таблица7[[#This Row],[poro]]-8.2)</f>
        <v>3.5318412354572813E-3</v>
      </c>
      <c r="AB16" s="52"/>
      <c r="AC16" s="52"/>
      <c r="AD16" s="1">
        <v>2436.3333333333335</v>
      </c>
      <c r="AE16" s="1">
        <v>95.21</v>
      </c>
      <c r="AF16" s="52">
        <f>1-(AE16-MIN(Таблица8[SP, mV]))/(MAX(Таблица8[SP, mV])-MIN(Таблица8[SP, mV]))</f>
        <v>2.448770491803276E-2</v>
      </c>
      <c r="AG16" s="52">
        <f>0.175*Таблица8[[#This Row],[a_SP]]+0.025</f>
        <v>2.9285348360655734E-2</v>
      </c>
      <c r="AH16" s="52">
        <f>EXP(70*Таблица8[[#This Row],[poro]]-8.2)</f>
        <v>2.1334271221266966E-3</v>
      </c>
      <c r="AI16" s="52"/>
      <c r="AJ16" s="52"/>
      <c r="AK16" s="1">
        <v>2432.27</v>
      </c>
      <c r="AL16" s="1">
        <v>88.6</v>
      </c>
      <c r="AM16" s="52">
        <f>1-(AL16-MIN(Таблица9[SP, mV]))/(MAX(Таблица9[SP, mV])-MIN(Таблица9[SP, mV]))</f>
        <v>5.4529932771315792E-2</v>
      </c>
      <c r="AN16" s="52">
        <f>0.175*Таблица9[[#This Row],[a_SP]]+0.025</f>
        <v>3.4542738234980261E-2</v>
      </c>
      <c r="AO16" s="52">
        <f>EXP(70*Таблица9[[#This Row],[poro]]-8.2)</f>
        <v>3.0825184931270433E-3</v>
      </c>
      <c r="AP16" s="52"/>
      <c r="AQ16" s="52"/>
    </row>
    <row r="17" spans="2:43" x14ac:dyDescent="0.45">
      <c r="B17" s="1">
        <v>2421.5766666666664</v>
      </c>
      <c r="C17" s="1">
        <v>61.98</v>
      </c>
      <c r="D17" s="52">
        <f>1-(C17-MIN(Таблица4[SP, mV]))/(MAX(Таблица4[SP, mV])-MIN(Таблица4[SP, mV]))</f>
        <v>0.21084797555385804</v>
      </c>
      <c r="E17" s="52">
        <f>0.175*Таблица4[[#This Row],[a_SP]]+0.025</f>
        <v>6.1898395721925153E-2</v>
      </c>
      <c r="F17" s="52">
        <f>EXP(70*Таблица4[[#This Row],[poro]]-8.2)</f>
        <v>2.0918689200565648E-2</v>
      </c>
      <c r="G17" s="52"/>
      <c r="H17" s="52"/>
      <c r="I17" s="1">
        <v>2420.2477777777849</v>
      </c>
      <c r="J17" s="1">
        <v>83.84</v>
      </c>
      <c r="K17" s="52">
        <f>1-(J17-MIN(Таблица5[SP, mV]))/(MAX(Таблица5[SP, mV])-MIN(Таблица5[SP, mV]))</f>
        <v>0.16109665799479678</v>
      </c>
      <c r="L17" s="52">
        <f>0.175*Таблица5[[#This Row],[a_SP]]+0.025</f>
        <v>5.3191915149089435E-2</v>
      </c>
      <c r="M17" s="52">
        <f>EXP(70*Таблица5[[#This Row],[poro]]-8.2)</f>
        <v>1.1372399683123839E-2</v>
      </c>
      <c r="N17" s="52"/>
      <c r="O17" s="52"/>
      <c r="P17" s="1">
        <v>2416.4299999999998</v>
      </c>
      <c r="Q17" s="1">
        <v>106.68</v>
      </c>
      <c r="R17" s="54">
        <f>1-(Q17-MIN(Таблица6[SP, mV]))/(MAX(Таблица6[SP, mV])-MIN(Таблица6[SP, mV]))</f>
        <v>1.8405484083012458E-2</v>
      </c>
      <c r="S17" s="54">
        <f>0.175*Таблица6[[#This Row],[a_SP]]+0.025</f>
        <v>2.8220959714527181E-2</v>
      </c>
      <c r="T17" s="54">
        <f>EXP(70*Таблица6[[#This Row],[poro]]-8.2)</f>
        <v>1.9802487319211565E-3</v>
      </c>
      <c r="U17" s="54"/>
      <c r="V17" s="54"/>
      <c r="W17" s="1">
        <v>2436.1</v>
      </c>
      <c r="X17" s="1">
        <v>88.36</v>
      </c>
      <c r="Y17" s="52">
        <f>1-(X17-MIN(Таблица7[SP, mV]))/(MAX(Таблица7[SP, mV])-MIN(Таблица7[SP, mV]))</f>
        <v>6.6060670119437725E-2</v>
      </c>
      <c r="Z17" s="52">
        <f>0.175*Таблица7[[#This Row],[a_SP]]+0.025</f>
        <v>3.6560617270901603E-2</v>
      </c>
      <c r="AA17" s="52">
        <f>EXP(70*Таблица7[[#This Row],[poro]]-8.2)</f>
        <v>3.5501806444215929E-3</v>
      </c>
      <c r="AB17" s="52"/>
      <c r="AC17" s="52"/>
      <c r="AD17" s="1">
        <v>2436.4666666666667</v>
      </c>
      <c r="AE17" s="1">
        <v>94.72</v>
      </c>
      <c r="AF17" s="52">
        <f>1-(AE17-MIN(Таблица8[SP, mV]))/(MAX(Таблица8[SP, mV])-MIN(Таблица8[SP, mV]))</f>
        <v>2.9508196721311442E-2</v>
      </c>
      <c r="AG17" s="52">
        <f>0.175*Таблица8[[#This Row],[a_SP]]+0.025</f>
        <v>3.0163934426229503E-2</v>
      </c>
      <c r="AH17" s="52">
        <f>EXP(70*Таблица8[[#This Row],[poro]]-8.2)</f>
        <v>2.2687537883328253E-3</v>
      </c>
      <c r="AI17" s="52"/>
      <c r="AJ17" s="52"/>
      <c r="AK17" s="1">
        <v>2432.4033333333332</v>
      </c>
      <c r="AL17" s="1">
        <v>88.39</v>
      </c>
      <c r="AM17" s="52">
        <f>1-(AL17-MIN(Таблица9[SP, mV]))/(MAX(Таблица9[SP, mV])-MIN(Таблица9[SP, mV]))</f>
        <v>5.6770888912602624E-2</v>
      </c>
      <c r="AN17" s="52">
        <f>0.175*Таблица9[[#This Row],[a_SP]]+0.025</f>
        <v>3.4934905559705458E-2</v>
      </c>
      <c r="AO17" s="52">
        <f>EXP(70*Таблица9[[#This Row],[poro]]-8.2)</f>
        <v>3.1683110945287811E-3</v>
      </c>
      <c r="AP17" s="52"/>
      <c r="AQ17" s="52"/>
    </row>
    <row r="18" spans="2:43" x14ac:dyDescent="0.45">
      <c r="B18" s="1">
        <v>2421.7100000000005</v>
      </c>
      <c r="C18" s="1">
        <v>62.58</v>
      </c>
      <c r="D18" s="52">
        <f>1-(C18-MIN(Таблица4[SP, mV]))/(MAX(Таблица4[SP, mV])-MIN(Таблица4[SP, mV]))</f>
        <v>0.20320855614973266</v>
      </c>
      <c r="E18" s="52">
        <f>0.175*Таблица4[[#This Row],[a_SP]]+0.025</f>
        <v>6.0561497326203216E-2</v>
      </c>
      <c r="F18" s="52">
        <f>EXP(70*Таблица4[[#This Row],[poro]]-8.2)</f>
        <v>1.904986646460962E-2</v>
      </c>
      <c r="G18" s="52"/>
      <c r="H18" s="52"/>
      <c r="I18" s="1">
        <v>2420.3633333333401</v>
      </c>
      <c r="J18" s="1">
        <v>83.9</v>
      </c>
      <c r="K18" s="52">
        <f>1-(J18-MIN(Таблица5[SP, mV]))/(MAX(Таблица5[SP, mV])-MIN(Таблица5[SP, mV]))</f>
        <v>0.16049629777866714</v>
      </c>
      <c r="L18" s="52">
        <f>0.175*Таблица5[[#This Row],[a_SP]]+0.025</f>
        <v>5.308685211126675E-2</v>
      </c>
      <c r="M18" s="52">
        <f>EXP(70*Таблица5[[#This Row],[poro]]-8.2)</f>
        <v>1.1289069162173286E-2</v>
      </c>
      <c r="N18" s="52"/>
      <c r="O18" s="52"/>
      <c r="P18" s="1">
        <v>2416.56</v>
      </c>
      <c r="Q18" s="1">
        <v>106.49</v>
      </c>
      <c r="R18" s="54">
        <f>1-(Q18-MIN(Таблица6[SP, mV]))/(MAX(Таблица6[SP, mV])-MIN(Таблица6[SP, mV]))</f>
        <v>2.0189689172692371E-2</v>
      </c>
      <c r="S18" s="54">
        <f>0.175*Таблица6[[#This Row],[a_SP]]+0.025</f>
        <v>2.8533195605221166E-2</v>
      </c>
      <c r="T18" s="54">
        <f>EXP(70*Таблица6[[#This Row],[poro]]-8.2)</f>
        <v>2.0240065171334312E-3</v>
      </c>
      <c r="U18" s="54"/>
      <c r="V18" s="54"/>
      <c r="W18" s="1">
        <v>2436.1999999999998</v>
      </c>
      <c r="X18" s="1">
        <v>88.91</v>
      </c>
      <c r="Y18" s="52">
        <f>1-(X18-MIN(Таблица7[SP, mV]))/(MAX(Таблица7[SP, mV])-MIN(Таблица7[SP, mV]))</f>
        <v>6.0247331148927219E-2</v>
      </c>
      <c r="Z18" s="52">
        <f>0.175*Таблица7[[#This Row],[a_SP]]+0.025</f>
        <v>3.5543282951062266E-2</v>
      </c>
      <c r="AA18" s="52">
        <f>EXP(70*Таблица7[[#This Row],[poro]]-8.2)</f>
        <v>3.3061523643481533E-3</v>
      </c>
      <c r="AB18" s="52"/>
      <c r="AC18" s="52"/>
      <c r="AD18" s="1">
        <v>2436.6</v>
      </c>
      <c r="AE18" s="1">
        <v>94.51</v>
      </c>
      <c r="AF18" s="52">
        <f>1-(AE18-MIN(Таблица8[SP, mV]))/(MAX(Таблица8[SP, mV])-MIN(Таблица8[SP, mV]))</f>
        <v>3.1659836065573654E-2</v>
      </c>
      <c r="AG18" s="52">
        <f>0.175*Таблица8[[#This Row],[a_SP]]+0.025</f>
        <v>3.054047131147539E-2</v>
      </c>
      <c r="AH18" s="52">
        <f>EXP(70*Таблица8[[#This Row],[poro]]-8.2)</f>
        <v>2.329347698799571E-3</v>
      </c>
      <c r="AI18" s="52"/>
      <c r="AJ18" s="52"/>
      <c r="AK18" s="1">
        <v>2432.5366666666664</v>
      </c>
      <c r="AL18" s="1">
        <v>88.64</v>
      </c>
      <c r="AM18" s="52">
        <f>1-(AL18-MIN(Таблица9[SP, mV]))/(MAX(Таблица9[SP, mV])-MIN(Таблица9[SP, mV]))</f>
        <v>5.4103083982499078E-2</v>
      </c>
      <c r="AN18" s="52">
        <f>0.175*Таблица9[[#This Row],[a_SP]]+0.025</f>
        <v>3.446803969693734E-2</v>
      </c>
      <c r="AO18" s="52">
        <f>EXP(70*Таблица9[[#This Row],[poro]]-8.2)</f>
        <v>3.0664423861697611E-3</v>
      </c>
      <c r="AP18" s="52"/>
      <c r="AQ18" s="52"/>
    </row>
    <row r="19" spans="2:43" x14ac:dyDescent="0.45">
      <c r="B19" s="1">
        <v>2421.8433333333337</v>
      </c>
      <c r="C19" s="1">
        <v>63.58</v>
      </c>
      <c r="D19" s="52">
        <f>1-(C19-MIN(Таблица4[SP, mV]))/(MAX(Таблица4[SP, mV])-MIN(Таблица4[SP, mV]))</f>
        <v>0.19047619047619058</v>
      </c>
      <c r="E19" s="52">
        <f>0.175*Таблица4[[#This Row],[a_SP]]+0.025</f>
        <v>5.8333333333333348E-2</v>
      </c>
      <c r="F19" s="52">
        <f>EXP(70*Таблица4[[#This Row],[poro]]-8.2)</f>
        <v>1.6298753171083914E-2</v>
      </c>
      <c r="G19" s="52"/>
      <c r="H19" s="52"/>
      <c r="I19" s="1">
        <v>2420.4788888888957</v>
      </c>
      <c r="J19" s="1">
        <v>84.1</v>
      </c>
      <c r="K19" s="52">
        <f>1-(J19-MIN(Таблица5[SP, mV]))/(MAX(Таблица5[SP, mV])-MIN(Таблица5[SP, mV]))</f>
        <v>0.15849509705823495</v>
      </c>
      <c r="L19" s="52">
        <f>0.175*Таблица5[[#This Row],[a_SP]]+0.025</f>
        <v>5.273664198519111E-2</v>
      </c>
      <c r="M19" s="52">
        <f>EXP(70*Таблица5[[#This Row],[poro]]-8.2)</f>
        <v>1.1015685569502578E-2</v>
      </c>
      <c r="N19" s="52"/>
      <c r="O19" s="52"/>
      <c r="P19" s="1">
        <v>2416.69</v>
      </c>
      <c r="Q19" s="1">
        <v>106.99</v>
      </c>
      <c r="R19" s="54">
        <f>1-(Q19-MIN(Таблица6[SP, mV]))/(MAX(Таблица6[SP, mV])-MIN(Таблица6[SP, mV]))</f>
        <v>1.5494412620903453E-2</v>
      </c>
      <c r="S19" s="54">
        <f>0.175*Таблица6[[#This Row],[a_SP]]+0.025</f>
        <v>2.7711522208658107E-2</v>
      </c>
      <c r="T19" s="54">
        <f>EXP(70*Таблица6[[#This Row],[poro]]-8.2)</f>
        <v>1.9108761106947814E-3</v>
      </c>
      <c r="U19" s="54"/>
      <c r="V19" s="54"/>
      <c r="W19" s="1">
        <v>2436.3000000000002</v>
      </c>
      <c r="X19" s="1">
        <v>89.22</v>
      </c>
      <c r="Y19" s="52">
        <f>1-(X19-MIN(Таблица7[SP, mV]))/(MAX(Таблица7[SP, mV])-MIN(Таблица7[SP, mV]))</f>
        <v>5.6970721911003053E-2</v>
      </c>
      <c r="Z19" s="52">
        <f>0.175*Таблица7[[#This Row],[a_SP]]+0.025</f>
        <v>3.4969876334425533E-2</v>
      </c>
      <c r="AA19" s="52">
        <f>EXP(70*Таблица7[[#This Row],[poro]]-8.2)</f>
        <v>3.1760764758470726E-3</v>
      </c>
      <c r="AB19" s="52"/>
      <c r="AC19" s="52"/>
      <c r="AD19" s="1">
        <v>2436.7333333333336</v>
      </c>
      <c r="AE19" s="1">
        <v>94.1</v>
      </c>
      <c r="AF19" s="52">
        <f>1-(AE19-MIN(Таблица8[SP, mV]))/(MAX(Таблица8[SP, mV])-MIN(Таблица8[SP, mV]))</f>
        <v>3.5860655737704916E-2</v>
      </c>
      <c r="AG19" s="52">
        <f>0.175*Таблица8[[#This Row],[a_SP]]+0.025</f>
        <v>3.127561475409836E-2</v>
      </c>
      <c r="AH19" s="52">
        <f>EXP(70*Таблица8[[#This Row],[poro]]-8.2)</f>
        <v>2.4523538336676523E-3</v>
      </c>
      <c r="AI19" s="52"/>
      <c r="AJ19" s="52"/>
      <c r="AK19" s="1">
        <v>2432.6699999999996</v>
      </c>
      <c r="AL19" s="1">
        <v>88.93</v>
      </c>
      <c r="AM19" s="52">
        <f>1-(AL19-MIN(Таблица9[SP, mV]))/(MAX(Таблица9[SP, mV])-MIN(Таблица9[SP, mV]))</f>
        <v>5.1008430263579041E-2</v>
      </c>
      <c r="AN19" s="52">
        <f>0.175*Таблица9[[#This Row],[a_SP]]+0.025</f>
        <v>3.3926475296126329E-2</v>
      </c>
      <c r="AO19" s="52">
        <f>EXP(70*Таблица9[[#This Row],[poro]]-8.2)</f>
        <v>2.9523709213569167E-3</v>
      </c>
      <c r="AP19" s="52"/>
      <c r="AQ19" s="52"/>
    </row>
    <row r="20" spans="2:43" x14ac:dyDescent="0.45">
      <c r="B20" s="1">
        <v>2421.9766666666669</v>
      </c>
      <c r="C20" s="1">
        <v>63.78</v>
      </c>
      <c r="D20" s="52">
        <f>1-(C20-MIN(Таблица4[SP, mV]))/(MAX(Таблица4[SP, mV])-MIN(Таблица4[SP, mV]))</f>
        <v>0.18792971734148212</v>
      </c>
      <c r="E20" s="52">
        <f>0.175*Таблица4[[#This Row],[a_SP]]+0.025</f>
        <v>5.7887700534759369E-2</v>
      </c>
      <c r="F20" s="52">
        <f>EXP(70*Таблица4[[#This Row],[poro]]-8.2)</f>
        <v>1.5798173252451097E-2</v>
      </c>
      <c r="G20" s="52"/>
      <c r="H20" s="52"/>
      <c r="I20" s="1">
        <v>2420.5944444444513</v>
      </c>
      <c r="J20" s="1">
        <v>84.34</v>
      </c>
      <c r="K20" s="52">
        <f>1-(J20-MIN(Таблица5[SP, mV]))/(MAX(Таблица5[SP, mV])-MIN(Таблица5[SP, mV]))</f>
        <v>0.15609365619371618</v>
      </c>
      <c r="L20" s="52">
        <f>0.175*Таблица5[[#This Row],[a_SP]]+0.025</f>
        <v>5.2316389833900329E-2</v>
      </c>
      <c r="M20" s="52">
        <f>EXP(70*Таблица5[[#This Row],[poro]]-8.2)</f>
        <v>1.0696350059662088E-2</v>
      </c>
      <c r="N20" s="52"/>
      <c r="O20" s="52"/>
      <c r="P20" s="1">
        <v>2416.8200000000002</v>
      </c>
      <c r="Q20" s="1">
        <v>107.85</v>
      </c>
      <c r="R20" s="54">
        <f>1-(Q20-MIN(Таблица6[SP, mV]))/(MAX(Таблица6[SP, mV])-MIN(Таблица6[SP, mV]))</f>
        <v>7.4185369518264821E-3</v>
      </c>
      <c r="S20" s="54">
        <f>0.175*Таблица6[[#This Row],[a_SP]]+0.025</f>
        <v>2.6298243966569636E-2</v>
      </c>
      <c r="T20" s="54">
        <f>EXP(70*Таблица6[[#This Row],[poro]]-8.2)</f>
        <v>1.7308841661312019E-3</v>
      </c>
      <c r="U20" s="54"/>
      <c r="V20" s="54"/>
      <c r="W20" s="1">
        <v>2436.3999999999996</v>
      </c>
      <c r="X20" s="1">
        <v>89.22</v>
      </c>
      <c r="Y20" s="52">
        <f>1-(X20-MIN(Таблица7[SP, mV]))/(MAX(Таблица7[SP, mV])-MIN(Таблица7[SP, mV]))</f>
        <v>5.6970721911003053E-2</v>
      </c>
      <c r="Z20" s="52">
        <f>0.175*Таблица7[[#This Row],[a_SP]]+0.025</f>
        <v>3.4969876334425533E-2</v>
      </c>
      <c r="AA20" s="52">
        <f>EXP(70*Таблица7[[#This Row],[poro]]-8.2)</f>
        <v>3.1760764758470726E-3</v>
      </c>
      <c r="AB20" s="52"/>
      <c r="AC20" s="52"/>
      <c r="AD20" s="1">
        <v>2436.8666666666668</v>
      </c>
      <c r="AE20" s="1">
        <v>93.73</v>
      </c>
      <c r="AF20" s="52">
        <f>1-(AE20-MIN(Таблица8[SP, mV]))/(MAX(Таблица8[SP, mV])-MIN(Таблица8[SP, mV]))</f>
        <v>3.9651639344262191E-2</v>
      </c>
      <c r="AG20" s="52">
        <f>0.175*Таблица8[[#This Row],[a_SP]]+0.025</f>
        <v>3.1939036885245881E-2</v>
      </c>
      <c r="AH20" s="52">
        <f>EXP(70*Таблица8[[#This Row],[poro]]-8.2)</f>
        <v>2.5689258669783382E-3</v>
      </c>
      <c r="AI20" s="52"/>
      <c r="AJ20" s="52"/>
      <c r="AK20" s="1">
        <v>2432.8033333333328</v>
      </c>
      <c r="AL20" s="1">
        <v>89.2</v>
      </c>
      <c r="AM20" s="52">
        <f>1-(AL20-MIN(Таблица9[SP, mV]))/(MAX(Таблица9[SP, mV])-MIN(Таблица9[SP, mV]))</f>
        <v>4.8127200939067194E-2</v>
      </c>
      <c r="AN20" s="52">
        <f>0.175*Таблица9[[#This Row],[a_SP]]+0.025</f>
        <v>3.3422260164336762E-2</v>
      </c>
      <c r="AO20" s="52">
        <f>EXP(70*Таблица9[[#This Row],[poro]]-8.2)</f>
        <v>2.849984314227848E-3</v>
      </c>
      <c r="AP20" s="52"/>
      <c r="AQ20" s="52"/>
    </row>
    <row r="21" spans="2:43" x14ac:dyDescent="0.45">
      <c r="B21" s="1">
        <v>2422.11</v>
      </c>
      <c r="C21" s="1">
        <v>64.459999999999994</v>
      </c>
      <c r="D21" s="52">
        <f>1-(C21-MIN(Таблица4[SP, mV]))/(MAX(Таблица4[SP, mV])-MIN(Таблица4[SP, mV]))</f>
        <v>0.17927170868347353</v>
      </c>
      <c r="E21" s="52">
        <f>0.175*Таблица4[[#This Row],[a_SP]]+0.025</f>
        <v>5.6372549019607865E-2</v>
      </c>
      <c r="F21" s="52">
        <f>EXP(70*Таблица4[[#This Row],[poro]]-8.2)</f>
        <v>1.4208405276262088E-2</v>
      </c>
      <c r="G21" s="52"/>
      <c r="H21" s="52"/>
      <c r="I21" s="1">
        <v>2420.7100000000064</v>
      </c>
      <c r="J21" s="1">
        <v>84.5</v>
      </c>
      <c r="K21" s="52">
        <f>1-(J21-MIN(Таблица5[SP, mV]))/(MAX(Таблица5[SP, mV])-MIN(Таблица5[SP, mV]))</f>
        <v>0.15449269561737045</v>
      </c>
      <c r="L21" s="52">
        <f>0.175*Таблица5[[#This Row],[a_SP]]+0.025</f>
        <v>5.2036221733039831E-2</v>
      </c>
      <c r="M21" s="52">
        <f>EXP(70*Таблица5[[#This Row],[poro]]-8.2)</f>
        <v>1.0488619374894084E-2</v>
      </c>
      <c r="N21" s="52"/>
      <c r="O21" s="52"/>
      <c r="P21" s="1">
        <v>2416.9499999999998</v>
      </c>
      <c r="Q21" s="1">
        <v>108.54</v>
      </c>
      <c r="R21" s="54">
        <f>1-(Q21-MIN(Таблица6[SP, mV]))/(MAX(Таблица6[SP, mV])-MIN(Таблица6[SP, mV]))</f>
        <v>9.3905531035776146E-4</v>
      </c>
      <c r="S21" s="54">
        <f>0.175*Таблица6[[#This Row],[a_SP]]+0.025</f>
        <v>2.516433467931261E-2</v>
      </c>
      <c r="T21" s="54">
        <f>EXP(70*Таблица6[[#This Row],[poro]]-8.2)</f>
        <v>1.5988085674789234E-3</v>
      </c>
      <c r="U21" s="54"/>
      <c r="V21" s="54"/>
      <c r="W21" s="1">
        <v>2436.5</v>
      </c>
      <c r="X21" s="1">
        <v>89.19</v>
      </c>
      <c r="Y21" s="52">
        <f>1-(X21-MIN(Таблица7[SP, mV]))/(MAX(Таблица7[SP, mV])-MIN(Таблица7[SP, mV]))</f>
        <v>5.7287813127576359E-2</v>
      </c>
      <c r="Z21" s="52">
        <f>0.175*Таблица7[[#This Row],[a_SP]]+0.025</f>
        <v>3.502536729732586E-2</v>
      </c>
      <c r="AA21" s="52">
        <f>EXP(70*Таблица7[[#This Row],[poro]]-8.2)</f>
        <v>3.188437515647131E-3</v>
      </c>
      <c r="AB21" s="52"/>
      <c r="AC21" s="52"/>
      <c r="AD21" s="1">
        <v>2437.0000000000005</v>
      </c>
      <c r="AE21" s="1">
        <v>93.24</v>
      </c>
      <c r="AF21" s="52">
        <f>1-(AE21-MIN(Таблица8[SP, mV]))/(MAX(Таблица8[SP, mV])-MIN(Таблица8[SP, mV]))</f>
        <v>4.4672131147540983E-2</v>
      </c>
      <c r="AG21" s="52">
        <f>0.175*Таблица8[[#This Row],[a_SP]]+0.025</f>
        <v>3.2817622950819671E-2</v>
      </c>
      <c r="AH21" s="52">
        <f>EXP(70*Таблица8[[#This Row],[poro]]-8.2)</f>
        <v>2.7318769093192313E-3</v>
      </c>
      <c r="AI21" s="52"/>
      <c r="AJ21" s="52"/>
      <c r="AK21" s="1">
        <v>2432.9366666666665</v>
      </c>
      <c r="AL21" s="1">
        <v>89.58</v>
      </c>
      <c r="AM21" s="52">
        <f>1-(AL21-MIN(Таблица9[SP, mV]))/(MAX(Таблица9[SP, mV])-MIN(Таблица9[SP, mV]))</f>
        <v>4.4072137445309911E-2</v>
      </c>
      <c r="AN21" s="52">
        <f>0.175*Таблица9[[#This Row],[a_SP]]+0.025</f>
        <v>3.2712624052929233E-2</v>
      </c>
      <c r="AO21" s="52">
        <f>EXP(70*Таблица9[[#This Row],[poro]]-8.2)</f>
        <v>2.7118714342032105E-3</v>
      </c>
      <c r="AP21" s="52"/>
      <c r="AQ21" s="52"/>
    </row>
    <row r="22" spans="2:43" x14ac:dyDescent="0.45">
      <c r="B22" s="1">
        <v>2422.2433333333333</v>
      </c>
      <c r="C22" s="1">
        <v>65.13</v>
      </c>
      <c r="D22" s="52">
        <f>1-(C22-MIN(Таблица4[SP, mV]))/(MAX(Таблица4[SP, mV])-MIN(Таблица4[SP, mV]))</f>
        <v>0.17074102368220023</v>
      </c>
      <c r="E22" s="52">
        <f>0.175*Таблица4[[#This Row],[a_SP]]+0.025</f>
        <v>5.4879679144385039E-2</v>
      </c>
      <c r="F22" s="52">
        <f>EXP(70*Таблица4[[#This Row],[poro]]-8.2)</f>
        <v>1.2798561977276806E-2</v>
      </c>
      <c r="G22" s="52"/>
      <c r="H22" s="52"/>
      <c r="I22" s="1">
        <v>2420.8255555555625</v>
      </c>
      <c r="J22" s="1">
        <v>84.68</v>
      </c>
      <c r="K22" s="52">
        <f>1-(J22-MIN(Таблица5[SP, mV]))/(MAX(Таблица5[SP, mV])-MIN(Таблица5[SP, mV]))</f>
        <v>0.15269161496898132</v>
      </c>
      <c r="L22" s="52">
        <f>0.175*Таблица5[[#This Row],[a_SP]]+0.025</f>
        <v>5.1721032619571727E-2</v>
      </c>
      <c r="M22" s="52">
        <f>EXP(70*Таблица5[[#This Row],[poro]]-8.2)</f>
        <v>1.0259740657251602E-2</v>
      </c>
      <c r="N22" s="52"/>
      <c r="O22" s="52"/>
      <c r="P22" s="1">
        <v>2417.08</v>
      </c>
      <c r="Q22" s="1">
        <v>108.64</v>
      </c>
      <c r="R22" s="54">
        <f>1-(Q22-MIN(Таблица6[SP, mV]))/(MAX(Таблица6[SP, mV])-MIN(Таблица6[SP, mV]))</f>
        <v>0</v>
      </c>
      <c r="S22" s="54">
        <f>0.175*Таблица6[[#This Row],[a_SP]]+0.025</f>
        <v>2.5000000000000001E-2</v>
      </c>
      <c r="T22" s="54">
        <f>EXP(70*Таблица6[[#This Row],[poro]]-8.2)</f>
        <v>1.5805221687362186E-3</v>
      </c>
      <c r="U22" s="54"/>
      <c r="V22" s="54"/>
      <c r="W22" s="1">
        <v>2436.6</v>
      </c>
      <c r="X22" s="1">
        <v>88.97</v>
      </c>
      <c r="Y22" s="52">
        <f>1-(X22-MIN(Таблица7[SP, mV]))/(MAX(Таблица7[SP, mV])-MIN(Таблица7[SP, mV]))</f>
        <v>5.9613148715780606E-2</v>
      </c>
      <c r="Z22" s="52">
        <f>0.175*Таблица7[[#This Row],[a_SP]]+0.025</f>
        <v>3.5432301025261605E-2</v>
      </c>
      <c r="AA22" s="52">
        <f>EXP(70*Таблица7[[#This Row],[poro]]-8.2)</f>
        <v>3.2805672540481665E-3</v>
      </c>
      <c r="AB22" s="52"/>
      <c r="AC22" s="52"/>
      <c r="AD22" s="1">
        <v>2437.1333333333337</v>
      </c>
      <c r="AE22" s="1">
        <v>93.12</v>
      </c>
      <c r="AF22" s="52">
        <f>1-(AE22-MIN(Таблица8[SP, mV]))/(MAX(Таблица8[SP, mV])-MIN(Таблица8[SP, mV]))</f>
        <v>4.5901639344262168E-2</v>
      </c>
      <c r="AG22" s="52">
        <f>0.175*Таблица8[[#This Row],[a_SP]]+0.025</f>
        <v>3.3032786885245878E-2</v>
      </c>
      <c r="AH22" s="52">
        <f>EXP(70*Таблица8[[#This Row],[poro]]-8.2)</f>
        <v>2.7733344282021236E-3</v>
      </c>
      <c r="AI22" s="52"/>
      <c r="AJ22" s="52"/>
      <c r="AK22" s="1">
        <v>2433.0699999999997</v>
      </c>
      <c r="AL22" s="1">
        <v>89.89</v>
      </c>
      <c r="AM22" s="52">
        <f>1-(AL22-MIN(Таблица9[SP, mV]))/(MAX(Таблица9[SP, mV])-MIN(Таблица9[SP, mV]))</f>
        <v>4.0764059331981572E-2</v>
      </c>
      <c r="AN22" s="52">
        <f>0.175*Таблица9[[#This Row],[a_SP]]+0.025</f>
        <v>3.2133710383096772E-2</v>
      </c>
      <c r="AO22" s="52">
        <f>EXP(70*Таблица9[[#This Row],[poro]]-8.2)</f>
        <v>2.6041726026226546E-3</v>
      </c>
      <c r="AP22" s="52"/>
      <c r="AQ22" s="52"/>
    </row>
    <row r="23" spans="2:43" x14ac:dyDescent="0.45">
      <c r="B23" s="1">
        <v>2422.3766666666666</v>
      </c>
      <c r="C23" s="1">
        <v>65.72</v>
      </c>
      <c r="D23" s="52">
        <f>1-(C23-MIN(Таблица4[SP, mV]))/(MAX(Таблица4[SP, mV])-MIN(Таблица4[SP, mV]))</f>
        <v>0.16322892793481036</v>
      </c>
      <c r="E23" s="52">
        <f>0.175*Таблица4[[#This Row],[a_SP]]+0.025</f>
        <v>5.3565062388591808E-2</v>
      </c>
      <c r="F23" s="52">
        <f>EXP(70*Таблица4[[#This Row],[poro]]-8.2)</f>
        <v>1.1673363777355953E-2</v>
      </c>
      <c r="G23" s="52"/>
      <c r="H23" s="52"/>
      <c r="I23" s="1">
        <v>2420.9411111111181</v>
      </c>
      <c r="J23" s="1">
        <v>84.63</v>
      </c>
      <c r="K23" s="52">
        <f>1-(J23-MIN(Таблица5[SP, mV]))/(MAX(Таблица5[SP, mV])-MIN(Таблица5[SP, mV]))</f>
        <v>0.15319191514908947</v>
      </c>
      <c r="L23" s="52">
        <f>0.175*Таблица5[[#This Row],[a_SP]]+0.025</f>
        <v>5.1808585151090658E-2</v>
      </c>
      <c r="M23" s="52">
        <f>EXP(70*Таблица5[[#This Row],[poro]]-8.2)</f>
        <v>1.032281237163171E-2</v>
      </c>
      <c r="N23" s="52"/>
      <c r="O23" s="52"/>
      <c r="P23" s="1">
        <v>2417.21</v>
      </c>
      <c r="Q23" s="1">
        <v>107.42</v>
      </c>
      <c r="R23" s="54">
        <f>1-(Q23-MIN(Таблица6[SP, mV]))/(MAX(Таблица6[SP, mV])-MIN(Таблица6[SP, mV]))</f>
        <v>1.1456474786364912E-2</v>
      </c>
      <c r="S23" s="54">
        <f>0.175*Таблица6[[#This Row],[a_SP]]+0.025</f>
        <v>2.7004883087613861E-2</v>
      </c>
      <c r="T23" s="54">
        <f>EXP(70*Таблица6[[#This Row],[poro]]-8.2)</f>
        <v>1.8186547785217424E-3</v>
      </c>
      <c r="U23" s="54"/>
      <c r="V23" s="54"/>
      <c r="W23" s="1">
        <v>2436.6999999999998</v>
      </c>
      <c r="X23" s="1">
        <v>88.9</v>
      </c>
      <c r="Y23" s="52">
        <f>1-(X23-MIN(Таблица7[SP, mV]))/(MAX(Таблица7[SP, mV])-MIN(Таблица7[SP, mV]))</f>
        <v>6.035302822111821E-2</v>
      </c>
      <c r="Z23" s="52">
        <f>0.175*Таблица7[[#This Row],[a_SP]]+0.025</f>
        <v>3.5561779938695685E-2</v>
      </c>
      <c r="AA23" s="52">
        <f>EXP(70*Таблица7[[#This Row],[poro]]-8.2)</f>
        <v>3.3104359070498172E-3</v>
      </c>
      <c r="AB23" s="52"/>
      <c r="AC23" s="52"/>
      <c r="AD23" s="1">
        <v>2437.2666666666669</v>
      </c>
      <c r="AE23" s="1">
        <v>93.29</v>
      </c>
      <c r="AF23" s="52">
        <f>1-(AE23-MIN(Таблица8[SP, mV]))/(MAX(Таблица8[SP, mV])-MIN(Таблица8[SP, mV]))</f>
        <v>4.415983606557361E-2</v>
      </c>
      <c r="AG23" s="52">
        <f>0.175*Таблица8[[#This Row],[a_SP]]+0.025</f>
        <v>3.2727971311475382E-2</v>
      </c>
      <c r="AH23" s="52">
        <f>EXP(70*Таблица8[[#This Row],[poro]]-8.2)</f>
        <v>2.7147863851436811E-3</v>
      </c>
      <c r="AI23" s="52"/>
      <c r="AJ23" s="52"/>
      <c r="AK23" s="1">
        <v>2433.2033333333329</v>
      </c>
      <c r="AL23" s="1">
        <v>89.44</v>
      </c>
      <c r="AM23" s="52">
        <f>1-(AL23-MIN(Таблица9[SP, mV]))/(MAX(Таблица9[SP, mV])-MIN(Таблица9[SP, mV]))</f>
        <v>4.556610820616791E-2</v>
      </c>
      <c r="AN23" s="52">
        <f>0.175*Таблица9[[#This Row],[a_SP]]+0.025</f>
        <v>3.2974068936079383E-2</v>
      </c>
      <c r="AO23" s="52">
        <f>EXP(70*Таблица9[[#This Row],[poro]]-8.2)</f>
        <v>2.7619587070845547E-3</v>
      </c>
      <c r="AP23" s="52"/>
      <c r="AQ23" s="52"/>
    </row>
    <row r="24" spans="2:43" x14ac:dyDescent="0.45">
      <c r="B24" s="1">
        <v>2422.5099999999998</v>
      </c>
      <c r="C24" s="1">
        <v>66.680000000000007</v>
      </c>
      <c r="D24" s="52">
        <f>1-(C24-MIN(Таблица4[SP, mV]))/(MAX(Таблица4[SP, mV])-MIN(Таблица4[SP, mV]))</f>
        <v>0.15100585688820978</v>
      </c>
      <c r="E24" s="52">
        <f>0.175*Таблица4[[#This Row],[a_SP]]+0.025</f>
        <v>5.142602495543671E-2</v>
      </c>
      <c r="F24" s="52">
        <f>EXP(70*Таблица4[[#This Row],[poro]]-8.2)</f>
        <v>1.0050044133241016E-2</v>
      </c>
      <c r="G24" s="52"/>
      <c r="H24" s="52"/>
      <c r="I24" s="1">
        <v>2421.0566666666737</v>
      </c>
      <c r="J24" s="1">
        <v>84.67</v>
      </c>
      <c r="K24" s="52">
        <f>1-(J24-MIN(Таблица5[SP, mV]))/(MAX(Таблица5[SP, mV])-MIN(Таблица5[SP, mV]))</f>
        <v>0.15279167500500301</v>
      </c>
      <c r="L24" s="52">
        <f>0.175*Таблица5[[#This Row],[a_SP]]+0.025</f>
        <v>5.173854312587553E-2</v>
      </c>
      <c r="M24" s="52">
        <f>EXP(70*Таблица5[[#This Row],[poro]]-8.2)</f>
        <v>1.0272324095400973E-2</v>
      </c>
      <c r="N24" s="52"/>
      <c r="O24" s="52"/>
      <c r="P24" s="1">
        <v>2417.34</v>
      </c>
      <c r="Q24" s="1">
        <v>104.39</v>
      </c>
      <c r="R24" s="54">
        <f>1-(Q24-MIN(Таблица6[SP, mV]))/(MAX(Таблица6[SP, mV])-MIN(Таблица6[SP, mV]))</f>
        <v>3.9909850690205695E-2</v>
      </c>
      <c r="S24" s="54">
        <f>0.175*Таблица6[[#This Row],[a_SP]]+0.025</f>
        <v>3.1984223870785998E-2</v>
      </c>
      <c r="T24" s="54">
        <f>EXP(70*Таблица6[[#This Row],[poro]]-8.2)</f>
        <v>2.5770644728803742E-3</v>
      </c>
      <c r="U24" s="54"/>
      <c r="V24" s="54"/>
      <c r="W24" s="1">
        <v>2436.8000000000002</v>
      </c>
      <c r="X24" s="1">
        <v>89.09</v>
      </c>
      <c r="Y24" s="52">
        <f>1-(X24-MIN(Таблица7[SP, mV]))/(MAX(Таблица7[SP, mV])-MIN(Таблица7[SP, mV]))</f>
        <v>5.8344783849487381E-2</v>
      </c>
      <c r="Z24" s="52">
        <f>0.175*Таблица7[[#This Row],[a_SP]]+0.025</f>
        <v>3.5210337173660289E-2</v>
      </c>
      <c r="AA24" s="52">
        <f>EXP(70*Таблица7[[#This Row],[poro]]-8.2)</f>
        <v>3.2299894828263735E-3</v>
      </c>
      <c r="AB24" s="52"/>
      <c r="AC24" s="52"/>
      <c r="AD24" s="1">
        <v>2437.4</v>
      </c>
      <c r="AE24" s="1">
        <v>93.13</v>
      </c>
      <c r="AF24" s="52">
        <f>1-(AE24-MIN(Таблица8[SP, mV]))/(MAX(Таблица8[SP, mV])-MIN(Таблица8[SP, mV]))</f>
        <v>4.5799180327868894E-2</v>
      </c>
      <c r="AG24" s="52">
        <f>0.175*Таблица8[[#This Row],[a_SP]]+0.025</f>
        <v>3.3014856557377056E-2</v>
      </c>
      <c r="AH24" s="52">
        <f>EXP(70*Таблица8[[#This Row],[poro]]-8.2)</f>
        <v>2.7698557360608437E-3</v>
      </c>
      <c r="AI24" s="52"/>
      <c r="AJ24" s="52"/>
      <c r="AK24" s="1">
        <v>2433.3366666666666</v>
      </c>
      <c r="AL24" s="1">
        <v>88.82</v>
      </c>
      <c r="AM24" s="52">
        <f>1-(AL24-MIN(Таблица9[SP, mV]))/(MAX(Таблица9[SP, mV])-MIN(Таблица9[SP, mV]))</f>
        <v>5.2182264432824699E-2</v>
      </c>
      <c r="AN24" s="52">
        <f>0.175*Таблица9[[#This Row],[a_SP]]+0.025</f>
        <v>3.4131896275744325E-2</v>
      </c>
      <c r="AO24" s="52">
        <f>EXP(70*Таблица9[[#This Row],[poro]]-8.2)</f>
        <v>2.9951311440880634E-3</v>
      </c>
      <c r="AP24" s="52"/>
      <c r="AQ24" s="52"/>
    </row>
    <row r="25" spans="2:43" x14ac:dyDescent="0.45">
      <c r="B25" s="1">
        <v>2422.6433333333339</v>
      </c>
      <c r="C25" s="1">
        <v>67.62</v>
      </c>
      <c r="D25" s="52">
        <f>1-(C25-MIN(Таблица4[SP, mV]))/(MAX(Таблица4[SP, mV])-MIN(Таблица4[SP, mV]))</f>
        <v>0.13903743315508021</v>
      </c>
      <c r="E25" s="52">
        <f>0.175*Таблица4[[#This Row],[a_SP]]+0.025</f>
        <v>4.9331550802139038E-2</v>
      </c>
      <c r="F25" s="52">
        <f>EXP(70*Таблица4[[#This Row],[poro]]-8.2)</f>
        <v>8.6794992345150344E-3</v>
      </c>
      <c r="G25" s="52"/>
      <c r="H25" s="52"/>
      <c r="I25" s="1">
        <v>2421.1722222222293</v>
      </c>
      <c r="J25" s="1">
        <v>84.14</v>
      </c>
      <c r="K25" s="52">
        <f>1-(J25-MIN(Таблица5[SP, mV]))/(MAX(Таблица5[SP, mV])-MIN(Таблица5[SP, mV]))</f>
        <v>0.15809485691414848</v>
      </c>
      <c r="L25" s="52">
        <f>0.175*Таблица5[[#This Row],[a_SP]]+0.025</f>
        <v>5.2666599959975982E-2</v>
      </c>
      <c r="M25" s="52">
        <f>EXP(70*Таблица5[[#This Row],[poro]]-8.2)</f>
        <v>1.0961808490671581E-2</v>
      </c>
      <c r="N25" s="52"/>
      <c r="O25" s="52"/>
      <c r="P25" s="1">
        <v>2417.4699999999998</v>
      </c>
      <c r="Q25" s="1">
        <v>99.33</v>
      </c>
      <c r="R25" s="54">
        <f>1-(Q25-MIN(Таблица6[SP, mV]))/(MAX(Таблица6[SP, mV])-MIN(Таблица6[SP, mV]))</f>
        <v>8.7426049394309313E-2</v>
      </c>
      <c r="S25" s="54">
        <f>0.175*Таблица6[[#This Row],[a_SP]]+0.025</f>
        <v>4.0299558644004127E-2</v>
      </c>
      <c r="T25" s="54">
        <f>EXP(70*Таблица6[[#This Row],[poro]]-8.2)</f>
        <v>4.6122895580850663E-3</v>
      </c>
      <c r="U25" s="54"/>
      <c r="V25" s="54"/>
      <c r="W25" s="1">
        <v>2436.8999999999996</v>
      </c>
      <c r="X25" s="1">
        <v>89</v>
      </c>
      <c r="Y25" s="52">
        <f>1-(X25-MIN(Таблица7[SP, mV]))/(MAX(Таблица7[SP, mV])-MIN(Таблица7[SP, mV]))</f>
        <v>5.92960574992073E-2</v>
      </c>
      <c r="Z25" s="52">
        <f>0.175*Таблица7[[#This Row],[a_SP]]+0.025</f>
        <v>3.5376810062361277E-2</v>
      </c>
      <c r="AA25" s="52">
        <f>EXP(70*Таблица7[[#This Row],[poro]]-8.2)</f>
        <v>3.2678490426373877E-3</v>
      </c>
      <c r="AB25" s="52"/>
      <c r="AC25" s="52"/>
      <c r="AD25" s="1">
        <v>2437.5333333333333</v>
      </c>
      <c r="AE25" s="1">
        <v>92.89</v>
      </c>
      <c r="AF25" s="52">
        <f>1-(AE25-MIN(Таблица8[SP, mV]))/(MAX(Таблица8[SP, mV])-MIN(Таблица8[SP, mV]))</f>
        <v>4.8258196721311375E-2</v>
      </c>
      <c r="AG25" s="52">
        <f>0.175*Таблица8[[#This Row],[a_SP]]+0.025</f>
        <v>3.3445184426229492E-2</v>
      </c>
      <c r="AH25" s="52">
        <f>EXP(70*Таблица8[[#This Row],[poro]]-8.2)</f>
        <v>2.8545613507037402E-3</v>
      </c>
      <c r="AI25" s="52"/>
      <c r="AJ25" s="52"/>
      <c r="AK25" s="1">
        <v>2433.4699999999998</v>
      </c>
      <c r="AL25" s="1">
        <v>89.41</v>
      </c>
      <c r="AM25" s="52">
        <f>1-(AL25-MIN(Таблица9[SP, mV]))/(MAX(Таблица9[SP, mV])-MIN(Таблица9[SP, mV]))</f>
        <v>4.5886244797780362E-2</v>
      </c>
      <c r="AN25" s="52">
        <f>0.175*Таблица9[[#This Row],[a_SP]]+0.025</f>
        <v>3.3030092839611565E-2</v>
      </c>
      <c r="AO25" s="52">
        <f>EXP(70*Таблица9[[#This Row],[poro]]-8.2)</f>
        <v>2.7728114732483169E-3</v>
      </c>
      <c r="AP25" s="52"/>
      <c r="AQ25" s="52"/>
    </row>
    <row r="26" spans="2:43" x14ac:dyDescent="0.45">
      <c r="B26" s="1">
        <v>2422.7766666666671</v>
      </c>
      <c r="C26" s="1">
        <v>68.28</v>
      </c>
      <c r="D26" s="52">
        <f>1-(C26-MIN(Таблица4[SP, mV]))/(MAX(Таблица4[SP, mV])-MIN(Таблица4[SP, mV]))</f>
        <v>0.13063407181054243</v>
      </c>
      <c r="E26" s="52">
        <f>0.175*Таблица4[[#This Row],[a_SP]]+0.025</f>
        <v>4.7860962566844925E-2</v>
      </c>
      <c r="F26" s="52">
        <f>EXP(70*Таблица4[[#This Row],[poro]]-8.2)</f>
        <v>7.8304709781608188E-3</v>
      </c>
      <c r="G26" s="52"/>
      <c r="H26" s="52"/>
      <c r="I26" s="1">
        <v>2421.2877777777849</v>
      </c>
      <c r="J26" s="1">
        <v>83.87</v>
      </c>
      <c r="K26" s="52">
        <f>1-(J26-MIN(Таблица5[SP, mV]))/(MAX(Таблица5[SP, mV])-MIN(Таблица5[SP, mV]))</f>
        <v>0.16079647788673201</v>
      </c>
      <c r="L26" s="52">
        <f>0.175*Таблица5[[#This Row],[a_SP]]+0.025</f>
        <v>5.3139383630178103E-2</v>
      </c>
      <c r="M26" s="52">
        <f>EXP(70*Таблица5[[#This Row],[poro]]-8.2)</f>
        <v>1.1330657816855237E-2</v>
      </c>
      <c r="N26" s="52"/>
      <c r="O26" s="52"/>
      <c r="P26" s="1">
        <v>2417.6</v>
      </c>
      <c r="Q26" s="1">
        <v>91.86</v>
      </c>
      <c r="R26" s="54">
        <f>1-(Q26-MIN(Таблица6[SP, mV]))/(MAX(Таблица6[SP, mV])-MIN(Таблица6[SP, mV]))</f>
        <v>0.15757348107803548</v>
      </c>
      <c r="S26" s="54">
        <f>0.175*Таблица6[[#This Row],[a_SP]]+0.025</f>
        <v>5.2575359188656204E-2</v>
      </c>
      <c r="T26" s="54">
        <f>EXP(70*Таблица6[[#This Row],[poro]]-8.2)</f>
        <v>1.0892020121644065E-2</v>
      </c>
      <c r="U26" s="54"/>
      <c r="V26" s="54"/>
      <c r="W26" s="1">
        <v>2437</v>
      </c>
      <c r="X26" s="1">
        <v>89.12</v>
      </c>
      <c r="Y26" s="52">
        <f>1-(X26-MIN(Таблица7[SP, mV]))/(MAX(Таблица7[SP, mV])-MIN(Таблица7[SP, mV]))</f>
        <v>5.8027692632913963E-2</v>
      </c>
      <c r="Z26" s="52">
        <f>0.175*Таблица7[[#This Row],[a_SP]]+0.025</f>
        <v>3.5154846210759941E-2</v>
      </c>
      <c r="AA26" s="52">
        <f>EXP(70*Таблица7[[#This Row],[poro]]-8.2)</f>
        <v>3.217467352988463E-3</v>
      </c>
      <c r="AB26" s="52"/>
      <c r="AC26" s="52"/>
      <c r="AD26" s="1">
        <v>2437.666666666667</v>
      </c>
      <c r="AE26" s="1">
        <v>92.75</v>
      </c>
      <c r="AF26" s="52">
        <f>1-(AE26-MIN(Таблица8[SP, mV]))/(MAX(Таблица8[SP, mV])-MIN(Таблица8[SP, mV]))</f>
        <v>4.9692622950819665E-2</v>
      </c>
      <c r="AG26" s="52">
        <f>0.175*Таблица8[[#This Row],[a_SP]]+0.025</f>
        <v>3.369620901639344E-2</v>
      </c>
      <c r="AH26" s="52">
        <f>EXP(70*Таблица8[[#This Row],[poro]]-8.2)</f>
        <v>2.9051641947340479E-3</v>
      </c>
      <c r="AI26" s="52"/>
      <c r="AJ26" s="52"/>
      <c r="AK26" s="1">
        <v>2433.603333333333</v>
      </c>
      <c r="AL26" s="1">
        <v>89.76</v>
      </c>
      <c r="AM26" s="52">
        <f>1-(AL26-MIN(Таблица9[SP, mV]))/(MAX(Таблица9[SP, mV])-MIN(Таблица9[SP, mV]))</f>
        <v>4.215131789563531E-2</v>
      </c>
      <c r="AN26" s="52">
        <f>0.175*Таблица9[[#This Row],[a_SP]]+0.025</f>
        <v>3.2376480631736176E-2</v>
      </c>
      <c r="AO26" s="52">
        <f>EXP(70*Таблица9[[#This Row],[poro]]-8.2)</f>
        <v>2.6488058696222008E-3</v>
      </c>
      <c r="AP26" s="52"/>
      <c r="AQ26" s="52"/>
    </row>
    <row r="27" spans="2:43" x14ac:dyDescent="0.45">
      <c r="B27" s="1">
        <v>2422.9100000000003</v>
      </c>
      <c r="C27" s="1">
        <v>68.73</v>
      </c>
      <c r="D27" s="52">
        <f>1-(C27-MIN(Таблица4[SP, mV]))/(MAX(Таблица4[SP, mV])-MIN(Таблица4[SP, mV]))</f>
        <v>0.1249045072574485</v>
      </c>
      <c r="E27" s="52">
        <f>0.175*Таблица4[[#This Row],[a_SP]]+0.025</f>
        <v>4.6858288770053491E-2</v>
      </c>
      <c r="F27" s="52">
        <f>EXP(70*Таблица4[[#This Row],[poro]]-8.2)</f>
        <v>7.2997163620506676E-3</v>
      </c>
      <c r="G27" s="52"/>
      <c r="H27" s="52"/>
      <c r="I27" s="1">
        <v>2421.40333333334</v>
      </c>
      <c r="J27" s="1">
        <v>83.48</v>
      </c>
      <c r="K27" s="52">
        <f>1-(J27-MIN(Таблица5[SP, mV]))/(MAX(Таблица5[SP, mV])-MIN(Таблица5[SP, mV]))</f>
        <v>0.16469881929157493</v>
      </c>
      <c r="L27" s="52">
        <f>0.175*Таблица5[[#This Row],[a_SP]]+0.025</f>
        <v>5.3822293376025607E-2</v>
      </c>
      <c r="M27" s="52">
        <f>EXP(70*Таблица5[[#This Row],[poro]]-8.2)</f>
        <v>1.1885460130641519E-2</v>
      </c>
      <c r="N27" s="52"/>
      <c r="O27" s="52"/>
      <c r="P27" s="1">
        <v>2417.73</v>
      </c>
      <c r="Q27" s="1">
        <v>87.48</v>
      </c>
      <c r="R27" s="54">
        <f>1-(Q27-MIN(Таблица6[SP, mV]))/(MAX(Таблица6[SP, mV])-MIN(Таблица6[SP, mV]))</f>
        <v>0.19870410367170621</v>
      </c>
      <c r="S27" s="54">
        <f>0.175*Таблица6[[#This Row],[a_SP]]+0.025</f>
        <v>5.9773218142548587E-2</v>
      </c>
      <c r="T27" s="54">
        <f>EXP(70*Таблица6[[#This Row],[poro]]-8.2)</f>
        <v>1.8027178737520973E-2</v>
      </c>
      <c r="U27" s="54"/>
      <c r="V27" s="54"/>
      <c r="W27" s="1">
        <v>2437.1</v>
      </c>
      <c r="X27" s="1">
        <v>89.22</v>
      </c>
      <c r="Y27" s="52">
        <f>1-(X27-MIN(Таблица7[SP, mV]))/(MAX(Таблица7[SP, mV])-MIN(Таблица7[SP, mV]))</f>
        <v>5.6970721911003053E-2</v>
      </c>
      <c r="Z27" s="52">
        <f>0.175*Таблица7[[#This Row],[a_SP]]+0.025</f>
        <v>3.4969876334425533E-2</v>
      </c>
      <c r="AA27" s="52">
        <f>EXP(70*Таблица7[[#This Row],[poro]]-8.2)</f>
        <v>3.1760764758470726E-3</v>
      </c>
      <c r="AB27" s="52"/>
      <c r="AC27" s="52"/>
      <c r="AD27" s="1">
        <v>2437.8000000000002</v>
      </c>
      <c r="AE27" s="1">
        <v>92.23</v>
      </c>
      <c r="AF27" s="52">
        <f>1-(AE27-MIN(Таблица8[SP, mV]))/(MAX(Таблица8[SP, mV])-MIN(Таблица8[SP, mV]))</f>
        <v>5.5020491803278615E-2</v>
      </c>
      <c r="AG27" s="52">
        <f>0.175*Таблица8[[#This Row],[a_SP]]+0.025</f>
        <v>3.4628586065573758E-2</v>
      </c>
      <c r="AH27" s="52">
        <f>EXP(70*Таблица8[[#This Row],[poro]]-8.2)</f>
        <v>3.1010981899253286E-3</v>
      </c>
      <c r="AI27" s="52"/>
      <c r="AJ27" s="52"/>
      <c r="AK27" s="1">
        <v>2433.7366666666662</v>
      </c>
      <c r="AL27" s="1">
        <v>89.58</v>
      </c>
      <c r="AM27" s="52">
        <f>1-(AL27-MIN(Таблица9[SP, mV]))/(MAX(Таблица9[SP, mV])-MIN(Таблица9[SP, mV]))</f>
        <v>4.4072137445309911E-2</v>
      </c>
      <c r="AN27" s="52">
        <f>0.175*Таблица9[[#This Row],[a_SP]]+0.025</f>
        <v>3.2712624052929233E-2</v>
      </c>
      <c r="AO27" s="52">
        <f>EXP(70*Таблица9[[#This Row],[poro]]-8.2)</f>
        <v>2.7118714342032105E-3</v>
      </c>
      <c r="AP27" s="52"/>
      <c r="AQ27" s="52"/>
    </row>
    <row r="28" spans="2:43" x14ac:dyDescent="0.45">
      <c r="B28" s="1">
        <v>2423.0433333333335</v>
      </c>
      <c r="C28" s="1">
        <v>69.53</v>
      </c>
      <c r="D28" s="52">
        <f>1-(C28-MIN(Таблица4[SP, mV]))/(MAX(Таблица4[SP, mV])-MIN(Таблица4[SP, mV]))</f>
        <v>0.11471861471861478</v>
      </c>
      <c r="E28" s="52">
        <f>0.175*Таблица4[[#This Row],[a_SP]]+0.025</f>
        <v>4.5075757575757588E-2</v>
      </c>
      <c r="F28" s="52">
        <f>EXP(70*Таблица4[[#This Row],[poro]]-8.2)</f>
        <v>6.4434126173176648E-3</v>
      </c>
      <c r="G28" s="52"/>
      <c r="H28" s="52"/>
      <c r="I28" s="1">
        <v>2421.5188888888956</v>
      </c>
      <c r="J28" s="1">
        <v>83.36</v>
      </c>
      <c r="K28" s="52">
        <f>1-(J28-MIN(Таблица5[SP, mV]))/(MAX(Таблица5[SP, mV])-MIN(Таблица5[SP, mV]))</f>
        <v>0.16589953972383431</v>
      </c>
      <c r="L28" s="52">
        <f>0.175*Таблица5[[#This Row],[a_SP]]+0.025</f>
        <v>5.4032419451671004E-2</v>
      </c>
      <c r="M28" s="52">
        <f>EXP(70*Таблица5[[#This Row],[poro]]-8.2)</f>
        <v>1.2061573321175922E-2</v>
      </c>
      <c r="N28" s="52"/>
      <c r="O28" s="52"/>
      <c r="P28" s="1">
        <v>2417.86</v>
      </c>
      <c r="Q28" s="1">
        <v>76.25</v>
      </c>
      <c r="R28" s="54">
        <f>1-(Q28-MIN(Таблица6[SP, mV]))/(MAX(Таблица6[SP, mV])-MIN(Таблица6[SP, mV]))</f>
        <v>0.30416001502488499</v>
      </c>
      <c r="S28" s="54">
        <f>0.175*Таблица6[[#This Row],[a_SP]]+0.025</f>
        <v>7.8228002629354865E-2</v>
      </c>
      <c r="T28" s="54">
        <f>EXP(70*Таблица6[[#This Row],[poro]]-8.2)</f>
        <v>6.5609169361675476E-2</v>
      </c>
      <c r="U28" s="54"/>
      <c r="V28" s="54"/>
      <c r="W28" s="1">
        <v>2437.1999999999998</v>
      </c>
      <c r="X28" s="1">
        <v>89.19</v>
      </c>
      <c r="Y28" s="52">
        <f>1-(X28-MIN(Таблица7[SP, mV]))/(MAX(Таблица7[SP, mV])-MIN(Таблица7[SP, mV]))</f>
        <v>5.7287813127576359E-2</v>
      </c>
      <c r="Z28" s="52">
        <f>0.175*Таблица7[[#This Row],[a_SP]]+0.025</f>
        <v>3.502536729732586E-2</v>
      </c>
      <c r="AA28" s="52">
        <f>EXP(70*Таблица7[[#This Row],[poro]]-8.2)</f>
        <v>3.188437515647131E-3</v>
      </c>
      <c r="AB28" s="52"/>
      <c r="AC28" s="52"/>
      <c r="AD28" s="1">
        <v>2437.9333333333334</v>
      </c>
      <c r="AE28" s="1">
        <v>92.27</v>
      </c>
      <c r="AF28" s="52">
        <f>1-(AE28-MIN(Таблица8[SP, mV]))/(MAX(Таблица8[SP, mV])-MIN(Таблица8[SP, mV]))</f>
        <v>5.461065573770485E-2</v>
      </c>
      <c r="AG28" s="52">
        <f>0.175*Таблица8[[#This Row],[a_SP]]+0.025</f>
        <v>3.4556864754098346E-2</v>
      </c>
      <c r="AH28" s="52">
        <f>EXP(70*Таблица8[[#This Row],[poro]]-8.2)</f>
        <v>3.0855681686737832E-3</v>
      </c>
      <c r="AI28" s="52"/>
      <c r="AJ28" s="52"/>
      <c r="AK28" s="1">
        <v>2433.8699999999994</v>
      </c>
      <c r="AL28" s="1">
        <v>90.31</v>
      </c>
      <c r="AM28" s="52">
        <f>1-(AL28-MIN(Таблица9[SP, mV]))/(MAX(Таблица9[SP, mV])-MIN(Таблица9[SP, mV]))</f>
        <v>3.6282147049407687E-2</v>
      </c>
      <c r="AN28" s="52">
        <f>0.175*Таблица9[[#This Row],[a_SP]]+0.025</f>
        <v>3.1349375733646344E-2</v>
      </c>
      <c r="AO28" s="52">
        <f>EXP(70*Таблица9[[#This Row],[poro]]-8.2)</f>
        <v>2.4650487405391921E-3</v>
      </c>
      <c r="AP28" s="52"/>
      <c r="AQ28" s="52"/>
    </row>
    <row r="29" spans="2:43" x14ac:dyDescent="0.45">
      <c r="B29" s="1">
        <v>2423.1766666666667</v>
      </c>
      <c r="C29" s="1">
        <v>70.05</v>
      </c>
      <c r="D29" s="52">
        <f>1-(C29-MIN(Таблица4[SP, mV]))/(MAX(Таблица4[SP, mV])-MIN(Таблица4[SP, mV]))</f>
        <v>0.10809778456837293</v>
      </c>
      <c r="E29" s="52">
        <f>0.175*Таблица4[[#This Row],[a_SP]]+0.025</f>
        <v>4.3917112299465266E-2</v>
      </c>
      <c r="F29" s="52">
        <f>EXP(70*Таблица4[[#This Row],[poro]]-8.2)</f>
        <v>5.9414495758725342E-3</v>
      </c>
      <c r="G29" s="52"/>
      <c r="H29" s="52"/>
      <c r="I29" s="1">
        <v>2421.6344444444512</v>
      </c>
      <c r="J29" s="1">
        <v>83.86</v>
      </c>
      <c r="K29" s="52">
        <f>1-(J29-MIN(Таблица5[SP, mV]))/(MAX(Таблица5[SP, mV])-MIN(Таблица5[SP, mV]))</f>
        <v>0.1608965379227536</v>
      </c>
      <c r="L29" s="52">
        <f>0.175*Таблица5[[#This Row],[a_SP]]+0.025</f>
        <v>5.3156894136481878E-2</v>
      </c>
      <c r="M29" s="52">
        <f>EXP(70*Таблица5[[#This Row],[poro]]-8.2)</f>
        <v>1.1344554720938198E-2</v>
      </c>
      <c r="N29" s="52"/>
      <c r="O29" s="52"/>
      <c r="P29" s="1">
        <v>2417.9899999999998</v>
      </c>
      <c r="Q29" s="1">
        <v>64.319999999999993</v>
      </c>
      <c r="R29" s="54">
        <f>1-(Q29-MIN(Таблица6[SP, mV]))/(MAX(Таблица6[SP, mV])-MIN(Таблица6[SP, mV]))</f>
        <v>0.4161893135505681</v>
      </c>
      <c r="S29" s="54">
        <f>0.175*Таблица6[[#This Row],[a_SP]]+0.025</f>
        <v>9.78331298713494E-2</v>
      </c>
      <c r="T29" s="54">
        <f>EXP(70*Таблица6[[#This Row],[poro]]-8.2)</f>
        <v>0.25880486738791247</v>
      </c>
      <c r="U29" s="54"/>
      <c r="V29" s="54"/>
      <c r="W29" s="1">
        <v>2437.3000000000002</v>
      </c>
      <c r="X29" s="1">
        <v>89</v>
      </c>
      <c r="Y29" s="52">
        <f>1-(X29-MIN(Таблица7[SP, mV]))/(MAX(Таблица7[SP, mV])-MIN(Таблица7[SP, mV]))</f>
        <v>5.92960574992073E-2</v>
      </c>
      <c r="Z29" s="52">
        <f>0.175*Таблица7[[#This Row],[a_SP]]+0.025</f>
        <v>3.5376810062361277E-2</v>
      </c>
      <c r="AA29" s="52">
        <f>EXP(70*Таблица7[[#This Row],[poro]]-8.2)</f>
        <v>3.2678490426373877E-3</v>
      </c>
      <c r="AB29" s="52"/>
      <c r="AC29" s="52"/>
      <c r="AD29" s="1">
        <v>2438.0666666666671</v>
      </c>
      <c r="AE29" s="1">
        <v>92.22</v>
      </c>
      <c r="AF29" s="52">
        <f>1-(AE29-MIN(Таблица8[SP, mV]))/(MAX(Таблица8[SP, mV])-MIN(Таблица8[SP, mV]))</f>
        <v>5.5122950819672112E-2</v>
      </c>
      <c r="AG29" s="52">
        <f>0.175*Таблица8[[#This Row],[a_SP]]+0.025</f>
        <v>3.4646516393442621E-2</v>
      </c>
      <c r="AH29" s="52">
        <f>EXP(70*Таблица8[[#This Row],[poro]]-8.2)</f>
        <v>3.1049928930906258E-3</v>
      </c>
      <c r="AI29" s="52"/>
      <c r="AJ29" s="52"/>
      <c r="AK29" s="1">
        <v>2434.0033333333331</v>
      </c>
      <c r="AL29" s="1">
        <v>90.29</v>
      </c>
      <c r="AM29" s="52">
        <f>1-(AL29-MIN(Таблица9[SP, mV]))/(MAX(Таблица9[SP, mV])-MIN(Таблица9[SP, mV]))</f>
        <v>3.6495571443815877E-2</v>
      </c>
      <c r="AN29" s="52">
        <f>0.175*Таблица9[[#This Row],[a_SP]]+0.025</f>
        <v>3.138672500266778E-2</v>
      </c>
      <c r="AO29" s="52">
        <f>EXP(70*Таблица9[[#This Row],[poro]]-8.2)</f>
        <v>2.471501916411743E-3</v>
      </c>
      <c r="AP29" s="52"/>
      <c r="AQ29" s="52"/>
    </row>
    <row r="30" spans="2:43" x14ac:dyDescent="0.45">
      <c r="B30" s="1">
        <v>2423.31</v>
      </c>
      <c r="C30" s="1">
        <v>70.34</v>
      </c>
      <c r="D30" s="52">
        <f>1-(C30-MIN(Таблица4[SP, mV]))/(MAX(Таблица4[SP, mV])-MIN(Таблица4[SP, mV]))</f>
        <v>0.10440539852304564</v>
      </c>
      <c r="E30" s="52">
        <f>0.175*Таблица4[[#This Row],[a_SP]]+0.025</f>
        <v>4.3270944741532986E-2</v>
      </c>
      <c r="F30" s="52">
        <f>EXP(70*Таблица4[[#This Row],[poro]]-8.2)</f>
        <v>5.6786947619201309E-3</v>
      </c>
      <c r="G30" s="52"/>
      <c r="H30" s="52"/>
      <c r="I30" s="1">
        <v>2421.7500000000068</v>
      </c>
      <c r="J30" s="1">
        <v>82.94</v>
      </c>
      <c r="K30" s="52">
        <f>1-(J30-MIN(Таблица5[SP, mV]))/(MAX(Таблица5[SP, mV])-MIN(Таблица5[SP, mV]))</f>
        <v>0.1701020612367421</v>
      </c>
      <c r="L30" s="52">
        <f>0.175*Таблица5[[#This Row],[a_SP]]+0.025</f>
        <v>5.4767860716429861E-2</v>
      </c>
      <c r="M30" s="52">
        <f>EXP(70*Таблица5[[#This Row],[poro]]-8.2)</f>
        <v>1.2698774962066749E-2</v>
      </c>
      <c r="N30" s="52"/>
      <c r="O30" s="52"/>
      <c r="P30" s="1">
        <v>2418.12</v>
      </c>
      <c r="Q30" s="1">
        <v>54.26</v>
      </c>
      <c r="R30" s="54">
        <f>1-(Q30-MIN(Таблица6[SP, mV]))/(MAX(Таблица6[SP, mV])-MIN(Таблица6[SP, mV]))</f>
        <v>0.51065827777256079</v>
      </c>
      <c r="S30" s="54">
        <f>0.175*Таблица6[[#This Row],[a_SP]]+0.025</f>
        <v>0.11436519861019814</v>
      </c>
      <c r="T30" s="54">
        <f>EXP(70*Таблица6[[#This Row],[poro]]-8.2)</f>
        <v>0.82329878760241981</v>
      </c>
      <c r="U30" s="54"/>
      <c r="V30" s="54"/>
      <c r="W30" s="1">
        <v>2437.3999999999996</v>
      </c>
      <c r="X30" s="1">
        <v>89.13</v>
      </c>
      <c r="Y30" s="52">
        <f>1-(X30-MIN(Таблица7[SP, mV]))/(MAX(Таблица7[SP, mV])-MIN(Таблица7[SP, mV]))</f>
        <v>5.7921995560722972E-2</v>
      </c>
      <c r="Z30" s="52">
        <f>0.175*Таблица7[[#This Row],[a_SP]]+0.025</f>
        <v>3.5136349223126521E-2</v>
      </c>
      <c r="AA30" s="52">
        <f>EXP(70*Таблица7[[#This Row],[poro]]-8.2)</f>
        <v>3.2133041070641468E-3</v>
      </c>
      <c r="AB30" s="52"/>
      <c r="AC30" s="52"/>
      <c r="AD30" s="1">
        <v>2438.2000000000003</v>
      </c>
      <c r="AE30" s="1">
        <v>91.67</v>
      </c>
      <c r="AF30" s="52">
        <f>1-(AE30-MIN(Таблица8[SP, mV]))/(MAX(Таблица8[SP, mV])-MIN(Таблица8[SP, mV]))</f>
        <v>6.0758196721311442E-2</v>
      </c>
      <c r="AG30" s="52">
        <f>0.175*Таблица8[[#This Row],[a_SP]]+0.025</f>
        <v>3.5632684426229501E-2</v>
      </c>
      <c r="AH30" s="52">
        <f>EXP(70*Таблица8[[#This Row],[poro]]-8.2)</f>
        <v>3.3269074833446265E-3</v>
      </c>
      <c r="AI30" s="52"/>
      <c r="AJ30" s="52"/>
      <c r="AK30" s="1">
        <v>2434.1366666666663</v>
      </c>
      <c r="AL30" s="1">
        <v>90.4</v>
      </c>
      <c r="AM30" s="52">
        <f>1-(AL30-MIN(Таблица9[SP, mV]))/(MAX(Таблица9[SP, mV])-MIN(Таблица9[SP, mV]))</f>
        <v>3.5321737274570331E-2</v>
      </c>
      <c r="AN30" s="52">
        <f>0.175*Таблица9[[#This Row],[a_SP]]+0.025</f>
        <v>3.1181304023049809E-2</v>
      </c>
      <c r="AO30" s="52">
        <f>EXP(70*Таблица9[[#This Row],[poro]]-8.2)</f>
        <v>2.4362173270758751E-3</v>
      </c>
      <c r="AP30" s="52"/>
      <c r="AQ30" s="52"/>
    </row>
    <row r="31" spans="2:43" x14ac:dyDescent="0.45">
      <c r="B31" s="1">
        <v>2423.4433333333332</v>
      </c>
      <c r="C31" s="1">
        <v>70.790000000000006</v>
      </c>
      <c r="D31" s="52">
        <f>1-(C31-MIN(Таблица4[SP, mV]))/(MAX(Таблица4[SP, mV])-MIN(Таблица4[SP, mV]))</f>
        <v>9.867583396995161E-2</v>
      </c>
      <c r="E31" s="52">
        <f>0.175*Таблица4[[#This Row],[a_SP]]+0.025</f>
        <v>4.2268270944741532E-2</v>
      </c>
      <c r="F31" s="52">
        <f>EXP(70*Таблица4[[#This Row],[poro]]-8.2)</f>
        <v>5.2937889922958382E-3</v>
      </c>
      <c r="G31" s="52"/>
      <c r="H31" s="52"/>
      <c r="I31" s="1">
        <v>2421.8655555555624</v>
      </c>
      <c r="J31" s="1">
        <v>81.86</v>
      </c>
      <c r="K31" s="52">
        <f>1-(J31-MIN(Таблица5[SP, mV]))/(MAX(Таблица5[SP, mV])-MIN(Таблица5[SP, mV]))</f>
        <v>0.18090854512707621</v>
      </c>
      <c r="L31" s="52">
        <f>0.175*Таблица5[[#This Row],[a_SP]]+0.025</f>
        <v>5.6658995397238336E-2</v>
      </c>
      <c r="M31" s="52">
        <f>EXP(70*Таблица5[[#This Row],[poro]]-8.2)</f>
        <v>1.4496176960829044E-2</v>
      </c>
      <c r="N31" s="52"/>
      <c r="O31" s="52"/>
      <c r="P31" s="1">
        <v>2418.25</v>
      </c>
      <c r="Q31" s="1">
        <v>47.77</v>
      </c>
      <c r="R31" s="54">
        <f>1-(Q31-MIN(Таблица6[SP, mV]))/(MAX(Таблица6[SP, mV])-MIN(Таблица6[SP, mV]))</f>
        <v>0.57160296741478067</v>
      </c>
      <c r="S31" s="54">
        <f>0.175*Таблица6[[#This Row],[a_SP]]+0.025</f>
        <v>0.1250305192975866</v>
      </c>
      <c r="T31" s="54">
        <f>EXP(70*Таблица6[[#This Row],[poro]]-8.2)</f>
        <v>1.7369598124896284</v>
      </c>
      <c r="U31" s="54"/>
      <c r="V31" s="54"/>
      <c r="W31" s="1">
        <v>2437.5</v>
      </c>
      <c r="X31" s="1">
        <v>89.36</v>
      </c>
      <c r="Y31" s="52">
        <f>1-(X31-MIN(Таблица7[SP, mV]))/(MAX(Таблица7[SP, mV])-MIN(Таблица7[SP, mV]))</f>
        <v>5.5490962900327623E-2</v>
      </c>
      <c r="Z31" s="52">
        <f>0.175*Таблица7[[#This Row],[a_SP]]+0.025</f>
        <v>3.4710918507557337E-2</v>
      </c>
      <c r="AA31" s="52">
        <f>EXP(70*Таблица7[[#This Row],[poro]]-8.2)</f>
        <v>3.1190222600252608E-3</v>
      </c>
      <c r="AB31" s="52"/>
      <c r="AC31" s="52"/>
      <c r="AD31" s="1">
        <v>2438.3333333333335</v>
      </c>
      <c r="AE31" s="1">
        <v>91.38</v>
      </c>
      <c r="AF31" s="52">
        <f>1-(AE31-MIN(Таблица8[SP, mV]))/(MAX(Таблица8[SP, mV])-MIN(Таблица8[SP, mV]))</f>
        <v>6.3729508196721296E-2</v>
      </c>
      <c r="AG31" s="52">
        <f>0.175*Таблица8[[#This Row],[a_SP]]+0.025</f>
        <v>3.6152663934426225E-2</v>
      </c>
      <c r="AH31" s="52">
        <f>EXP(70*Таблица8[[#This Row],[poro]]-8.2)</f>
        <v>3.4502329634181774E-3</v>
      </c>
      <c r="AI31" s="52"/>
      <c r="AJ31" s="52"/>
      <c r="AK31" s="1">
        <v>2434.27</v>
      </c>
      <c r="AL31" s="1">
        <v>90.25</v>
      </c>
      <c r="AM31" s="52">
        <f>1-(AL31-MIN(Таблица9[SP, mV]))/(MAX(Таблица9[SP, mV])-MIN(Таблица9[SP, mV]))</f>
        <v>3.692242023263248E-2</v>
      </c>
      <c r="AN31" s="52">
        <f>0.175*Таблица9[[#This Row],[a_SP]]+0.025</f>
        <v>3.1461423540710687E-2</v>
      </c>
      <c r="AO31" s="52">
        <f>EXP(70*Таблица9[[#This Row],[poro]]-8.2)</f>
        <v>2.4844589930985736E-3</v>
      </c>
      <c r="AP31" s="52"/>
      <c r="AQ31" s="52"/>
    </row>
    <row r="32" spans="2:43" x14ac:dyDescent="0.45">
      <c r="B32" s="1">
        <v>2423.5766666666664</v>
      </c>
      <c r="C32" s="1">
        <v>71.62</v>
      </c>
      <c r="D32" s="52">
        <f>1-(C32-MIN(Таблица4[SP, mV]))/(MAX(Таблица4[SP, mV])-MIN(Таблица4[SP, mV]))</f>
        <v>8.8107970460911678E-2</v>
      </c>
      <c r="E32" s="52">
        <f>0.175*Таблица4[[#This Row],[a_SP]]+0.025</f>
        <v>4.0418894830659545E-2</v>
      </c>
      <c r="F32" s="52">
        <f>EXP(70*Таблица4[[#This Row],[poro]]-8.2)</f>
        <v>4.650979846732059E-3</v>
      </c>
      <c r="G32" s="52"/>
      <c r="H32" s="52"/>
      <c r="I32" s="1">
        <v>2421.981111111118</v>
      </c>
      <c r="J32" s="1">
        <v>81.12</v>
      </c>
      <c r="K32" s="52">
        <f>1-(J32-MIN(Таблица5[SP, mV]))/(MAX(Таблица5[SP, mV])-MIN(Таблица5[SP, mV]))</f>
        <v>0.18831298779267558</v>
      </c>
      <c r="L32" s="52">
        <f>0.175*Таблица5[[#This Row],[a_SP]]+0.025</f>
        <v>5.7954772863718224E-2</v>
      </c>
      <c r="M32" s="52">
        <f>EXP(70*Таблица5[[#This Row],[poro]]-8.2)</f>
        <v>1.5872521068852171E-2</v>
      </c>
      <c r="N32" s="52"/>
      <c r="O32" s="52"/>
      <c r="P32" s="1">
        <v>2418.38</v>
      </c>
      <c r="Q32" s="1">
        <v>44.41</v>
      </c>
      <c r="R32" s="54">
        <f>1-(Q32-MIN(Таблица6[SP, mV]))/(MAX(Таблица6[SP, mV])-MIN(Таблица6[SP, mV]))</f>
        <v>0.60315522584280212</v>
      </c>
      <c r="S32" s="54">
        <f>0.175*Таблица6[[#This Row],[a_SP]]+0.025</f>
        <v>0.13055216452249035</v>
      </c>
      <c r="T32" s="54">
        <f>EXP(70*Таблица6[[#This Row],[poro]]-8.2)</f>
        <v>2.5565316523155208</v>
      </c>
      <c r="U32" s="54"/>
      <c r="V32" s="54"/>
      <c r="W32" s="1">
        <v>2437.6</v>
      </c>
      <c r="X32" s="1">
        <v>89.61</v>
      </c>
      <c r="Y32" s="52">
        <f>1-(X32-MIN(Таблица7[SP, mV]))/(MAX(Таблица7[SP, mV])-MIN(Таблица7[SP, mV]))</f>
        <v>5.284853609555018E-2</v>
      </c>
      <c r="Z32" s="52">
        <f>0.175*Таблица7[[#This Row],[a_SP]]+0.025</f>
        <v>3.4248493816721279E-2</v>
      </c>
      <c r="AA32" s="52">
        <f>EXP(70*Таблица7[[#This Row],[poro]]-8.2)</f>
        <v>3.0196769218754664E-3</v>
      </c>
      <c r="AB32" s="52"/>
      <c r="AC32" s="52"/>
      <c r="AD32" s="1">
        <v>2438.4666666666667</v>
      </c>
      <c r="AE32" s="1">
        <v>91.02</v>
      </c>
      <c r="AF32" s="52">
        <f>1-(AE32-MIN(Таблица8[SP, mV]))/(MAX(Таблица8[SP, mV])-MIN(Таблица8[SP, mV]))</f>
        <v>6.7418032786885185E-2</v>
      </c>
      <c r="AG32" s="52">
        <f>0.175*Таблица8[[#This Row],[a_SP]]+0.025</f>
        <v>3.679815573770491E-2</v>
      </c>
      <c r="AH32" s="52">
        <f>EXP(70*Таблица8[[#This Row],[poro]]-8.2)</f>
        <v>3.609705465894794E-3</v>
      </c>
      <c r="AI32" s="52"/>
      <c r="AJ32" s="52"/>
      <c r="AK32" s="1">
        <v>2434.4033333333332</v>
      </c>
      <c r="AL32" s="1">
        <v>89.96</v>
      </c>
      <c r="AM32" s="52">
        <f>1-(AL32-MIN(Таблица9[SP, mV]))/(MAX(Таблица9[SP, mV])-MIN(Таблица9[SP, mV]))</f>
        <v>4.0017073951552629E-2</v>
      </c>
      <c r="AN32" s="52">
        <f>0.175*Таблица9[[#This Row],[a_SP]]+0.025</f>
        <v>3.2002987941521711E-2</v>
      </c>
      <c r="AO32" s="52">
        <f>EXP(70*Таблица9[[#This Row],[poro]]-8.2)</f>
        <v>2.5804516322890307E-3</v>
      </c>
      <c r="AP32" s="52"/>
      <c r="AQ32" s="52"/>
    </row>
    <row r="33" spans="2:43" x14ac:dyDescent="0.45">
      <c r="B33" s="1">
        <v>2423.7100000000005</v>
      </c>
      <c r="C33" s="1">
        <v>72.58</v>
      </c>
      <c r="D33" s="52">
        <f>1-(C33-MIN(Таблица4[SP, mV]))/(MAX(Таблица4[SP, mV])-MIN(Таблица4[SP, mV]))</f>
        <v>7.5884899414311313E-2</v>
      </c>
      <c r="E33" s="52">
        <f>0.175*Таблица4[[#This Row],[a_SP]]+0.025</f>
        <v>3.8279857397504481E-2</v>
      </c>
      <c r="F33" s="52">
        <f>EXP(70*Таблица4[[#This Row],[poro]]-8.2)</f>
        <v>4.0042059524559009E-3</v>
      </c>
      <c r="G33" s="52"/>
      <c r="H33" s="52"/>
      <c r="I33" s="1">
        <v>2422.0966666666736</v>
      </c>
      <c r="J33" s="1">
        <v>80.81</v>
      </c>
      <c r="K33" s="52">
        <f>1-(J33-MIN(Таблица5[SP, mV]))/(MAX(Таблица5[SP, mV])-MIN(Таблица5[SP, mV]))</f>
        <v>0.19141484890934557</v>
      </c>
      <c r="L33" s="52">
        <f>0.175*Таблица5[[#This Row],[a_SP]]+0.025</f>
        <v>5.8497598559135472E-2</v>
      </c>
      <c r="M33" s="52">
        <f>EXP(70*Таблица5[[#This Row],[poro]]-8.2)</f>
        <v>1.6487247084978975E-2</v>
      </c>
      <c r="N33" s="52"/>
      <c r="O33" s="52"/>
      <c r="P33" s="1">
        <v>2418.5100000000002</v>
      </c>
      <c r="Q33" s="1">
        <v>42.57</v>
      </c>
      <c r="R33" s="54">
        <f>1-(Q33-MIN(Таблица6[SP, mV]))/(MAX(Таблица6[SP, mV])-MIN(Таблица6[SP, mV]))</f>
        <v>0.62043384355338527</v>
      </c>
      <c r="S33" s="54">
        <f>0.175*Таблица6[[#This Row],[a_SP]]+0.025</f>
        <v>0.13357592262184242</v>
      </c>
      <c r="T33" s="54">
        <f>EXP(70*Таблица6[[#This Row],[poro]]-8.2)</f>
        <v>3.1591865814486577</v>
      </c>
      <c r="U33" s="54"/>
      <c r="V33" s="54"/>
      <c r="W33" s="1">
        <v>2437.6999999999998</v>
      </c>
      <c r="X33" s="1">
        <v>90.09</v>
      </c>
      <c r="Y33" s="52">
        <f>1-(X33-MIN(Таблица7[SP, mV]))/(MAX(Таблица7[SP, mV])-MIN(Таблица7[SP, mV]))</f>
        <v>4.7775076630377278E-2</v>
      </c>
      <c r="Z33" s="52">
        <f>0.175*Таблица7[[#This Row],[a_SP]]+0.025</f>
        <v>3.3360638410316022E-2</v>
      </c>
      <c r="AA33" s="52">
        <f>EXP(70*Таблица7[[#This Row],[poro]]-8.2)</f>
        <v>2.8377173179660251E-3</v>
      </c>
      <c r="AB33" s="52"/>
      <c r="AC33" s="52"/>
      <c r="AD33" s="1">
        <v>2438.6</v>
      </c>
      <c r="AE33" s="1">
        <v>90.79</v>
      </c>
      <c r="AF33" s="52">
        <f>1-(AE33-MIN(Таблица8[SP, mV]))/(MAX(Таблица8[SP, mV])-MIN(Таблица8[SP, mV]))</f>
        <v>6.977459016393428E-2</v>
      </c>
      <c r="AG33" s="52">
        <f>0.175*Таблица8[[#This Row],[a_SP]]+0.025</f>
        <v>3.7210553278688496E-2</v>
      </c>
      <c r="AH33" s="52">
        <f>EXP(70*Таблица8[[#This Row],[poro]]-8.2)</f>
        <v>3.7154284768487768E-3</v>
      </c>
      <c r="AI33" s="52"/>
      <c r="AJ33" s="52"/>
      <c r="AK33" s="1">
        <v>2434.5366666666664</v>
      </c>
      <c r="AL33" s="1">
        <v>89.8</v>
      </c>
      <c r="AM33" s="52">
        <f>1-(AL33-MIN(Таблица9[SP, mV]))/(MAX(Таблица9[SP, mV])-MIN(Таблица9[SP, mV]))</f>
        <v>4.1724469106818929E-2</v>
      </c>
      <c r="AN33" s="52">
        <f>0.175*Таблица9[[#This Row],[a_SP]]+0.025</f>
        <v>3.2301782093693311E-2</v>
      </c>
      <c r="AO33" s="52">
        <f>EXP(70*Таблица9[[#This Row],[poro]]-8.2)</f>
        <v>2.6349916827603757E-3</v>
      </c>
      <c r="AP33" s="52"/>
      <c r="AQ33" s="52"/>
    </row>
    <row r="34" spans="2:43" x14ac:dyDescent="0.45">
      <c r="B34" s="1">
        <v>2423.8433333333337</v>
      </c>
      <c r="C34" s="1">
        <v>73.48</v>
      </c>
      <c r="D34" s="52">
        <f>1-(C34-MIN(Таблица4[SP, mV]))/(MAX(Таблица4[SP, mV])-MIN(Таблица4[SP, mV]))</f>
        <v>6.4425770308123242E-2</v>
      </c>
      <c r="E34" s="52">
        <f>0.175*Таблица4[[#This Row],[a_SP]]+0.025</f>
        <v>3.6274509803921565E-2</v>
      </c>
      <c r="F34" s="52">
        <f>EXP(70*Таблица4[[#This Row],[poro]]-8.2)</f>
        <v>3.4797865832608544E-3</v>
      </c>
      <c r="G34" s="52"/>
      <c r="H34" s="52"/>
      <c r="I34" s="1">
        <v>2422.2122222222292</v>
      </c>
      <c r="J34" s="1">
        <v>81.33</v>
      </c>
      <c r="K34" s="52">
        <f>1-(J34-MIN(Таблица5[SP, mV]))/(MAX(Таблица5[SP, mV])-MIN(Таблица5[SP, mV]))</f>
        <v>0.18621172703622169</v>
      </c>
      <c r="L34" s="52">
        <f>0.175*Таблица5[[#This Row],[a_SP]]+0.025</f>
        <v>5.7587052231338795E-2</v>
      </c>
      <c r="M34" s="52">
        <f>EXP(70*Таблица5[[#This Row],[poro]]-8.2)</f>
        <v>1.5469168828370272E-2</v>
      </c>
      <c r="N34" s="52"/>
      <c r="O34" s="52"/>
      <c r="P34" s="1">
        <v>2418.64</v>
      </c>
      <c r="Q34" s="1">
        <v>41.24</v>
      </c>
      <c r="R34" s="54">
        <f>1-(Q34-MIN(Таблица6[SP, mV]))/(MAX(Таблица6[SP, mV])-MIN(Таблица6[SP, mV]))</f>
        <v>0.63292327918114366</v>
      </c>
      <c r="S34" s="54">
        <f>0.175*Таблица6[[#This Row],[a_SP]]+0.025</f>
        <v>0.13576157385670012</v>
      </c>
      <c r="T34" s="54">
        <f>EXP(70*Таблица6[[#This Row],[poro]]-8.2)</f>
        <v>3.6814627881102195</v>
      </c>
      <c r="U34" s="54"/>
      <c r="V34" s="54"/>
      <c r="W34" s="1">
        <v>2437.8000000000002</v>
      </c>
      <c r="X34" s="1">
        <v>90.73</v>
      </c>
      <c r="Y34" s="52">
        <f>1-(X34-MIN(Таблица7[SP, mV]))/(MAX(Таблица7[SP, mV])-MIN(Таблица7[SP, mV]))</f>
        <v>4.1010464010146852E-2</v>
      </c>
      <c r="Z34" s="52">
        <f>0.175*Таблица7[[#This Row],[a_SP]]+0.025</f>
        <v>3.2176831201775696E-2</v>
      </c>
      <c r="AA34" s="52">
        <f>EXP(70*Таблица7[[#This Row],[poro]]-8.2)</f>
        <v>2.6120450618088557E-3</v>
      </c>
      <c r="AB34" s="52"/>
      <c r="AC34" s="52"/>
      <c r="AD34" s="1">
        <v>2438.7333333333336</v>
      </c>
      <c r="AE34" s="1">
        <v>90.79</v>
      </c>
      <c r="AF34" s="52">
        <f>1-(AE34-MIN(Таблица8[SP, mV]))/(MAX(Таблица8[SP, mV])-MIN(Таблица8[SP, mV]))</f>
        <v>6.977459016393428E-2</v>
      </c>
      <c r="AG34" s="52">
        <f>0.175*Таблица8[[#This Row],[a_SP]]+0.025</f>
        <v>3.7210553278688496E-2</v>
      </c>
      <c r="AH34" s="52">
        <f>EXP(70*Таблица8[[#This Row],[poro]]-8.2)</f>
        <v>3.7154284768487768E-3</v>
      </c>
      <c r="AI34" s="52"/>
      <c r="AJ34" s="52"/>
      <c r="AK34" s="1">
        <v>2434.6699999999996</v>
      </c>
      <c r="AL34" s="1">
        <v>89.65</v>
      </c>
      <c r="AM34" s="52">
        <f>1-(AL34-MIN(Таблица9[SP, mV]))/(MAX(Таблица9[SP, mV])-MIN(Таблица9[SP, mV]))</f>
        <v>4.3325152064880856E-2</v>
      </c>
      <c r="AN34" s="52">
        <f>0.175*Таблица9[[#This Row],[a_SP]]+0.025</f>
        <v>3.2581901611354151E-2</v>
      </c>
      <c r="AO34" s="52">
        <f>EXP(70*Таблица9[[#This Row],[poro]]-8.2)</f>
        <v>2.6871694533227714E-3</v>
      </c>
      <c r="AP34" s="52"/>
      <c r="AQ34" s="52"/>
    </row>
    <row r="35" spans="2:43" x14ac:dyDescent="0.45">
      <c r="B35" s="1">
        <v>2423.9766666666669</v>
      </c>
      <c r="C35" s="1">
        <v>73.78</v>
      </c>
      <c r="D35" s="52">
        <f>1-(C35-MIN(Таблица4[SP, mV]))/(MAX(Таблица4[SP, mV])-MIN(Таблица4[SP, mV]))</f>
        <v>6.0606060606060663E-2</v>
      </c>
      <c r="E35" s="52">
        <f>0.175*Таблица4[[#This Row],[a_SP]]+0.025</f>
        <v>3.5606060606060613E-2</v>
      </c>
      <c r="F35" s="52">
        <f>EXP(70*Таблица4[[#This Row],[poro]]-8.2)</f>
        <v>3.3207130082993246E-3</v>
      </c>
      <c r="G35" s="52"/>
      <c r="H35" s="52"/>
      <c r="I35" s="1">
        <v>2422.3277777777844</v>
      </c>
      <c r="J35" s="1">
        <v>81.97</v>
      </c>
      <c r="K35" s="52">
        <f>1-(J35-MIN(Таблица5[SP, mV]))/(MAX(Таблица5[SP, mV])-MIN(Таблица5[SP, mV]))</f>
        <v>0.17980788473083853</v>
      </c>
      <c r="L35" s="52">
        <f>0.175*Таблица5[[#This Row],[a_SP]]+0.025</f>
        <v>5.6466379827896741E-2</v>
      </c>
      <c r="M35" s="52">
        <f>EXP(70*Таблица5[[#This Row],[poro]]-8.2)</f>
        <v>1.4302035459117068E-2</v>
      </c>
      <c r="N35" s="52"/>
      <c r="O35" s="52"/>
      <c r="P35" s="1">
        <v>2418.77</v>
      </c>
      <c r="Q35" s="1">
        <v>40.64</v>
      </c>
      <c r="R35" s="54">
        <f>1-(Q35-MIN(Таблица6[SP, mV]))/(MAX(Таблица6[SP, mV])-MIN(Таблица6[SP, mV]))</f>
        <v>0.63855761104329045</v>
      </c>
      <c r="S35" s="54">
        <f>0.175*Таблица6[[#This Row],[a_SP]]+0.025</f>
        <v>0.13674758193257583</v>
      </c>
      <c r="T35" s="54">
        <f>EXP(70*Таблица6[[#This Row],[poro]]-8.2)</f>
        <v>3.9445336535419044</v>
      </c>
      <c r="U35" s="54"/>
      <c r="V35" s="54"/>
      <c r="W35" s="1">
        <v>2437.8999999999996</v>
      </c>
      <c r="X35" s="1">
        <v>90.95</v>
      </c>
      <c r="Y35" s="52">
        <f>1-(X35-MIN(Таблица7[SP, mV]))/(MAX(Таблица7[SP, mV])-MIN(Таблица7[SP, mV]))</f>
        <v>3.8685128421942716E-2</v>
      </c>
      <c r="Z35" s="52">
        <f>0.175*Таблица7[[#This Row],[a_SP]]+0.025</f>
        <v>3.1769897473839973E-2</v>
      </c>
      <c r="AA35" s="52">
        <f>EXP(70*Таблица7[[#This Row],[poro]]-8.2)</f>
        <v>2.5386897517053393E-3</v>
      </c>
      <c r="AB35" s="52"/>
      <c r="AC35" s="52"/>
      <c r="AD35" s="1">
        <v>2438.8666666666668</v>
      </c>
      <c r="AE35" s="1">
        <v>90.43</v>
      </c>
      <c r="AF35" s="52">
        <f>1-(AE35-MIN(Таблица8[SP, mV]))/(MAX(Таблица8[SP, mV])-MIN(Таблица8[SP, mV]))</f>
        <v>7.346311475409828E-2</v>
      </c>
      <c r="AG35" s="52">
        <f>0.175*Таблица8[[#This Row],[a_SP]]+0.025</f>
        <v>3.7856045081967202E-2</v>
      </c>
      <c r="AH35" s="52">
        <f>EXP(70*Таблица8[[#This Row],[poro]]-8.2)</f>
        <v>3.8871585261695558E-3</v>
      </c>
      <c r="AI35" s="52"/>
      <c r="AJ35" s="52"/>
      <c r="AK35" s="1">
        <v>2434.8033333333328</v>
      </c>
      <c r="AL35" s="1">
        <v>89.4</v>
      </c>
      <c r="AM35" s="52">
        <f>1-(AL35-MIN(Таблица9[SP, mV]))/(MAX(Таблица9[SP, mV])-MIN(Таблица9[SP, mV]))</f>
        <v>4.5992956994984402E-2</v>
      </c>
      <c r="AN35" s="52">
        <f>0.175*Таблица9[[#This Row],[a_SP]]+0.025</f>
        <v>3.3048767474122269E-2</v>
      </c>
      <c r="AO35" s="52">
        <f>EXP(70*Таблица9[[#This Row],[poro]]-8.2)</f>
        <v>2.7764385302786656E-3</v>
      </c>
      <c r="AP35" s="52"/>
      <c r="AQ35" s="52"/>
    </row>
    <row r="36" spans="2:43" x14ac:dyDescent="0.45">
      <c r="B36" s="1">
        <v>2424.11</v>
      </c>
      <c r="C36" s="1">
        <v>74.31</v>
      </c>
      <c r="D36" s="52">
        <f>1-(C36-MIN(Таблица4[SP, mV]))/(MAX(Таблица4[SP, mV])-MIN(Таблица4[SP, mV]))</f>
        <v>5.385790679908331E-2</v>
      </c>
      <c r="E36" s="52">
        <f>0.175*Таблица4[[#This Row],[a_SP]]+0.025</f>
        <v>3.4425133689839578E-2</v>
      </c>
      <c r="F36" s="52">
        <f>EXP(70*Таблица4[[#This Row],[poro]]-8.2)</f>
        <v>3.0572463868938421E-3</v>
      </c>
      <c r="G36" s="52"/>
      <c r="H36" s="52"/>
      <c r="I36" s="1">
        <v>2422.44333333334</v>
      </c>
      <c r="J36" s="1">
        <v>82.6</v>
      </c>
      <c r="K36" s="52">
        <f>1-(J36-MIN(Таблица5[SP, mV]))/(MAX(Таблица5[SP, mV])-MIN(Таблица5[SP, mV]))</f>
        <v>0.17350410246147696</v>
      </c>
      <c r="L36" s="52">
        <f>0.175*Таблица5[[#This Row],[a_SP]]+0.025</f>
        <v>5.5363217930758463E-2</v>
      </c>
      <c r="M36" s="52">
        <f>EXP(70*Таблица5[[#This Row],[poro]]-8.2)</f>
        <v>1.3239178928673307E-2</v>
      </c>
      <c r="N36" s="52"/>
      <c r="O36" s="52"/>
      <c r="P36" s="1">
        <v>2418.9</v>
      </c>
      <c r="Q36" s="1">
        <v>40.83</v>
      </c>
      <c r="R36" s="54">
        <f>1-(Q36-MIN(Таблица6[SP, mV]))/(MAX(Таблица6[SP, mV])-MIN(Таблица6[SP, mV]))</f>
        <v>0.63677340595361065</v>
      </c>
      <c r="S36" s="54">
        <f>0.175*Таблица6[[#This Row],[a_SP]]+0.025</f>
        <v>0.13643534604188184</v>
      </c>
      <c r="T36" s="54">
        <f>EXP(70*Таблица6[[#This Row],[poro]]-8.2)</f>
        <v>3.8592552441528216</v>
      </c>
      <c r="U36" s="54"/>
      <c r="V36" s="54"/>
      <c r="W36" s="1">
        <v>2438</v>
      </c>
      <c r="X36" s="1">
        <v>91.07</v>
      </c>
      <c r="Y36" s="52">
        <f>1-(X36-MIN(Таблица7[SP, mV]))/(MAX(Таблица7[SP, mV])-MIN(Таблица7[SP, mV]))</f>
        <v>3.7416763555649601E-2</v>
      </c>
      <c r="Z36" s="52">
        <f>0.175*Таблица7[[#This Row],[a_SP]]+0.025</f>
        <v>3.1547933622238677E-2</v>
      </c>
      <c r="AA36" s="52">
        <f>EXP(70*Таблица7[[#This Row],[poro]]-8.2)</f>
        <v>2.4995497922040049E-3</v>
      </c>
      <c r="AB36" s="52"/>
      <c r="AC36" s="52"/>
      <c r="AD36" s="1">
        <v>2439.0000000000005</v>
      </c>
      <c r="AE36" s="1">
        <v>89.83</v>
      </c>
      <c r="AF36" s="52">
        <f>1-(AE36-MIN(Таблица8[SP, mV]))/(MAX(Таблица8[SP, mV])-MIN(Таблица8[SP, mV]))</f>
        <v>7.9610655737704872E-2</v>
      </c>
      <c r="AG36" s="52">
        <f>0.175*Таблица8[[#This Row],[a_SP]]+0.025</f>
        <v>3.893186475409835E-2</v>
      </c>
      <c r="AH36" s="52">
        <f>EXP(70*Таблица8[[#This Row],[poro]]-8.2)</f>
        <v>4.1911946464040645E-3</v>
      </c>
      <c r="AI36" s="52"/>
      <c r="AJ36" s="52"/>
      <c r="AK36" s="1">
        <v>2434.9366666666665</v>
      </c>
      <c r="AL36" s="1">
        <v>89</v>
      </c>
      <c r="AM36" s="52">
        <f>1-(AL36-MIN(Таблица9[SP, mV]))/(MAX(Таблица9[SP, mV])-MIN(Таблица9[SP, mV]))</f>
        <v>5.0261444883150097E-2</v>
      </c>
      <c r="AN36" s="52">
        <f>0.175*Таблица9[[#This Row],[a_SP]]+0.025</f>
        <v>3.3795752854551268E-2</v>
      </c>
      <c r="AO36" s="52">
        <f>EXP(70*Таблица9[[#This Row],[poro]]-8.2)</f>
        <v>2.9254782710890974E-3</v>
      </c>
      <c r="AP36" s="52"/>
      <c r="AQ36" s="52"/>
    </row>
    <row r="37" spans="2:43" x14ac:dyDescent="0.45">
      <c r="B37" s="1">
        <v>2424.2433333333333</v>
      </c>
      <c r="C37" s="1">
        <v>74.540000000000006</v>
      </c>
      <c r="D37" s="52">
        <f>1-(C37-MIN(Таблица4[SP, mV]))/(MAX(Таблица4[SP, mV])-MIN(Таблица4[SP, mV]))</f>
        <v>5.0929462694168537E-2</v>
      </c>
      <c r="E37" s="52">
        <f>0.175*Таблица4[[#This Row],[a_SP]]+0.025</f>
        <v>3.3912655971479494E-2</v>
      </c>
      <c r="F37" s="52">
        <f>EXP(70*Таблица4[[#This Row],[poro]]-8.2)</f>
        <v>2.9495163182267701E-3</v>
      </c>
      <c r="G37" s="52"/>
      <c r="H37" s="52"/>
      <c r="I37" s="1">
        <v>2422.5588888888956</v>
      </c>
      <c r="J37" s="1">
        <v>82.42</v>
      </c>
      <c r="K37" s="52">
        <f>1-(J37-MIN(Таблица5[SP, mV]))/(MAX(Таблица5[SP, mV])-MIN(Таблица5[SP, mV]))</f>
        <v>0.17530518310986587</v>
      </c>
      <c r="L37" s="52">
        <f>0.175*Таблица5[[#This Row],[a_SP]]+0.025</f>
        <v>5.5678407044226524E-2</v>
      </c>
      <c r="M37" s="52">
        <f>EXP(70*Таблица5[[#This Row],[poro]]-8.2)</f>
        <v>1.3534524239735534E-2</v>
      </c>
      <c r="N37" s="52"/>
      <c r="O37" s="52"/>
      <c r="P37" s="1">
        <v>2419.0300000000002</v>
      </c>
      <c r="Q37" s="1">
        <v>41.35</v>
      </c>
      <c r="R37" s="54">
        <f>1-(Q37-MIN(Таблица6[SP, mV]))/(MAX(Таблица6[SP, mV])-MIN(Таблица6[SP, mV]))</f>
        <v>0.63189031833975018</v>
      </c>
      <c r="S37" s="54">
        <f>0.175*Таблица6[[#This Row],[a_SP]]+0.025</f>
        <v>0.13558080570945627</v>
      </c>
      <c r="T37" s="54">
        <f>EXP(70*Таблица6[[#This Row],[poro]]-8.2)</f>
        <v>3.6351718984033119</v>
      </c>
      <c r="U37" s="54"/>
      <c r="V37" s="54"/>
      <c r="W37" s="1">
        <v>2438.1</v>
      </c>
      <c r="X37" s="1">
        <v>91.3</v>
      </c>
      <c r="Y37" s="52">
        <f>1-(X37-MIN(Таблица7[SP, mV]))/(MAX(Таблица7[SP, mV])-MIN(Таблица7[SP, mV]))</f>
        <v>3.4985730895254252E-2</v>
      </c>
      <c r="Z37" s="52">
        <f>0.175*Таблица7[[#This Row],[a_SP]]+0.025</f>
        <v>3.1122502906669496E-2</v>
      </c>
      <c r="AA37" s="52">
        <f>EXP(70*Таблица7[[#This Row],[poro]]-8.2)</f>
        <v>2.4262102752075996E-3</v>
      </c>
      <c r="AB37" s="52"/>
      <c r="AC37" s="52"/>
      <c r="AD37" s="1">
        <v>2439.1333333333337</v>
      </c>
      <c r="AE37" s="1">
        <v>89.21</v>
      </c>
      <c r="AF37" s="52">
        <f>1-(AE37-MIN(Таблица8[SP, mV]))/(MAX(Таблица8[SP, mV])-MIN(Таблица8[SP, mV]))</f>
        <v>8.5963114754098346E-2</v>
      </c>
      <c r="AG37" s="52">
        <f>0.175*Таблица8[[#This Row],[a_SP]]+0.025</f>
        <v>4.0043545081967211E-2</v>
      </c>
      <c r="AH37" s="52">
        <f>EXP(70*Таблица8[[#This Row],[poro]]-8.2)</f>
        <v>4.5303691884121394E-3</v>
      </c>
      <c r="AI37" s="52"/>
      <c r="AJ37" s="52"/>
      <c r="AK37" s="1">
        <v>2435.0699999999997</v>
      </c>
      <c r="AL37" s="1">
        <v>89.57</v>
      </c>
      <c r="AM37" s="52">
        <f>1-(AL37-MIN(Таблица9[SP, mV]))/(MAX(Таблица9[SP, mV])-MIN(Таблица9[SP, mV]))</f>
        <v>4.4178849642514173E-2</v>
      </c>
      <c r="AN37" s="52">
        <f>0.175*Таблица9[[#This Row],[a_SP]]+0.025</f>
        <v>3.2731298687439979E-2</v>
      </c>
      <c r="AO37" s="52">
        <f>EXP(70*Таблица9[[#This Row],[poro]]-8.2)</f>
        <v>2.7154187768356802E-3</v>
      </c>
      <c r="AP37" s="52"/>
      <c r="AQ37" s="52"/>
    </row>
    <row r="38" spans="2:43" x14ac:dyDescent="0.45">
      <c r="B38" s="1">
        <v>2424.3766666666666</v>
      </c>
      <c r="C38" s="1">
        <v>74.31</v>
      </c>
      <c r="D38" s="52">
        <f>1-(C38-MIN(Таблица4[SP, mV]))/(MAX(Таблица4[SP, mV])-MIN(Таблица4[SP, mV]))</f>
        <v>5.385790679908331E-2</v>
      </c>
      <c r="E38" s="52">
        <f>0.175*Таблица4[[#This Row],[a_SP]]+0.025</f>
        <v>3.4425133689839578E-2</v>
      </c>
      <c r="F38" s="52">
        <f>EXP(70*Таблица4[[#This Row],[poro]]-8.2)</f>
        <v>3.0572463868938421E-3</v>
      </c>
      <c r="G38" s="52"/>
      <c r="H38" s="52"/>
      <c r="I38" s="1">
        <v>2422.6744444444512</v>
      </c>
      <c r="J38" s="1">
        <v>82.32</v>
      </c>
      <c r="K38" s="52">
        <f>1-(J38-MIN(Таблица5[SP, mV]))/(MAX(Таблица5[SP, mV])-MIN(Таблица5[SP, mV]))</f>
        <v>0.17630578347008208</v>
      </c>
      <c r="L38" s="52">
        <f>0.175*Таблица5[[#This Row],[a_SP]]+0.025</f>
        <v>5.5853512107264358E-2</v>
      </c>
      <c r="M38" s="52">
        <f>EXP(70*Таблица5[[#This Row],[poro]]-8.2)</f>
        <v>1.3701442599041854E-2</v>
      </c>
      <c r="N38" s="52"/>
      <c r="O38" s="52"/>
      <c r="P38" s="1">
        <v>2419.16</v>
      </c>
      <c r="Q38" s="1">
        <v>41.31</v>
      </c>
      <c r="R38" s="54">
        <f>1-(Q38-MIN(Таблица6[SP, mV]))/(MAX(Таблица6[SP, mV])-MIN(Таблица6[SP, mV]))</f>
        <v>0.63226594046389328</v>
      </c>
      <c r="S38" s="54">
        <f>0.175*Таблица6[[#This Row],[a_SP]]+0.025</f>
        <v>0.13564653958118131</v>
      </c>
      <c r="T38" s="54">
        <f>EXP(70*Таблица6[[#This Row],[poro]]-8.2)</f>
        <v>3.6519372151729925</v>
      </c>
      <c r="U38" s="54"/>
      <c r="V38" s="54"/>
      <c r="W38" s="1">
        <v>2438.1999999999998</v>
      </c>
      <c r="X38" s="1">
        <v>91.52</v>
      </c>
      <c r="Y38" s="52">
        <f>1-(X38-MIN(Таблица7[SP, mV]))/(MAX(Таблица7[SP, mV])-MIN(Таблица7[SP, mV]))</f>
        <v>3.2660395307050005E-2</v>
      </c>
      <c r="Z38" s="52">
        <f>0.175*Таблица7[[#This Row],[a_SP]]+0.025</f>
        <v>3.0715569178733752E-2</v>
      </c>
      <c r="AA38" s="52">
        <f>EXP(70*Таблица7[[#This Row],[poro]]-8.2)</f>
        <v>2.35807385225058E-3</v>
      </c>
      <c r="AB38" s="52"/>
      <c r="AC38" s="52"/>
      <c r="AD38" s="1">
        <v>2439.2666666666669</v>
      </c>
      <c r="AE38" s="1">
        <v>88.85</v>
      </c>
      <c r="AF38" s="52">
        <f>1-(AE38-MIN(Таблица8[SP, mV]))/(MAX(Таблица8[SP, mV])-MIN(Таблица8[SP, mV]))</f>
        <v>8.9651639344262346E-2</v>
      </c>
      <c r="AG38" s="52">
        <f>0.175*Таблица8[[#This Row],[a_SP]]+0.025</f>
        <v>4.0689036885245916E-2</v>
      </c>
      <c r="AH38" s="52">
        <f>EXP(70*Таблица8[[#This Row],[poro]]-8.2)</f>
        <v>4.7397664434030888E-3</v>
      </c>
      <c r="AI38" s="52"/>
      <c r="AJ38" s="52"/>
      <c r="AK38" s="1">
        <v>2435.2033333333329</v>
      </c>
      <c r="AL38" s="1">
        <v>90.02</v>
      </c>
      <c r="AM38" s="52">
        <f>1-(AL38-MIN(Таблица9[SP, mV]))/(MAX(Таблица9[SP, mV])-MIN(Таблица9[SP, mV]))</f>
        <v>3.9376800768327835E-2</v>
      </c>
      <c r="AN38" s="52">
        <f>0.175*Таблица9[[#This Row],[a_SP]]+0.025</f>
        <v>3.1890940134457368E-2</v>
      </c>
      <c r="AO38" s="52">
        <f>EXP(70*Таблица9[[#This Row],[poro]]-8.2)</f>
        <v>2.5602914211367732E-3</v>
      </c>
      <c r="AP38" s="52"/>
      <c r="AQ38" s="52"/>
    </row>
    <row r="39" spans="2:43" x14ac:dyDescent="0.45">
      <c r="B39" s="1">
        <v>2424.5099999999998</v>
      </c>
      <c r="C39" s="1">
        <v>74.569999999999993</v>
      </c>
      <c r="D39" s="52">
        <f>1-(C39-MIN(Таблица4[SP, mV]))/(MAX(Таблица4[SP, mV])-MIN(Таблица4[SP, mV]))</f>
        <v>5.0547491723962445E-2</v>
      </c>
      <c r="E39" s="52">
        <f>0.175*Таблица4[[#This Row],[a_SP]]+0.025</f>
        <v>3.3845811051693431E-2</v>
      </c>
      <c r="F39" s="52">
        <f>EXP(70*Таблица4[[#This Row],[poro]]-8.2)</f>
        <v>2.9357473441386319E-3</v>
      </c>
      <c r="G39" s="52"/>
      <c r="H39" s="52"/>
      <c r="I39" s="1">
        <v>2422.7900000000072</v>
      </c>
      <c r="J39" s="1">
        <v>82.81</v>
      </c>
      <c r="K39" s="52">
        <f>1-(J39-MIN(Таблица5[SP, mV]))/(MAX(Таблица5[SP, mV])-MIN(Таблица5[SP, mV]))</f>
        <v>0.17140284170502296</v>
      </c>
      <c r="L39" s="52">
        <f>0.175*Таблица5[[#This Row],[a_SP]]+0.025</f>
        <v>5.499549729837902E-2</v>
      </c>
      <c r="M39" s="52">
        <f>EXP(70*Таблица5[[#This Row],[poro]]-8.2)</f>
        <v>1.2902745134705915E-2</v>
      </c>
      <c r="N39" s="52"/>
      <c r="O39" s="52"/>
      <c r="P39" s="1">
        <v>2419.29</v>
      </c>
      <c r="Q39" s="1">
        <v>40.81</v>
      </c>
      <c r="R39" s="54">
        <f>1-(Q39-MIN(Таблица6[SP, mV]))/(MAX(Таблица6[SP, mV])-MIN(Таблица6[SP, mV]))</f>
        <v>0.6369612170156822</v>
      </c>
      <c r="S39" s="54">
        <f>0.175*Таблица6[[#This Row],[a_SP]]+0.025</f>
        <v>0.13646821297774439</v>
      </c>
      <c r="T39" s="54">
        <f>EXP(70*Таблица6[[#This Row],[poro]]-8.2)</f>
        <v>3.8681443984271398</v>
      </c>
      <c r="U39" s="54"/>
      <c r="V39" s="54"/>
      <c r="W39" s="1">
        <v>2438.3000000000002</v>
      </c>
      <c r="X39" s="1">
        <v>91.67</v>
      </c>
      <c r="Y39" s="52">
        <f>1-(X39-MIN(Таблица7[SP, mV]))/(MAX(Таблица7[SP, mV])-MIN(Таблица7[SP, mV]))</f>
        <v>3.1074939224183473E-2</v>
      </c>
      <c r="Z39" s="52">
        <f>0.175*Таблица7[[#This Row],[a_SP]]+0.025</f>
        <v>3.0438114364232109E-2</v>
      </c>
      <c r="AA39" s="52">
        <f>EXP(70*Таблица7[[#This Row],[poro]]-8.2)</f>
        <v>2.3127176027833954E-3</v>
      </c>
      <c r="AB39" s="52"/>
      <c r="AC39" s="52"/>
      <c r="AD39" s="1">
        <v>2439.4</v>
      </c>
      <c r="AE39" s="1">
        <v>88.87</v>
      </c>
      <c r="AF39" s="52">
        <f>1-(AE39-MIN(Таблица8[SP, mV]))/(MAX(Таблица8[SP, mV])-MIN(Таблица8[SP, mV]))</f>
        <v>8.9446721311475352E-2</v>
      </c>
      <c r="AG39" s="52">
        <f>0.175*Таблица8[[#This Row],[a_SP]]+0.025</f>
        <v>4.0653176229508189E-2</v>
      </c>
      <c r="AH39" s="52">
        <f>EXP(70*Таблица8[[#This Row],[poro]]-8.2)</f>
        <v>4.7278833850529908E-3</v>
      </c>
      <c r="AI39" s="52"/>
      <c r="AJ39" s="52"/>
      <c r="AK39" s="1">
        <v>2435.3366666666666</v>
      </c>
      <c r="AL39" s="1">
        <v>88.73</v>
      </c>
      <c r="AM39" s="52">
        <f>1-(AL39-MIN(Таблица9[SP, mV]))/(MAX(Таблица9[SP, mV])-MIN(Таблица9[SP, mV]))</f>
        <v>5.3142674207661833E-2</v>
      </c>
      <c r="AN39" s="52">
        <f>0.175*Таблица9[[#This Row],[a_SP]]+0.025</f>
        <v>3.4299967986340822E-2</v>
      </c>
      <c r="AO39" s="52">
        <f>EXP(70*Таблица9[[#This Row],[poro]]-8.2)</f>
        <v>3.030577023005479E-3</v>
      </c>
      <c r="AP39" s="52"/>
      <c r="AQ39" s="52"/>
    </row>
    <row r="40" spans="2:43" x14ac:dyDescent="0.45">
      <c r="B40" s="1">
        <v>2424.6433333333339</v>
      </c>
      <c r="C40" s="1">
        <v>74.69</v>
      </c>
      <c r="D40" s="52">
        <f>1-(C40-MIN(Таблица4[SP, mV]))/(MAX(Таблица4[SP, mV])-MIN(Таблица4[SP, mV]))</f>
        <v>4.9019607843137414E-2</v>
      </c>
      <c r="E40" s="52">
        <f>0.175*Таблица4[[#This Row],[a_SP]]+0.025</f>
        <v>3.3578431372549046E-2</v>
      </c>
      <c r="F40" s="52">
        <f>EXP(70*Таблица4[[#This Row],[poro]]-8.2)</f>
        <v>2.8813112194270118E-3</v>
      </c>
      <c r="G40" s="52"/>
      <c r="H40" s="52"/>
      <c r="I40" s="1">
        <v>2422.9055555555624</v>
      </c>
      <c r="J40" s="1">
        <v>83.57</v>
      </c>
      <c r="K40" s="52">
        <f>1-(J40-MIN(Таблица5[SP, mV]))/(MAX(Таблица5[SP, mV])-MIN(Таблица5[SP, mV]))</f>
        <v>0.16379827896738053</v>
      </c>
      <c r="L40" s="52">
        <f>0.175*Таблица5[[#This Row],[a_SP]]+0.025</f>
        <v>5.366469881929159E-2</v>
      </c>
      <c r="M40" s="52">
        <f>EXP(70*Таблица5[[#This Row],[poro]]-8.2)</f>
        <v>1.1755064821251488E-2</v>
      </c>
      <c r="N40" s="52"/>
      <c r="O40" s="52"/>
      <c r="P40" s="1">
        <v>2419.42</v>
      </c>
      <c r="Q40" s="1">
        <v>40.770000000000003</v>
      </c>
      <c r="R40" s="54">
        <f>1-(Q40-MIN(Таблица6[SP, mV]))/(MAX(Таблица6[SP, mV])-MIN(Таблица6[SP, mV]))</f>
        <v>0.63733683913982531</v>
      </c>
      <c r="S40" s="54">
        <f>0.175*Таблица6[[#This Row],[a_SP]]+0.025</f>
        <v>0.13653394684946943</v>
      </c>
      <c r="T40" s="54">
        <f>EXP(70*Таблица6[[#This Row],[poro]]-8.2)</f>
        <v>3.8859841782127895</v>
      </c>
      <c r="U40" s="54"/>
      <c r="V40" s="54"/>
      <c r="W40" s="1">
        <v>2438.3999999999996</v>
      </c>
      <c r="X40" s="1">
        <v>92.12</v>
      </c>
      <c r="Y40" s="52">
        <f>1-(X40-MIN(Таблица7[SP, mV]))/(MAX(Таблица7[SP, mV])-MIN(Таблица7[SP, mV]))</f>
        <v>2.6318570975583877E-2</v>
      </c>
      <c r="Z40" s="52">
        <f>0.175*Таблица7[[#This Row],[a_SP]]+0.025</f>
        <v>2.9605749920727179E-2</v>
      </c>
      <c r="AA40" s="52">
        <f>EXP(70*Таблица7[[#This Row],[poro]]-8.2)</f>
        <v>2.1818164710191408E-3</v>
      </c>
      <c r="AB40" s="52"/>
      <c r="AC40" s="52"/>
      <c r="AD40" s="1">
        <v>2439.5333333333333</v>
      </c>
      <c r="AE40" s="1">
        <v>88.82</v>
      </c>
      <c r="AF40" s="52">
        <f>1-(AE40-MIN(Таблица8[SP, mV]))/(MAX(Таблица8[SP, mV])-MIN(Таблица8[SP, mV]))</f>
        <v>8.9959016393442615E-2</v>
      </c>
      <c r="AG40" s="52">
        <f>0.175*Таблица8[[#This Row],[a_SP]]+0.025</f>
        <v>4.0742827868852458E-2</v>
      </c>
      <c r="AH40" s="52">
        <f>EXP(70*Таблица8[[#This Row],[poro]]-8.2)</f>
        <v>4.7576470547595973E-3</v>
      </c>
      <c r="AI40" s="52"/>
      <c r="AJ40" s="52"/>
      <c r="AK40" s="1">
        <v>2435.4699999999998</v>
      </c>
      <c r="AL40" s="1">
        <v>89.61</v>
      </c>
      <c r="AM40" s="52">
        <f>1-(AL40-MIN(Таблица9[SP, mV]))/(MAX(Таблица9[SP, mV])-MIN(Таблица9[SP, mV]))</f>
        <v>4.375200085369757E-2</v>
      </c>
      <c r="AN40" s="52">
        <f>0.175*Таблица9[[#This Row],[a_SP]]+0.025</f>
        <v>3.2656600149397072E-2</v>
      </c>
      <c r="AO40" s="52">
        <f>EXP(70*Таблица9[[#This Row],[poro]]-8.2)</f>
        <v>2.7012571869579425E-3</v>
      </c>
      <c r="AP40" s="52"/>
      <c r="AQ40" s="52"/>
    </row>
    <row r="41" spans="2:43" x14ac:dyDescent="0.45">
      <c r="B41" s="1">
        <v>2424.7766666666671</v>
      </c>
      <c r="C41" s="1">
        <v>74.67</v>
      </c>
      <c r="D41" s="52">
        <f>1-(C41-MIN(Таблица4[SP, mV]))/(MAX(Таблица4[SP, mV])-MIN(Таблица4[SP, mV]))</f>
        <v>4.9274255156608104E-2</v>
      </c>
      <c r="E41" s="52">
        <f>0.175*Таблица4[[#This Row],[a_SP]]+0.025</f>
        <v>3.3622994652406417E-2</v>
      </c>
      <c r="F41" s="52">
        <f>EXP(70*Таблица4[[#This Row],[poro]]-8.2)</f>
        <v>2.8903133002818153E-3</v>
      </c>
      <c r="G41" s="52"/>
      <c r="H41" s="52"/>
      <c r="I41" s="1">
        <v>2423.021111111118</v>
      </c>
      <c r="J41" s="1">
        <v>84.39</v>
      </c>
      <c r="K41" s="52">
        <f>1-(J41-MIN(Таблица5[SP, mV]))/(MAX(Таблица5[SP, mV])-MIN(Таблица5[SP, mV]))</f>
        <v>0.15559335601360813</v>
      </c>
      <c r="L41" s="52">
        <f>0.175*Таблица5[[#This Row],[a_SP]]+0.025</f>
        <v>5.2228837302381426E-2</v>
      </c>
      <c r="M41" s="52">
        <f>EXP(70*Таблица5[[#This Row],[poro]]-8.2)</f>
        <v>1.0630996054223962E-2</v>
      </c>
      <c r="N41" s="52"/>
      <c r="O41" s="52"/>
      <c r="P41" s="1">
        <v>2419.5500000000002</v>
      </c>
      <c r="Q41" s="1">
        <v>42.05</v>
      </c>
      <c r="R41" s="54">
        <f>1-(Q41-MIN(Таблица6[SP, mV]))/(MAX(Таблица6[SP, mV])-MIN(Таблица6[SP, mV]))</f>
        <v>0.62531693116724574</v>
      </c>
      <c r="S41" s="54">
        <f>0.175*Таблица6[[#This Row],[a_SP]]+0.025</f>
        <v>0.134430462954268</v>
      </c>
      <c r="T41" s="54">
        <f>EXP(70*Таблица6[[#This Row],[poro]]-8.2)</f>
        <v>3.3539287061137646</v>
      </c>
      <c r="U41" s="54"/>
      <c r="V41" s="54"/>
      <c r="W41" s="1">
        <v>2438.5</v>
      </c>
      <c r="X41" s="1">
        <v>92.56</v>
      </c>
      <c r="Y41" s="52">
        <f>1-(X41-MIN(Таблица7[SP, mV]))/(MAX(Таблица7[SP, mV])-MIN(Таблица7[SP, mV]))</f>
        <v>2.1667899799175494E-2</v>
      </c>
      <c r="Z41" s="52">
        <f>0.175*Таблица7[[#This Row],[a_SP]]+0.025</f>
        <v>2.8791882464855714E-2</v>
      </c>
      <c r="AA41" s="52">
        <f>EXP(70*Таблица7[[#This Row],[poro]]-8.2)</f>
        <v>2.0609912399724849E-3</v>
      </c>
      <c r="AB41" s="52"/>
      <c r="AC41" s="52"/>
      <c r="AD41" s="1">
        <v>2439.666666666667</v>
      </c>
      <c r="AE41" s="1">
        <v>89.13</v>
      </c>
      <c r="AF41" s="52">
        <f>1-(AE41-MIN(Таблица8[SP, mV]))/(MAX(Таблица8[SP, mV])-MIN(Таблица8[SP, mV]))</f>
        <v>8.6782786885245877E-2</v>
      </c>
      <c r="AG41" s="52">
        <f>0.175*Таблица8[[#This Row],[a_SP]]+0.025</f>
        <v>4.0186987704918027E-2</v>
      </c>
      <c r="AH41" s="52">
        <f>EXP(70*Таблица8[[#This Row],[poro]]-8.2)</f>
        <v>4.5760876964432958E-3</v>
      </c>
      <c r="AI41" s="52"/>
      <c r="AJ41" s="52"/>
      <c r="AK41" s="1">
        <v>2435.603333333333</v>
      </c>
      <c r="AL41" s="1">
        <v>90.17</v>
      </c>
      <c r="AM41" s="52">
        <f>1-(AL41-MIN(Таблица9[SP, mV]))/(MAX(Таблица9[SP, mV])-MIN(Таблица9[SP, mV]))</f>
        <v>3.7776117810265686E-2</v>
      </c>
      <c r="AN41" s="52">
        <f>0.175*Таблица9[[#This Row],[a_SP]]+0.025</f>
        <v>3.1610820616796494E-2</v>
      </c>
      <c r="AO41" s="52">
        <f>EXP(70*Таблица9[[#This Row],[poro]]-8.2)</f>
        <v>2.5105772886023429E-3</v>
      </c>
      <c r="AP41" s="52"/>
      <c r="AQ41" s="52"/>
    </row>
    <row r="42" spans="2:43" x14ac:dyDescent="0.45">
      <c r="B42" s="1">
        <v>2424.9100000000003</v>
      </c>
      <c r="C42" s="1">
        <v>74.489999999999995</v>
      </c>
      <c r="D42" s="52">
        <f>1-(C42-MIN(Таблица4[SP, mV]))/(MAX(Таблица4[SP, mV])-MIN(Таблица4[SP, mV]))</f>
        <v>5.1566080977845874E-2</v>
      </c>
      <c r="E42" s="52">
        <f>0.175*Таблица4[[#This Row],[a_SP]]+0.025</f>
        <v>3.4024064171123025E-2</v>
      </c>
      <c r="F42" s="52">
        <f>EXP(70*Таблица4[[#This Row],[poro]]-8.2)</f>
        <v>2.9726082645175141E-3</v>
      </c>
      <c r="G42" s="52"/>
      <c r="H42" s="52"/>
      <c r="I42" s="1">
        <v>2423.1366666666736</v>
      </c>
      <c r="J42" s="1">
        <v>85.17</v>
      </c>
      <c r="K42" s="52">
        <f>1-(J42-MIN(Таблица5[SP, mV]))/(MAX(Таблица5[SP, mV])-MIN(Таблица5[SP, mV]))</f>
        <v>0.1477886732039223</v>
      </c>
      <c r="L42" s="52">
        <f>0.175*Таблица5[[#This Row],[a_SP]]+0.025</f>
        <v>5.0863017810686403E-2</v>
      </c>
      <c r="M42" s="52">
        <f>EXP(70*Таблица5[[#This Row],[poro]]-8.2)</f>
        <v>9.6616701410663849E-3</v>
      </c>
      <c r="N42" s="52"/>
      <c r="O42" s="52"/>
      <c r="P42" s="1">
        <v>2419.6799999999998</v>
      </c>
      <c r="Q42" s="1">
        <v>44.29</v>
      </c>
      <c r="R42" s="54">
        <f>1-(Q42-MIN(Таблица6[SP, mV]))/(MAX(Таблица6[SP, mV])-MIN(Таблица6[SP, mV]))</f>
        <v>0.60428209221523144</v>
      </c>
      <c r="S42" s="54">
        <f>0.175*Таблица6[[#This Row],[a_SP]]+0.025</f>
        <v>0.1307493661376655</v>
      </c>
      <c r="T42" s="54">
        <f>EXP(70*Таблица6[[#This Row],[poro]]-8.2)</f>
        <v>2.5920670070379761</v>
      </c>
      <c r="U42" s="54"/>
      <c r="V42" s="54"/>
      <c r="W42" s="1">
        <v>2438.6</v>
      </c>
      <c r="X42" s="1">
        <v>93.73</v>
      </c>
      <c r="Y42" s="52">
        <f>1-(X42-MIN(Таблица7[SP, mV]))/(MAX(Таблица7[SP, mV])-MIN(Таблица7[SP, mV]))</f>
        <v>9.301342352816766E-3</v>
      </c>
      <c r="Z42" s="52">
        <f>0.175*Таблица7[[#This Row],[a_SP]]+0.025</f>
        <v>2.6627734911742935E-2</v>
      </c>
      <c r="AA42" s="52">
        <f>EXP(70*Таблица7[[#This Row],[poro]]-8.2)</f>
        <v>1.7712698572078444E-3</v>
      </c>
      <c r="AB42" s="52"/>
      <c r="AC42" s="52"/>
      <c r="AD42" s="1">
        <v>2439.8000000000002</v>
      </c>
      <c r="AE42" s="1">
        <v>89.77</v>
      </c>
      <c r="AF42" s="52">
        <f>1-(AE42-MIN(Таблица8[SP, mV]))/(MAX(Таблица8[SP, mV])-MIN(Таблица8[SP, mV]))</f>
        <v>8.022540983606552E-2</v>
      </c>
      <c r="AG42" s="52">
        <f>0.175*Таблица8[[#This Row],[a_SP]]+0.025</f>
        <v>3.9039446721311467E-2</v>
      </c>
      <c r="AH42" s="52">
        <f>EXP(70*Таблица8[[#This Row],[poro]]-8.2)</f>
        <v>4.2228765783875718E-3</v>
      </c>
      <c r="AI42" s="52"/>
      <c r="AJ42" s="52"/>
      <c r="AK42" s="1">
        <v>2435.7366666666662</v>
      </c>
      <c r="AL42" s="1">
        <v>90.47</v>
      </c>
      <c r="AM42" s="52">
        <f>1-(AL42-MIN(Таблица9[SP, mV]))/(MAX(Таблица9[SP, mV])-MIN(Таблица9[SP, mV]))</f>
        <v>3.4574751894141498E-2</v>
      </c>
      <c r="AN42" s="52">
        <f>0.175*Таблица9[[#This Row],[a_SP]]+0.025</f>
        <v>3.1050581581474765E-2</v>
      </c>
      <c r="AO42" s="52">
        <f>EXP(70*Таблица9[[#This Row],[poro]]-8.2)</f>
        <v>2.4140262331047548E-3</v>
      </c>
      <c r="AP42" s="52"/>
      <c r="AQ42" s="52"/>
    </row>
    <row r="43" spans="2:43" x14ac:dyDescent="0.45">
      <c r="B43" s="1">
        <v>2425.0433333333335</v>
      </c>
      <c r="C43" s="1">
        <v>75.25</v>
      </c>
      <c r="D43" s="52">
        <f>1-(C43-MIN(Таблица4[SP, mV]))/(MAX(Таблица4[SP, mV])-MIN(Таблица4[SP, mV]))</f>
        <v>4.1889483065953748E-2</v>
      </c>
      <c r="E43" s="52">
        <f>0.175*Таблица4[[#This Row],[a_SP]]+0.025</f>
        <v>3.2330659536541906E-2</v>
      </c>
      <c r="F43" s="52">
        <f>EXP(70*Таблица4[[#This Row],[poro]]-8.2)</f>
        <v>2.6403234973866375E-3</v>
      </c>
      <c r="G43" s="52"/>
      <c r="H43" s="52"/>
      <c r="I43" s="1">
        <v>2423.2522222222287</v>
      </c>
      <c r="J43" s="1">
        <v>86.11</v>
      </c>
      <c r="K43" s="52">
        <f>1-(J43-MIN(Таблица5[SP, mV]))/(MAX(Таблица5[SP, mV])-MIN(Таблица5[SP, mV]))</f>
        <v>0.13838302981789075</v>
      </c>
      <c r="L43" s="52">
        <f>0.175*Таблица5[[#This Row],[a_SP]]+0.025</f>
        <v>4.9217030218130883E-2</v>
      </c>
      <c r="M43" s="52">
        <f>EXP(70*Таблица5[[#This Row],[poro]]-8.2)</f>
        <v>8.6101986850307937E-3</v>
      </c>
      <c r="N43" s="52"/>
      <c r="O43" s="52"/>
      <c r="P43" s="1">
        <v>2419.81</v>
      </c>
      <c r="Q43" s="1">
        <v>46.09</v>
      </c>
      <c r="R43" s="54">
        <f>1-(Q43-MIN(Таблица6[SP, mV]))/(MAX(Таблица6[SP, mV])-MIN(Таблица6[SP, mV]))</f>
        <v>0.5873790966287914</v>
      </c>
      <c r="S43" s="54">
        <f>0.175*Таблица6[[#This Row],[a_SP]]+0.025</f>
        <v>0.12779134191003849</v>
      </c>
      <c r="T43" s="54">
        <f>EXP(70*Таблица6[[#This Row],[poro]]-8.2)</f>
        <v>2.1072713967189376</v>
      </c>
      <c r="U43" s="54"/>
      <c r="V43" s="54"/>
      <c r="W43" s="1">
        <v>2438.6999999999998</v>
      </c>
      <c r="X43" s="1">
        <v>94.15</v>
      </c>
      <c r="Y43" s="52">
        <f>1-(X43-MIN(Таблица7[SP, mV]))/(MAX(Таблица7[SP, mV])-MIN(Таблица7[SP, mV]))</f>
        <v>4.8620653207905873E-3</v>
      </c>
      <c r="Z43" s="52">
        <f>0.175*Таблица7[[#This Row],[a_SP]]+0.025</f>
        <v>2.5850861431138353E-2</v>
      </c>
      <c r="AA43" s="52">
        <f>EXP(70*Таблица7[[#This Row],[poro]]-8.2)</f>
        <v>1.6775184346488929E-3</v>
      </c>
      <c r="AB43" s="52"/>
      <c r="AC43" s="52"/>
      <c r="AD43" s="1">
        <v>2439.9333333333334</v>
      </c>
      <c r="AE43" s="1">
        <v>90.05</v>
      </c>
      <c r="AF43" s="52">
        <f>1-(AE43-MIN(Таблица8[SP, mV]))/(MAX(Таблица8[SP, mV])-MIN(Таблица8[SP, mV]))</f>
        <v>7.7356557377049162E-2</v>
      </c>
      <c r="AG43" s="52">
        <f>0.175*Таблица8[[#This Row],[a_SP]]+0.025</f>
        <v>3.8537397540983606E-2</v>
      </c>
      <c r="AH43" s="52">
        <f>EXP(70*Таблица8[[#This Row],[poro]]-8.2)</f>
        <v>4.0770476319258028E-3</v>
      </c>
      <c r="AI43" s="52"/>
      <c r="AJ43" s="52"/>
      <c r="AK43" s="1">
        <v>2435.8699999999994</v>
      </c>
      <c r="AL43" s="1">
        <v>91.04</v>
      </c>
      <c r="AM43" s="52">
        <f>1-(AL43-MIN(Таблица9[SP, mV]))/(MAX(Таблица9[SP, mV])-MIN(Таблица9[SP, mV]))</f>
        <v>2.8492156653505352E-2</v>
      </c>
      <c r="AN43" s="52">
        <f>0.175*Таблица9[[#This Row],[a_SP]]+0.025</f>
        <v>2.9986127414363437E-2</v>
      </c>
      <c r="AO43" s="52">
        <f>EXP(70*Таблица9[[#This Row],[poro]]-8.2)</f>
        <v>2.2406907704380966E-3</v>
      </c>
      <c r="AP43" s="52"/>
      <c r="AQ43" s="52"/>
    </row>
    <row r="44" spans="2:43" x14ac:dyDescent="0.45">
      <c r="B44" s="1">
        <v>2425.1766666666667</v>
      </c>
      <c r="C44" s="1">
        <v>75.209999999999994</v>
      </c>
      <c r="D44" s="52">
        <f>1-(C44-MIN(Таблица4[SP, mV]))/(MAX(Таблица4[SP, mV])-MIN(Таблица4[SP, mV]))</f>
        <v>4.2398777692895462E-2</v>
      </c>
      <c r="E44" s="52">
        <f>0.175*Таблица4[[#This Row],[a_SP]]+0.025</f>
        <v>3.2419786096256703E-2</v>
      </c>
      <c r="F44" s="52">
        <f>EXP(70*Таблица4[[#This Row],[poro]]-8.2)</f>
        <v>2.6568475960411075E-3</v>
      </c>
      <c r="G44" s="52"/>
      <c r="H44" s="52"/>
      <c r="I44" s="1">
        <v>2423.3677777777848</v>
      </c>
      <c r="J44" s="1">
        <v>86.85</v>
      </c>
      <c r="K44" s="52">
        <f>1-(J44-MIN(Таблица5[SP, mV]))/(MAX(Таблица5[SP, mV])-MIN(Таблица5[SP, mV]))</f>
        <v>0.13097858715229138</v>
      </c>
      <c r="L44" s="52">
        <f>0.175*Таблица5[[#This Row],[a_SP]]+0.025</f>
        <v>4.7921252751650989E-2</v>
      </c>
      <c r="M44" s="52">
        <f>EXP(70*Таблица5[[#This Row],[poro]]-8.2)</f>
        <v>7.8635878487531199E-3</v>
      </c>
      <c r="N44" s="52"/>
      <c r="O44" s="52"/>
      <c r="P44" s="1">
        <v>2419.94</v>
      </c>
      <c r="Q44" s="1">
        <v>48.04</v>
      </c>
      <c r="R44" s="54">
        <f>1-(Q44-MIN(Таблица6[SP, mV]))/(MAX(Таблица6[SP, mV])-MIN(Таблица6[SP, mV]))</f>
        <v>0.56906751807681477</v>
      </c>
      <c r="S44" s="54">
        <f>0.175*Таблица6[[#This Row],[a_SP]]+0.025</f>
        <v>0.12458681566344257</v>
      </c>
      <c r="T44" s="54">
        <f>EXP(70*Таблица6[[#This Row],[poro]]-8.2)</f>
        <v>1.6838403317354449</v>
      </c>
      <c r="U44" s="54"/>
      <c r="V44" s="54"/>
      <c r="W44" s="1">
        <v>2438.8000000000002</v>
      </c>
      <c r="X44" s="1">
        <v>94.27</v>
      </c>
      <c r="Y44" s="52">
        <f>1-(X44-MIN(Таблица7[SP, mV]))/(MAX(Таблица7[SP, mV])-MIN(Таблица7[SP, mV]))</f>
        <v>3.5937004544974727E-3</v>
      </c>
      <c r="Z44" s="52">
        <f>0.175*Таблица7[[#This Row],[a_SP]]+0.025</f>
        <v>2.5628897579537058E-2</v>
      </c>
      <c r="AA44" s="52">
        <f>EXP(70*Таблица7[[#This Row],[poro]]-8.2)</f>
        <v>1.6516554856411245E-3</v>
      </c>
      <c r="AB44" s="52"/>
      <c r="AC44" s="52"/>
      <c r="AD44" s="1">
        <v>2440.0666666666671</v>
      </c>
      <c r="AE44" s="1">
        <v>90.07</v>
      </c>
      <c r="AF44" s="52">
        <f>1-(AE44-MIN(Таблица8[SP, mV]))/(MAX(Таблица8[SP, mV])-MIN(Таблица8[SP, mV]))</f>
        <v>7.7151639344262279E-2</v>
      </c>
      <c r="AG44" s="52">
        <f>0.175*Таблица8[[#This Row],[a_SP]]+0.025</f>
        <v>3.85015368852459E-2</v>
      </c>
      <c r="AH44" s="52">
        <f>EXP(70*Таблица8[[#This Row],[poro]]-8.2)</f>
        <v>4.0668260744957533E-3</v>
      </c>
      <c r="AI44" s="52"/>
      <c r="AJ44" s="52"/>
      <c r="AK44" s="1">
        <v>2436.0033333333331</v>
      </c>
      <c r="AL44" s="1">
        <v>92.19</v>
      </c>
      <c r="AM44" s="52">
        <f>1-(AL44-MIN(Таблица9[SP, mV]))/(MAX(Таблица9[SP, mV])-MIN(Таблица9[SP, mV]))</f>
        <v>1.6220253975029353E-2</v>
      </c>
      <c r="AN44" s="52">
        <f>0.175*Таблица9[[#This Row],[a_SP]]+0.025</f>
        <v>2.7838544445630137E-2</v>
      </c>
      <c r="AO44" s="52">
        <f>EXP(70*Таблица9[[#This Row],[poro]]-8.2)</f>
        <v>1.9279425348650656E-3</v>
      </c>
      <c r="AP44" s="52"/>
      <c r="AQ44" s="52"/>
    </row>
    <row r="45" spans="2:43" x14ac:dyDescent="0.45">
      <c r="B45" s="1">
        <v>2425.31</v>
      </c>
      <c r="C45" s="1">
        <v>74.69</v>
      </c>
      <c r="D45" s="52">
        <f>1-(C45-MIN(Таблица4[SP, mV]))/(MAX(Таблица4[SP, mV])-MIN(Таблица4[SP, mV]))</f>
        <v>4.9019607843137414E-2</v>
      </c>
      <c r="E45" s="52">
        <f>0.175*Таблица4[[#This Row],[a_SP]]+0.025</f>
        <v>3.3578431372549046E-2</v>
      </c>
      <c r="F45" s="52">
        <f>EXP(70*Таблица4[[#This Row],[poro]]-8.2)</f>
        <v>2.8813112194270118E-3</v>
      </c>
      <c r="G45" s="52"/>
      <c r="H45" s="52"/>
      <c r="I45" s="1">
        <v>2423.4833333333404</v>
      </c>
      <c r="J45" s="1">
        <v>87.65</v>
      </c>
      <c r="K45" s="52">
        <f>1-(J45-MIN(Таблица5[SP, mV]))/(MAX(Таблица5[SP, mV])-MIN(Таблица5[SP, mV]))</f>
        <v>0.12297378427056227</v>
      </c>
      <c r="L45" s="52">
        <f>0.175*Таблица5[[#This Row],[a_SP]]+0.025</f>
        <v>4.6520412247348396E-2</v>
      </c>
      <c r="M45" s="52">
        <f>EXP(70*Таблица5[[#This Row],[poro]]-8.2)</f>
        <v>7.1290938479217272E-3</v>
      </c>
      <c r="N45" s="52"/>
      <c r="O45" s="52"/>
      <c r="P45" s="1">
        <v>2420.0700000000002</v>
      </c>
      <c r="Q45" s="1">
        <v>50.35</v>
      </c>
      <c r="R45" s="54">
        <f>1-(Q45-MIN(Таблица6[SP, mV]))/(MAX(Таблица6[SP, mV])-MIN(Таблица6[SP, mV]))</f>
        <v>0.54737534040754998</v>
      </c>
      <c r="S45" s="54">
        <f>0.175*Таблица6[[#This Row],[a_SP]]+0.025</f>
        <v>0.12079068457132125</v>
      </c>
      <c r="T45" s="54">
        <f>EXP(70*Таблица6[[#This Row],[poro]]-8.2)</f>
        <v>1.2909106763834952</v>
      </c>
      <c r="U45" s="54"/>
      <c r="V45" s="54"/>
      <c r="W45" s="1">
        <v>2438.8999999999996</v>
      </c>
      <c r="X45" s="1">
        <v>94.32</v>
      </c>
      <c r="Y45" s="52">
        <f>1-(X45-MIN(Таблица7[SP, mV]))/(MAX(Таблица7[SP, mV])-MIN(Таблица7[SP, mV]))</f>
        <v>3.065215093541962E-3</v>
      </c>
      <c r="Z45" s="52">
        <f>0.175*Таблица7[[#This Row],[a_SP]]+0.025</f>
        <v>2.5536412641369844E-2</v>
      </c>
      <c r="AA45" s="52">
        <f>EXP(70*Таблица7[[#This Row],[poro]]-8.2)</f>
        <v>1.6409972952569189E-3</v>
      </c>
      <c r="AB45" s="52"/>
      <c r="AC45" s="52"/>
      <c r="AD45" s="1">
        <v>2440.2000000000003</v>
      </c>
      <c r="AE45" s="1">
        <v>90.17</v>
      </c>
      <c r="AF45" s="52">
        <f>1-(AE45-MIN(Таблица8[SP, mV]))/(MAX(Таблица8[SP, mV])-MIN(Таблица8[SP, mV]))</f>
        <v>7.6127049180327755E-2</v>
      </c>
      <c r="AG45" s="52">
        <f>0.175*Таблица8[[#This Row],[a_SP]]+0.025</f>
        <v>3.8322233606557357E-2</v>
      </c>
      <c r="AH45" s="52">
        <f>EXP(70*Таблица8[[#This Row],[poro]]-8.2)</f>
        <v>4.0161014014718655E-3</v>
      </c>
      <c r="AI45" s="52"/>
      <c r="AJ45" s="52"/>
      <c r="AK45" s="1">
        <v>2436.1366666666663</v>
      </c>
      <c r="AL45" s="1">
        <v>93.71</v>
      </c>
      <c r="AM45" s="52">
        <f>1-(AL45-MIN(Таблица9[SP, mV]))/(MAX(Таблица9[SP, mV])-MIN(Таблица9[SP, mV]))</f>
        <v>0</v>
      </c>
      <c r="AN45" s="52">
        <f>0.175*Таблица9[[#This Row],[a_SP]]+0.025</f>
        <v>2.5000000000000001E-2</v>
      </c>
      <c r="AO45" s="52">
        <f>EXP(70*Таблица9[[#This Row],[poro]]-8.2)</f>
        <v>1.5805221687362186E-3</v>
      </c>
      <c r="AP45" s="52"/>
      <c r="AQ45" s="52"/>
    </row>
    <row r="46" spans="2:43" x14ac:dyDescent="0.45">
      <c r="B46" s="1">
        <v>2425.4433333333332</v>
      </c>
      <c r="C46" s="1">
        <v>73.2</v>
      </c>
      <c r="D46" s="52">
        <f>1-(C46-MIN(Таблица4[SP, mV]))/(MAX(Таблица4[SP, mV])-MIN(Таблица4[SP, mV]))</f>
        <v>6.7990832696715131E-2</v>
      </c>
      <c r="E46" s="52">
        <f>0.175*Таблица4[[#This Row],[a_SP]]+0.025</f>
        <v>3.6898395721925145E-2</v>
      </c>
      <c r="F46" s="52">
        <f>EXP(70*Таблица4[[#This Row],[poro]]-8.2)</f>
        <v>3.6351231141965317E-3</v>
      </c>
      <c r="G46" s="52"/>
      <c r="H46" s="52"/>
      <c r="I46" s="1">
        <v>2423.5988888888955</v>
      </c>
      <c r="J46" s="1">
        <v>88.15</v>
      </c>
      <c r="K46" s="52">
        <f>1-(J46-MIN(Таблица5[SP, mV]))/(MAX(Таблица5[SP, mV])-MIN(Таблица5[SP, mV]))</f>
        <v>0.11797078246948156</v>
      </c>
      <c r="L46" s="52">
        <f>0.175*Таблица5[[#This Row],[a_SP]]+0.025</f>
        <v>4.5644886932159276E-2</v>
      </c>
      <c r="M46" s="52">
        <f>EXP(70*Таблица5[[#This Row],[poro]]-8.2)</f>
        <v>6.7052940039307408E-3</v>
      </c>
      <c r="N46" s="52"/>
      <c r="O46" s="52"/>
      <c r="P46" s="1">
        <v>2420.1999999999998</v>
      </c>
      <c r="Q46" s="1">
        <v>52.2</v>
      </c>
      <c r="R46" s="54">
        <f>1-(Q46-MIN(Таблица6[SP, mV]))/(MAX(Таблица6[SP, mV])-MIN(Таблица6[SP, mV]))</f>
        <v>0.53000281716593101</v>
      </c>
      <c r="S46" s="54">
        <f>0.175*Таблица6[[#This Row],[a_SP]]+0.025</f>
        <v>0.11775049300403792</v>
      </c>
      <c r="T46" s="54">
        <f>EXP(70*Таблица6[[#This Row],[poro]]-8.2)</f>
        <v>1.0434520655780508</v>
      </c>
      <c r="U46" s="54"/>
      <c r="V46" s="54"/>
      <c r="W46" s="1">
        <v>2439</v>
      </c>
      <c r="X46" s="1">
        <v>93.78</v>
      </c>
      <c r="Y46" s="52">
        <f>1-(X46-MIN(Таблица7[SP, mV]))/(MAX(Таблица7[SP, mV])-MIN(Таблица7[SP, mV]))</f>
        <v>8.7728569918612553E-3</v>
      </c>
      <c r="Z46" s="52">
        <f>0.175*Таблица7[[#This Row],[a_SP]]+0.025</f>
        <v>2.653524997357572E-2</v>
      </c>
      <c r="AA46" s="52">
        <f>EXP(70*Таблица7[[#This Row],[poro]]-8.2)</f>
        <v>1.7598397911171562E-3</v>
      </c>
      <c r="AB46" s="52"/>
      <c r="AC46" s="52"/>
      <c r="AD46" s="1">
        <v>2440.3333333333335</v>
      </c>
      <c r="AE46" s="1">
        <v>90.19</v>
      </c>
      <c r="AF46" s="52">
        <f>1-(AE46-MIN(Таблица8[SP, mV]))/(MAX(Таблица8[SP, mV])-MIN(Таблица8[SP, mV]))</f>
        <v>7.5922131147540983E-2</v>
      </c>
      <c r="AG46" s="52">
        <f>0.175*Таблица8[[#This Row],[a_SP]]+0.025</f>
        <v>3.8286372950819672E-2</v>
      </c>
      <c r="AH46" s="52">
        <f>EXP(70*Таблица8[[#This Row],[poro]]-8.2)</f>
        <v>4.0060326422063173E-3</v>
      </c>
      <c r="AI46" s="52"/>
      <c r="AJ46" s="52"/>
      <c r="AK46" s="1">
        <v>2436.27</v>
      </c>
      <c r="AL46" s="1">
        <v>92.87</v>
      </c>
      <c r="AM46" s="52">
        <f>1-(AL46-MIN(Таблица9[SP, mV]))/(MAX(Таблица9[SP, mV])-MIN(Таблица9[SP, mV]))</f>
        <v>8.96382456514766E-3</v>
      </c>
      <c r="AN46" s="52">
        <f>0.175*Таблица9[[#This Row],[a_SP]]+0.025</f>
        <v>2.6568669298900841E-2</v>
      </c>
      <c r="AO46" s="52">
        <f>EXP(70*Таблица9[[#This Row],[poro]]-8.2)</f>
        <v>1.7639614963937571E-3</v>
      </c>
      <c r="AP46" s="52"/>
      <c r="AQ46" s="52"/>
    </row>
    <row r="47" spans="2:43" x14ac:dyDescent="0.45">
      <c r="B47" s="1">
        <v>2425.5766666666664</v>
      </c>
      <c r="C47" s="1">
        <v>71.650000000000006</v>
      </c>
      <c r="D47" s="52">
        <f>1-(C47-MIN(Таблица4[SP, mV]))/(MAX(Таблица4[SP, mV])-MIN(Таблица4[SP, mV]))</f>
        <v>8.7725999490705364E-2</v>
      </c>
      <c r="E47" s="52">
        <f>0.175*Таблица4[[#This Row],[a_SP]]+0.025</f>
        <v>4.035204991087344E-2</v>
      </c>
      <c r="F47" s="52">
        <f>EXP(70*Таблица4[[#This Row],[poro]]-8.2)</f>
        <v>4.6292680763653652E-3</v>
      </c>
      <c r="G47" s="52"/>
      <c r="H47" s="52"/>
      <c r="I47" s="1">
        <v>2423.7144444444516</v>
      </c>
      <c r="J47" s="1">
        <v>89.03</v>
      </c>
      <c r="K47" s="52">
        <f>1-(J47-MIN(Таблица5[SP, mV]))/(MAX(Таблица5[SP, mV])-MIN(Таблица5[SP, mV]))</f>
        <v>0.10916549929957975</v>
      </c>
      <c r="L47" s="52">
        <f>0.175*Таблица5[[#This Row],[a_SP]]+0.025</f>
        <v>4.4103962377426455E-2</v>
      </c>
      <c r="M47" s="52">
        <f>EXP(70*Таблица5[[#This Row],[poro]]-8.2)</f>
        <v>6.0196712331868846E-3</v>
      </c>
      <c r="N47" s="52"/>
      <c r="O47" s="52"/>
      <c r="P47" s="1">
        <v>2420.33</v>
      </c>
      <c r="Q47" s="1">
        <v>55.96</v>
      </c>
      <c r="R47" s="54">
        <f>1-(Q47-MIN(Таблица6[SP, mV]))/(MAX(Таблица6[SP, mV])-MIN(Таблица6[SP, mV]))</f>
        <v>0.49469433749647851</v>
      </c>
      <c r="S47" s="54">
        <f>0.175*Таблица6[[#This Row],[a_SP]]+0.025</f>
        <v>0.11157150906188373</v>
      </c>
      <c r="T47" s="54">
        <f>EXP(70*Таблица6[[#This Row],[poro]]-8.2)</f>
        <v>0.67706068927203178</v>
      </c>
      <c r="U47" s="54"/>
      <c r="V47" s="54"/>
      <c r="W47" s="1">
        <v>2439.1</v>
      </c>
      <c r="X47" s="1">
        <v>92.39</v>
      </c>
      <c r="Y47" s="52">
        <f>1-(X47-MIN(Таблица7[SP, mV]))/(MAX(Таблица7[SP, mV])-MIN(Таблица7[SP, mV]))</f>
        <v>2.346475002642423E-2</v>
      </c>
      <c r="Z47" s="52">
        <f>0.175*Таблица7[[#This Row],[a_SP]]+0.025</f>
        <v>2.9106331254624241E-2</v>
      </c>
      <c r="AA47" s="52">
        <f>EXP(70*Таблица7[[#This Row],[poro]]-8.2)</f>
        <v>2.1068595351721375E-3</v>
      </c>
      <c r="AB47" s="52"/>
      <c r="AC47" s="52"/>
      <c r="AD47" s="1">
        <v>2440.4666666666667</v>
      </c>
      <c r="AE47" s="1">
        <v>89.94</v>
      </c>
      <c r="AF47" s="52">
        <f>1-(AE47-MIN(Таблица8[SP, mV]))/(MAX(Таблица8[SP, mV])-MIN(Таблица8[SP, mV]))</f>
        <v>7.8483606557377072E-2</v>
      </c>
      <c r="AG47" s="52">
        <f>0.175*Таблица8[[#This Row],[a_SP]]+0.025</f>
        <v>3.8734631147540985E-2</v>
      </c>
      <c r="AH47" s="52">
        <f>EXP(70*Таблица8[[#This Row],[poro]]-8.2)</f>
        <v>4.133727156944665E-3</v>
      </c>
      <c r="AI47" s="52"/>
      <c r="AJ47" s="52"/>
      <c r="AK47" s="1">
        <v>2436.4033333333332</v>
      </c>
      <c r="AL47" s="1">
        <v>90.71</v>
      </c>
      <c r="AM47" s="52">
        <f>1-(AL47-MIN(Таблица9[SP, mV]))/(MAX(Таблица9[SP, mV])-MIN(Таблица9[SP, mV]))</f>
        <v>3.2013659161242103E-2</v>
      </c>
      <c r="AN47" s="52">
        <f>0.175*Таблица9[[#This Row],[a_SP]]+0.025</f>
        <v>3.0602390353217369E-2</v>
      </c>
      <c r="AO47" s="52">
        <f>EXP(70*Таблица9[[#This Row],[poro]]-8.2)</f>
        <v>2.33946577894083E-3</v>
      </c>
      <c r="AP47" s="52"/>
      <c r="AQ47" s="52"/>
    </row>
    <row r="48" spans="2:43" x14ac:dyDescent="0.45">
      <c r="B48" s="1">
        <v>2425.7100000000005</v>
      </c>
      <c r="C48" s="1">
        <v>68</v>
      </c>
      <c r="D48" s="52">
        <f>1-(C48-MIN(Таблица4[SP, mV]))/(MAX(Таблица4[SP, mV])-MIN(Таблица4[SP, mV]))</f>
        <v>0.13419913419913432</v>
      </c>
      <c r="E48" s="52">
        <f>0.175*Таблица4[[#This Row],[a_SP]]+0.025</f>
        <v>4.8484848484848506E-2</v>
      </c>
      <c r="F48" s="52">
        <f>EXP(70*Таблица4[[#This Row],[poro]]-8.2)</f>
        <v>8.180020632496279E-3</v>
      </c>
      <c r="G48" s="52"/>
      <c r="H48" s="52"/>
      <c r="I48" s="1">
        <v>2423.8300000000067</v>
      </c>
      <c r="J48" s="1">
        <v>89.94</v>
      </c>
      <c r="K48" s="52">
        <f>1-(J48-MIN(Таблица5[SP, mV]))/(MAX(Таблица5[SP, mV])-MIN(Таблица5[SP, mV]))</f>
        <v>0.10006003602161295</v>
      </c>
      <c r="L48" s="52">
        <f>0.175*Таблица5[[#This Row],[a_SP]]+0.025</f>
        <v>4.2510506303782267E-2</v>
      </c>
      <c r="M48" s="52">
        <f>EXP(70*Таблица5[[#This Row],[poro]]-8.2)</f>
        <v>5.3843183540493739E-3</v>
      </c>
      <c r="N48" s="52"/>
      <c r="O48" s="52"/>
      <c r="P48" s="1">
        <v>2420.46</v>
      </c>
      <c r="Q48" s="1">
        <v>59.91</v>
      </c>
      <c r="R48" s="54">
        <f>1-(Q48-MIN(Таблица6[SP, mV]))/(MAX(Таблица6[SP, mV])-MIN(Таблица6[SP, mV]))</f>
        <v>0.45760165273734621</v>
      </c>
      <c r="S48" s="54">
        <f>0.175*Таблица6[[#This Row],[a_SP]]+0.025</f>
        <v>0.10508028922903559</v>
      </c>
      <c r="T48" s="54">
        <f>EXP(70*Таблица6[[#This Row],[poro]]-8.2)</f>
        <v>0.42982387210144468</v>
      </c>
      <c r="U48" s="54"/>
      <c r="V48" s="54"/>
      <c r="W48" s="1">
        <v>2439.1999999999998</v>
      </c>
      <c r="X48" s="1">
        <v>89.75</v>
      </c>
      <c r="Y48" s="52">
        <f>1-(X48-MIN(Таблица7[SP, mV]))/(MAX(Таблица7[SP, mV])-MIN(Таблица7[SP, mV]))</f>
        <v>5.136877708487475E-2</v>
      </c>
      <c r="Z48" s="52">
        <f>0.175*Таблица7[[#This Row],[a_SP]]+0.025</f>
        <v>3.3989535989853083E-2</v>
      </c>
      <c r="AA48" s="52">
        <f>EXP(70*Таблица7[[#This Row],[poro]]-8.2)</f>
        <v>2.965432227163927E-3</v>
      </c>
      <c r="AB48" s="52"/>
      <c r="AC48" s="52"/>
      <c r="AD48" s="1">
        <v>2440.6</v>
      </c>
      <c r="AE48" s="1">
        <v>89.2</v>
      </c>
      <c r="AF48" s="52">
        <f>1-(AE48-MIN(Таблица8[SP, mV]))/(MAX(Таблица8[SP, mV])-MIN(Таблица8[SP, mV]))</f>
        <v>8.6065573770491732E-2</v>
      </c>
      <c r="AG48" s="52">
        <f>0.175*Таблица8[[#This Row],[a_SP]]+0.025</f>
        <v>4.0061475409836053E-2</v>
      </c>
      <c r="AH48" s="52">
        <f>EXP(70*Таблица8[[#This Row],[poro]]-8.2)</f>
        <v>4.5360589286710532E-3</v>
      </c>
      <c r="AI48" s="52"/>
      <c r="AJ48" s="52"/>
      <c r="AK48" s="1">
        <v>2436.5366666666664</v>
      </c>
      <c r="AL48" s="1">
        <v>89.25</v>
      </c>
      <c r="AM48" s="52">
        <f>1-(AL48-MIN(Таблица9[SP, mV]))/(MAX(Таблица9[SP, mV])-MIN(Таблица9[SP, mV]))</f>
        <v>4.7593639953046551E-2</v>
      </c>
      <c r="AN48" s="52">
        <f>0.175*Таблица9[[#This Row],[a_SP]]+0.025</f>
        <v>3.3328886991783144E-2</v>
      </c>
      <c r="AO48" s="52">
        <f>EXP(70*Таблица9[[#This Row],[poro]]-8.2)</f>
        <v>2.8314172133467393E-3</v>
      </c>
      <c r="AP48" s="52"/>
      <c r="AQ48" s="52"/>
    </row>
    <row r="49" spans="2:43" x14ac:dyDescent="0.45">
      <c r="B49" s="1">
        <v>2425.8433333333337</v>
      </c>
      <c r="C49" s="1">
        <v>61.94</v>
      </c>
      <c r="D49" s="52">
        <f>1-(C49-MIN(Таблица4[SP, mV]))/(MAX(Таблица4[SP, mV])-MIN(Таблица4[SP, mV]))</f>
        <v>0.21135727018079964</v>
      </c>
      <c r="E49" s="52">
        <f>0.175*Таблица4[[#This Row],[a_SP]]+0.025</f>
        <v>6.1987522281639937E-2</v>
      </c>
      <c r="F49" s="52">
        <f>EXP(70*Таблица4[[#This Row],[poro]]-8.2)</f>
        <v>2.1049605917556734E-2</v>
      </c>
      <c r="G49" s="52"/>
      <c r="H49" s="52"/>
      <c r="I49" s="1">
        <v>2423.9455555555624</v>
      </c>
      <c r="J49" s="1">
        <v>90.36</v>
      </c>
      <c r="K49" s="52">
        <f>1-(J49-MIN(Таблица5[SP, mV]))/(MAX(Таблица5[SP, mV])-MIN(Таблица5[SP, mV]))</f>
        <v>9.5857514508705166E-2</v>
      </c>
      <c r="L49" s="52">
        <f>0.175*Таблица5[[#This Row],[a_SP]]+0.025</f>
        <v>4.1775065039023403E-2</v>
      </c>
      <c r="M49" s="52">
        <f>EXP(70*Таблица5[[#This Row],[poro]]-8.2)</f>
        <v>5.1141429630744539E-3</v>
      </c>
      <c r="N49" s="52"/>
      <c r="O49" s="52"/>
      <c r="P49" s="1">
        <v>2420.59</v>
      </c>
      <c r="Q49" s="1">
        <v>64.260000000000005</v>
      </c>
      <c r="R49" s="54">
        <f>1-(Q49-MIN(Таблица6[SP, mV]))/(MAX(Таблица6[SP, mV])-MIN(Таблица6[SP, mV]))</f>
        <v>0.41675274673678275</v>
      </c>
      <c r="S49" s="54">
        <f>0.175*Таблица6[[#This Row],[a_SP]]+0.025</f>
        <v>9.7931730678936985E-2</v>
      </c>
      <c r="T49" s="54">
        <f>EXP(70*Таблица6[[#This Row],[poro]]-8.2)</f>
        <v>0.26059733194316365</v>
      </c>
      <c r="U49" s="54"/>
      <c r="V49" s="54"/>
      <c r="W49" s="1">
        <v>2439.3000000000002</v>
      </c>
      <c r="X49" s="1">
        <v>85.93</v>
      </c>
      <c r="Y49" s="52">
        <f>1-(X49-MIN(Таблица7[SP, mV]))/(MAX(Таблица7[SP, mV])-MIN(Таблица7[SP, mV]))</f>
        <v>9.174505866187499E-2</v>
      </c>
      <c r="Z49" s="52">
        <f>0.175*Таблица7[[#This Row],[a_SP]]+0.025</f>
        <v>4.1055385265828123E-2</v>
      </c>
      <c r="AA49" s="52">
        <f>EXP(70*Таблица7[[#This Row],[poro]]-8.2)</f>
        <v>4.8628867720454027E-3</v>
      </c>
      <c r="AB49" s="52"/>
      <c r="AC49" s="52"/>
      <c r="AD49" s="1">
        <v>2440.7333333333336</v>
      </c>
      <c r="AE49" s="1">
        <v>87.53</v>
      </c>
      <c r="AF49" s="52">
        <f>1-(AE49-MIN(Таблица8[SP, mV]))/(MAX(Таблица8[SP, mV])-MIN(Таблица8[SP, mV]))</f>
        <v>0.1031762295081966</v>
      </c>
      <c r="AG49" s="52">
        <f>0.175*Таблица8[[#This Row],[a_SP]]+0.025</f>
        <v>4.3055840163934406E-2</v>
      </c>
      <c r="AH49" s="52">
        <f>EXP(70*Таблица8[[#This Row],[poro]]-8.2)</f>
        <v>5.5938293614241118E-3</v>
      </c>
      <c r="AI49" s="52"/>
      <c r="AJ49" s="52"/>
      <c r="AK49" s="1">
        <v>2436.6699999999996</v>
      </c>
      <c r="AL49" s="1">
        <v>88.09</v>
      </c>
      <c r="AM49" s="52">
        <f>1-(AL49-MIN(Таблица9[SP, mV]))/(MAX(Таблица9[SP, mV])-MIN(Таблица9[SP, mV]))</f>
        <v>5.9972254828726812E-2</v>
      </c>
      <c r="AN49" s="52">
        <f>0.175*Таблица9[[#This Row],[a_SP]]+0.025</f>
        <v>3.5495144595027193E-2</v>
      </c>
      <c r="AO49" s="52">
        <f>EXP(70*Таблица9[[#This Row],[poro]]-8.2)</f>
        <v>3.2950304218196231E-3</v>
      </c>
      <c r="AP49" s="52"/>
      <c r="AQ49" s="52"/>
    </row>
    <row r="50" spans="2:43" x14ac:dyDescent="0.45">
      <c r="B50" s="1">
        <v>2425.9766666666669</v>
      </c>
      <c r="C50" s="1">
        <v>54.37</v>
      </c>
      <c r="D50" s="52">
        <f>1-(C50-MIN(Таблица4[SP, mV]))/(MAX(Таблица4[SP, mV])-MIN(Таблица4[SP, mV]))</f>
        <v>0.3077412783295137</v>
      </c>
      <c r="E50" s="52">
        <f>0.175*Таблица4[[#This Row],[a_SP]]+0.025</f>
        <v>7.8854723707664887E-2</v>
      </c>
      <c r="F50" s="52">
        <f>EXP(70*Таблица4[[#This Row],[poro]]-8.2)</f>
        <v>6.8551544620986934E-2</v>
      </c>
      <c r="G50" s="52"/>
      <c r="H50" s="52"/>
      <c r="I50" s="1">
        <v>2424.061111111118</v>
      </c>
      <c r="J50" s="1">
        <v>90.37</v>
      </c>
      <c r="K50" s="52">
        <f>1-(J50-MIN(Таблица5[SP, mV]))/(MAX(Таблица5[SP, mV])-MIN(Таблица5[SP, mV]))</f>
        <v>9.5757454472683579E-2</v>
      </c>
      <c r="L50" s="52">
        <f>0.175*Таблица5[[#This Row],[a_SP]]+0.025</f>
        <v>4.1757554532719628E-2</v>
      </c>
      <c r="M50" s="52">
        <f>EXP(70*Таблица5[[#This Row],[poro]]-8.2)</f>
        <v>5.1078782170379108E-3</v>
      </c>
      <c r="N50" s="52"/>
      <c r="O50" s="52"/>
      <c r="P50" s="1">
        <v>2420.7199999999998</v>
      </c>
      <c r="Q50" s="1">
        <v>68.95</v>
      </c>
      <c r="R50" s="54">
        <f>1-(Q50-MIN(Таблица6[SP, mV]))/(MAX(Таблица6[SP, mV])-MIN(Таблица6[SP, mV]))</f>
        <v>0.37271105268100291</v>
      </c>
      <c r="S50" s="54">
        <f>0.175*Таблица6[[#This Row],[a_SP]]+0.025</f>
        <v>9.0224434219175503E-2</v>
      </c>
      <c r="T50" s="54">
        <f>EXP(70*Таблица6[[#This Row],[poro]]-8.2)</f>
        <v>0.15193695640629021</v>
      </c>
      <c r="U50" s="54"/>
      <c r="V50" s="54"/>
      <c r="W50" s="1">
        <v>2439.3999999999996</v>
      </c>
      <c r="X50" s="1">
        <v>80.459999999999994</v>
      </c>
      <c r="Y50" s="52">
        <f>1-(X50-MIN(Таблица7[SP, mV]))/(MAX(Таблица7[SP, mV])-MIN(Таблица7[SP, mV]))</f>
        <v>0.14956135715040697</v>
      </c>
      <c r="Z50" s="52">
        <f>0.175*Таблица7[[#This Row],[a_SP]]+0.025</f>
        <v>5.1173237501321217E-2</v>
      </c>
      <c r="AA50" s="52">
        <f>EXP(70*Таблица7[[#This Row],[poro]]-8.2)</f>
        <v>9.8737715601281105E-3</v>
      </c>
      <c r="AB50" s="52"/>
      <c r="AC50" s="52"/>
      <c r="AD50" s="1">
        <v>2440.8666666666668</v>
      </c>
      <c r="AE50" s="1">
        <v>85.09</v>
      </c>
      <c r="AF50" s="52">
        <f>1-(AE50-MIN(Таблица8[SP, mV]))/(MAX(Таблица8[SP, mV])-MIN(Таблица8[SP, mV]))</f>
        <v>0.12817622950819663</v>
      </c>
      <c r="AG50" s="52">
        <f>0.175*Таблица8[[#This Row],[a_SP]]+0.025</f>
        <v>4.743084016393441E-2</v>
      </c>
      <c r="AH50" s="52">
        <f>EXP(70*Таблица8[[#This Row],[poro]]-8.2)</f>
        <v>7.5982206163915317E-3</v>
      </c>
      <c r="AI50" s="52"/>
      <c r="AJ50" s="52"/>
      <c r="AK50" s="1">
        <v>2436.8033333333328</v>
      </c>
      <c r="AL50" s="1">
        <v>87.42</v>
      </c>
      <c r="AM50" s="52">
        <f>1-(AL50-MIN(Таблица9[SP, mV]))/(MAX(Таблица9[SP, mV])-MIN(Таблица9[SP, mV]))</f>
        <v>6.7121972041404243E-2</v>
      </c>
      <c r="AN50" s="52">
        <f>0.175*Таблица9[[#This Row],[a_SP]]+0.025</f>
        <v>3.674634510724574E-2</v>
      </c>
      <c r="AO50" s="52">
        <f>EXP(70*Таблица9[[#This Row],[poro]]-8.2)</f>
        <v>3.5966376988250241E-3</v>
      </c>
      <c r="AP50" s="52"/>
      <c r="AQ50" s="52"/>
    </row>
    <row r="51" spans="2:43" x14ac:dyDescent="0.45">
      <c r="B51" s="1">
        <v>2426.11</v>
      </c>
      <c r="C51" s="1">
        <v>46.62</v>
      </c>
      <c r="D51" s="52">
        <f>1-(C51-MIN(Таблица4[SP, mV]))/(MAX(Таблица4[SP, mV])-MIN(Таблица4[SP, mV]))</f>
        <v>0.40641711229946531</v>
      </c>
      <c r="E51" s="52">
        <f>0.175*Таблица4[[#This Row],[a_SP]]+0.025</f>
        <v>9.6122994652406424E-2</v>
      </c>
      <c r="F51" s="52">
        <f>EXP(70*Таблица4[[#This Row],[poro]]-8.2)</f>
        <v>0.22960602483015455</v>
      </c>
      <c r="G51" s="52"/>
      <c r="H51" s="52"/>
      <c r="I51" s="1">
        <v>2424.1766666666731</v>
      </c>
      <c r="J51" s="1">
        <v>89.83</v>
      </c>
      <c r="K51" s="52">
        <f>1-(J51-MIN(Таблица5[SP, mV]))/(MAX(Таблица5[SP, mV])-MIN(Таблица5[SP, mV]))</f>
        <v>0.10116069641785075</v>
      </c>
      <c r="L51" s="52">
        <f>0.175*Таблица5[[#This Row],[a_SP]]+0.025</f>
        <v>4.2703121873123882E-2</v>
      </c>
      <c r="M51" s="52">
        <f>EXP(70*Таблица5[[#This Row],[poro]]-8.2)</f>
        <v>5.4574072268842042E-3</v>
      </c>
      <c r="N51" s="52"/>
      <c r="O51" s="52"/>
      <c r="P51" s="1">
        <v>2420.85</v>
      </c>
      <c r="Q51" s="1">
        <v>73.010000000000005</v>
      </c>
      <c r="R51" s="54">
        <f>1-(Q51-MIN(Таблица6[SP, mV]))/(MAX(Таблица6[SP, mV])-MIN(Таблица6[SP, mV]))</f>
        <v>0.33458540708047702</v>
      </c>
      <c r="S51" s="54">
        <f>0.175*Таблица6[[#This Row],[a_SP]]+0.025</f>
        <v>8.3552446239083478E-2</v>
      </c>
      <c r="T51" s="54">
        <f>EXP(70*Таблица6[[#This Row],[poro]]-8.2)</f>
        <v>9.5242523331445741E-2</v>
      </c>
      <c r="U51" s="54"/>
      <c r="V51" s="54"/>
      <c r="W51" s="1">
        <v>2439.5</v>
      </c>
      <c r="X51" s="1">
        <v>71.97</v>
      </c>
      <c r="Y51" s="52">
        <f>1-(X51-MIN(Таблица7[SP, mV]))/(MAX(Таблица7[SP, mV])-MIN(Таблица7[SP, mV]))</f>
        <v>0.23929817144065113</v>
      </c>
      <c r="Z51" s="52">
        <f>0.175*Таблица7[[#This Row],[a_SP]]+0.025</f>
        <v>6.6877180002113956E-2</v>
      </c>
      <c r="AA51" s="52">
        <f>EXP(70*Таблица7[[#This Row],[poro]]-8.2)</f>
        <v>2.9640980468950286E-2</v>
      </c>
      <c r="AB51" s="52"/>
      <c r="AC51" s="52"/>
      <c r="AD51" s="1">
        <v>2441.0000000000005</v>
      </c>
      <c r="AE51" s="1">
        <v>80.62</v>
      </c>
      <c r="AF51" s="52">
        <f>1-(AE51-MIN(Таблица8[SP, mV]))/(MAX(Таблица8[SP, mV])-MIN(Таблица8[SP, mV]))</f>
        <v>0.17397540983606552</v>
      </c>
      <c r="AG51" s="52">
        <f>0.175*Таблица8[[#This Row],[a_SP]]+0.025</f>
        <v>5.5445696721311465E-2</v>
      </c>
      <c r="AH51" s="52">
        <f>EXP(70*Таблица8[[#This Row],[poro]]-8.2)</f>
        <v>1.3315836610502054E-2</v>
      </c>
      <c r="AI51" s="52"/>
      <c r="AJ51" s="52"/>
      <c r="AK51" s="1">
        <v>2436.9366666666665</v>
      </c>
      <c r="AL51" s="1">
        <v>83.93</v>
      </c>
      <c r="AM51" s="52">
        <f>1-(AL51-MIN(Таблица9[SP, mV]))/(MAX(Таблица9[SP, mV])-MIN(Таблица9[SP, mV]))</f>
        <v>0.10436452886564918</v>
      </c>
      <c r="AN51" s="52">
        <f>0.175*Таблица9[[#This Row],[a_SP]]+0.025</f>
        <v>4.3263792551488607E-2</v>
      </c>
      <c r="AO51" s="52">
        <f>EXP(70*Таблица9[[#This Row],[poro]]-8.2)</f>
        <v>5.6758524162044983E-3</v>
      </c>
      <c r="AP51" s="52"/>
      <c r="AQ51" s="52"/>
    </row>
    <row r="52" spans="2:43" x14ac:dyDescent="0.45">
      <c r="B52" s="1">
        <v>2426.2433333333333</v>
      </c>
      <c r="C52" s="1">
        <v>40</v>
      </c>
      <c r="D52" s="52">
        <f>1-(C52-MIN(Таблица4[SP, mV]))/(MAX(Таблица4[SP, mV])-MIN(Таблица4[SP, mV]))</f>
        <v>0.4907053730583143</v>
      </c>
      <c r="E52" s="52">
        <f>0.175*Таблица4[[#This Row],[a_SP]]+0.025</f>
        <v>0.11087344028520499</v>
      </c>
      <c r="F52" s="52">
        <f>EXP(70*Таблица4[[#This Row],[poro]]-8.2)</f>
        <v>0.64477156994660023</v>
      </c>
      <c r="G52" s="52"/>
      <c r="H52" s="52"/>
      <c r="I52" s="1">
        <v>2424.2922222222292</v>
      </c>
      <c r="J52" s="1">
        <v>89.75</v>
      </c>
      <c r="K52" s="52">
        <f>1-(J52-MIN(Таблица5[SP, mV]))/(MAX(Таблица5[SP, mV])-MIN(Таблица5[SP, mV]))</f>
        <v>0.10196117670602356</v>
      </c>
      <c r="L52" s="52">
        <f>0.175*Таблица5[[#This Row],[a_SP]]+0.025</f>
        <v>4.2843205923554124E-2</v>
      </c>
      <c r="M52" s="52">
        <f>EXP(70*Таблица5[[#This Row],[poro]]-8.2)</f>
        <v>5.5111851657107308E-3</v>
      </c>
      <c r="N52" s="52"/>
      <c r="O52" s="52"/>
      <c r="P52" s="1">
        <v>2420.98000000001</v>
      </c>
      <c r="Q52" s="1">
        <v>74.3</v>
      </c>
      <c r="R52" s="54">
        <f>1-(Q52-MIN(Таблица6[SP, mV]))/(MAX(Таблица6[SP, mV])-MIN(Таблица6[SP, mV]))</f>
        <v>0.32247159357686173</v>
      </c>
      <c r="S52" s="54">
        <f>0.175*Таблица6[[#This Row],[a_SP]]+0.025</f>
        <v>8.1432528875950802E-2</v>
      </c>
      <c r="T52" s="54">
        <f>EXP(70*Таблица6[[#This Row],[poro]]-8.2)</f>
        <v>8.210774106821267E-2</v>
      </c>
      <c r="U52" s="54"/>
      <c r="V52" s="54"/>
      <c r="W52" s="1">
        <v>2439.6</v>
      </c>
      <c r="X52" s="1">
        <v>61.54</v>
      </c>
      <c r="Y52" s="52">
        <f>1-(X52-MIN(Таблица7[SP, mV]))/(MAX(Таблица7[SP, mV])-MIN(Таблица7[SP, mV]))</f>
        <v>0.34954021773596877</v>
      </c>
      <c r="Z52" s="52">
        <f>0.175*Таблица7[[#This Row],[a_SP]]+0.025</f>
        <v>8.6169538103794532E-2</v>
      </c>
      <c r="AA52" s="52">
        <f>EXP(70*Таблица7[[#This Row],[poro]]-8.2)</f>
        <v>0.11439106196853616</v>
      </c>
      <c r="AB52" s="52"/>
      <c r="AC52" s="52"/>
      <c r="AD52" s="1">
        <v>2441.1333333333337</v>
      </c>
      <c r="AE52" s="1">
        <v>73.36</v>
      </c>
      <c r="AF52" s="52">
        <f>1-(AE52-MIN(Таблица8[SP, mV]))/(MAX(Таблица8[SP, mV])-MIN(Таблица8[SP, mV]))</f>
        <v>0.24836065573770483</v>
      </c>
      <c r="AG52" s="52">
        <f>0.175*Таблица8[[#This Row],[a_SP]]+0.025</f>
        <v>6.8463114754098345E-2</v>
      </c>
      <c r="AH52" s="52">
        <f>EXP(70*Таблица8[[#This Row],[poro]]-8.2)</f>
        <v>3.3121191753625864E-2</v>
      </c>
      <c r="AI52" s="52"/>
      <c r="AJ52" s="52"/>
      <c r="AK52" s="1">
        <v>2437.0699999999997</v>
      </c>
      <c r="AL52" s="1">
        <v>81.099999999999994</v>
      </c>
      <c r="AM52" s="52">
        <f>1-(AL52-MIN(Таблица9[SP, mV]))/(MAX(Таблица9[SP, mV])-MIN(Таблица9[SP, mV]))</f>
        <v>0.13456408067442105</v>
      </c>
      <c r="AN52" s="52">
        <f>0.175*Таблица9[[#This Row],[a_SP]]+0.025</f>
        <v>4.8548714118023681E-2</v>
      </c>
      <c r="AO52" s="52">
        <f>EXP(70*Таблица9[[#This Row],[poro]]-8.2)</f>
        <v>8.2166720520624459E-3</v>
      </c>
      <c r="AP52" s="52"/>
      <c r="AQ52" s="52"/>
    </row>
    <row r="53" spans="2:43" x14ac:dyDescent="0.45">
      <c r="B53" s="1">
        <v>2426.3766666666666</v>
      </c>
      <c r="C53" s="1">
        <v>35.96</v>
      </c>
      <c r="D53" s="52">
        <f>1-(C53-MIN(Таблица4[SP, mV]))/(MAX(Таблица4[SP, mV])-MIN(Таблица4[SP, mV]))</f>
        <v>0.54214413037942455</v>
      </c>
      <c r="E53" s="52">
        <f>0.175*Таблица4[[#This Row],[a_SP]]+0.025</f>
        <v>0.11987522281639929</v>
      </c>
      <c r="F53" s="52">
        <f>EXP(70*Таблица4[[#This Row],[poro]]-8.2)</f>
        <v>1.2107809893572832</v>
      </c>
      <c r="G53" s="52"/>
      <c r="H53" s="52"/>
      <c r="I53" s="1">
        <v>2424.4077777777848</v>
      </c>
      <c r="J53" s="1">
        <v>89.5</v>
      </c>
      <c r="K53" s="52">
        <f>1-(J53-MIN(Таблица5[SP, mV]))/(MAX(Таблица5[SP, mV])-MIN(Таблица5[SP, mV]))</f>
        <v>0.10446267760656391</v>
      </c>
      <c r="L53" s="52">
        <f>0.175*Таблица5[[#This Row],[a_SP]]+0.025</f>
        <v>4.3280968581148688E-2</v>
      </c>
      <c r="M53" s="52">
        <f>EXP(70*Таблица5[[#This Row],[poro]]-8.2)</f>
        <v>5.6826807229551912E-3</v>
      </c>
      <c r="N53" s="52"/>
      <c r="O53" s="52"/>
      <c r="P53" s="1">
        <v>2421.1100000000101</v>
      </c>
      <c r="Q53" s="1">
        <v>72.11</v>
      </c>
      <c r="R53" s="54">
        <f>1-(Q53-MIN(Таблица6[SP, mV]))/(MAX(Таблица6[SP, mV])-MIN(Таблица6[SP, mV]))</f>
        <v>0.34303690487369709</v>
      </c>
      <c r="S53" s="54">
        <f>0.175*Таблица6[[#This Row],[a_SP]]+0.025</f>
        <v>8.5031458352896994E-2</v>
      </c>
      <c r="T53" s="54">
        <f>EXP(70*Таблица6[[#This Row],[poro]]-8.2)</f>
        <v>0.10563157831939181</v>
      </c>
      <c r="U53" s="54"/>
      <c r="V53" s="54"/>
      <c r="W53" s="1">
        <v>2439.6999999999998</v>
      </c>
      <c r="X53" s="1">
        <v>52.42</v>
      </c>
      <c r="Y53" s="52">
        <f>1-(X53-MIN(Таблица7[SP, mV]))/(MAX(Таблица7[SP, mV])-MIN(Таблица7[SP, mV]))</f>
        <v>0.44593594757425215</v>
      </c>
      <c r="Z53" s="52">
        <f>0.175*Таблица7[[#This Row],[a_SP]]+0.025</f>
        <v>0.10303879082549411</v>
      </c>
      <c r="AA53" s="52">
        <f>EXP(70*Таблица7[[#This Row],[poro]]-8.2)</f>
        <v>0.37258702577196767</v>
      </c>
      <c r="AB53" s="52"/>
      <c r="AC53" s="52"/>
      <c r="AD53" s="1">
        <v>2441.2666666666669</v>
      </c>
      <c r="AE53" s="1">
        <v>63.36</v>
      </c>
      <c r="AF53" s="52">
        <f>1-(AE53-MIN(Таблица8[SP, mV]))/(MAX(Таблица8[SP, mV])-MIN(Таблица8[SP, mV]))</f>
        <v>0.35081967213114751</v>
      </c>
      <c r="AG53" s="52">
        <f>0.175*Таблица8[[#This Row],[a_SP]]+0.025</f>
        <v>8.6393442622950817E-2</v>
      </c>
      <c r="AH53" s="52">
        <f>EXP(70*Таблица8[[#This Row],[poro]]-8.2)</f>
        <v>0.1161980732074316</v>
      </c>
      <c r="AI53" s="52"/>
      <c r="AJ53" s="52"/>
      <c r="AK53" s="1">
        <v>2437.2033333333329</v>
      </c>
      <c r="AL53" s="1">
        <v>74.78</v>
      </c>
      <c r="AM53" s="52">
        <f>1-(AL53-MIN(Таблица9[SP, mV]))/(MAX(Таблица9[SP, mV])-MIN(Таблица9[SP, mV]))</f>
        <v>0.20200618930743774</v>
      </c>
      <c r="AN53" s="52">
        <f>0.175*Таблица9[[#This Row],[a_SP]]+0.025</f>
        <v>6.0351083128801601E-2</v>
      </c>
      <c r="AO53" s="52">
        <f>EXP(70*Таблица9[[#This Row],[poro]]-8.2)</f>
        <v>1.8771337361336054E-2</v>
      </c>
      <c r="AP53" s="52"/>
      <c r="AQ53" s="52"/>
    </row>
    <row r="54" spans="2:43" x14ac:dyDescent="0.45">
      <c r="B54" s="1">
        <v>2426.5099999999998</v>
      </c>
      <c r="C54" s="1">
        <v>32.880000000000003</v>
      </c>
      <c r="D54" s="52">
        <f>1-(C54-MIN(Таблица4[SP, mV]))/(MAX(Таблица4[SP, mV])-MIN(Таблица4[SP, mV]))</f>
        <v>0.58135981665393432</v>
      </c>
      <c r="E54" s="52">
        <f>0.175*Таблица4[[#This Row],[a_SP]]+0.025</f>
        <v>0.1267379679144385</v>
      </c>
      <c r="F54" s="52">
        <f>EXP(70*Таблица4[[#This Row],[poro]]-8.2)</f>
        <v>1.9574796521435707</v>
      </c>
      <c r="G54" s="52"/>
      <c r="H54" s="52"/>
      <c r="I54" s="1">
        <v>2424.5233333333404</v>
      </c>
      <c r="J54" s="1">
        <v>88.83</v>
      </c>
      <c r="K54" s="52">
        <f>1-(J54-MIN(Таблица5[SP, mV]))/(MAX(Таблица5[SP, mV])-MIN(Таблица5[SP, mV]))</f>
        <v>0.11116670002001205</v>
      </c>
      <c r="L54" s="52">
        <f>0.175*Таблица5[[#This Row],[a_SP]]+0.025</f>
        <v>4.4454172503502108E-2</v>
      </c>
      <c r="M54" s="52">
        <f>EXP(70*Таблица5[[#This Row],[poro]]-8.2)</f>
        <v>6.1690654164215071E-3</v>
      </c>
      <c r="N54" s="52"/>
      <c r="O54" s="52"/>
      <c r="P54" s="1">
        <v>2421.2400000000098</v>
      </c>
      <c r="Q54" s="1">
        <v>68.319999999999993</v>
      </c>
      <c r="R54" s="54">
        <f>1-(Q54-MIN(Таблица6[SP, mV]))/(MAX(Таблица6[SP, mV])-MIN(Таблица6[SP, mV]))</f>
        <v>0.37862710113625697</v>
      </c>
      <c r="S54" s="54">
        <f>0.175*Таблица6[[#This Row],[a_SP]]+0.025</f>
        <v>9.1259742698844959E-2</v>
      </c>
      <c r="T54" s="54">
        <f>EXP(70*Таблица6[[#This Row],[poro]]-8.2)</f>
        <v>0.16335688205665347</v>
      </c>
      <c r="U54" s="54"/>
      <c r="V54" s="54"/>
      <c r="W54" s="1">
        <v>2439.8000000000002</v>
      </c>
      <c r="X54" s="1">
        <v>46.64</v>
      </c>
      <c r="Y54" s="52">
        <f>1-(X54-MIN(Таблица7[SP, mV]))/(MAX(Таблица7[SP, mV])-MIN(Таблица7[SP, mV]))</f>
        <v>0.50702885530070818</v>
      </c>
      <c r="Z54" s="52">
        <f>0.175*Таблица7[[#This Row],[a_SP]]+0.025</f>
        <v>0.11373004967762393</v>
      </c>
      <c r="AA54" s="52">
        <f>EXP(70*Таблица7[[#This Row],[poro]]-8.2)</f>
        <v>0.78749636625975317</v>
      </c>
      <c r="AB54" s="52"/>
      <c r="AC54" s="52"/>
      <c r="AD54" s="1">
        <v>2441.4</v>
      </c>
      <c r="AE54" s="1">
        <v>51.96</v>
      </c>
      <c r="AF54" s="52">
        <f>1-(AE54-MIN(Таблица8[SP, mV]))/(MAX(Таблица8[SP, mV])-MIN(Таблица8[SP, mV]))</f>
        <v>0.46762295081967209</v>
      </c>
      <c r="AG54" s="52">
        <f>0.175*Таблица8[[#This Row],[a_SP]]+0.025</f>
        <v>0.10683401639344262</v>
      </c>
      <c r="AH54" s="52">
        <f>EXP(70*Таблица8[[#This Row],[poro]]-8.2)</f>
        <v>0.48596491334119418</v>
      </c>
      <c r="AI54" s="52"/>
      <c r="AJ54" s="52"/>
      <c r="AK54" s="1">
        <v>2437.3366666666666</v>
      </c>
      <c r="AL54" s="1">
        <v>64.47</v>
      </c>
      <c r="AM54" s="52">
        <f>1-(AL54-MIN(Таблица9[SP, mV]))/(MAX(Таблица9[SP, mV])-MIN(Таблица9[SP, mV]))</f>
        <v>0.31202646462490657</v>
      </c>
      <c r="AN54" s="52">
        <f>0.175*Таблица9[[#This Row],[a_SP]]+0.025</f>
        <v>7.9604631309358659E-2</v>
      </c>
      <c r="AO54" s="52">
        <f>EXP(70*Таблица9[[#This Row],[poro]]-8.2)</f>
        <v>7.2246181229253775E-2</v>
      </c>
      <c r="AP54" s="52"/>
      <c r="AQ54" s="52"/>
    </row>
    <row r="55" spans="2:43" x14ac:dyDescent="0.45">
      <c r="B55" s="1">
        <v>2426.6433333333339</v>
      </c>
      <c r="C55" s="1">
        <v>32.200000000000003</v>
      </c>
      <c r="D55" s="52">
        <f>1-(C55-MIN(Таблица4[SP, mV]))/(MAX(Таблица4[SP, mV])-MIN(Таблица4[SP, mV]))</f>
        <v>0.59001782531194302</v>
      </c>
      <c r="E55" s="52">
        <f>0.175*Таблица4[[#This Row],[a_SP]]+0.025</f>
        <v>0.12825311942959003</v>
      </c>
      <c r="F55" s="52">
        <f>EXP(70*Таблица4[[#This Row],[poro]]-8.2)</f>
        <v>2.1765006052000411</v>
      </c>
      <c r="G55" s="52"/>
      <c r="H55" s="52"/>
      <c r="I55" s="1">
        <v>2424.638888888896</v>
      </c>
      <c r="J55" s="1">
        <v>87.93</v>
      </c>
      <c r="K55" s="52">
        <f>1-(J55-MIN(Таблица5[SP, mV]))/(MAX(Таблица5[SP, mV])-MIN(Таблица5[SP, mV]))</f>
        <v>0.12017210326195704</v>
      </c>
      <c r="L55" s="52">
        <f>0.175*Таблица5[[#This Row],[a_SP]]+0.025</f>
        <v>4.603011807084248E-2</v>
      </c>
      <c r="M55" s="52">
        <f>EXP(70*Таблица5[[#This Row],[poro]]-8.2)</f>
        <v>6.8885701903053575E-3</v>
      </c>
      <c r="N55" s="52"/>
      <c r="O55" s="52"/>
      <c r="P55" s="1">
        <v>2421.3700000000099</v>
      </c>
      <c r="Q55" s="1">
        <v>65.8</v>
      </c>
      <c r="R55" s="54">
        <f>1-(Q55-MIN(Таблица6[SP, mV]))/(MAX(Таблица6[SP, mV])-MIN(Таблица6[SP, mV]))</f>
        <v>0.402291294957273</v>
      </c>
      <c r="S55" s="54">
        <f>0.175*Таблица6[[#This Row],[a_SP]]+0.025</f>
        <v>9.5400976617522781E-2</v>
      </c>
      <c r="T55" s="54">
        <f>EXP(70*Таблица6[[#This Row],[poro]]-8.2)</f>
        <v>0.21828982279715312</v>
      </c>
      <c r="U55" s="54"/>
      <c r="V55" s="54"/>
      <c r="W55" s="1">
        <v>2439.8999999999996</v>
      </c>
      <c r="X55" s="1">
        <v>41.61</v>
      </c>
      <c r="Y55" s="52">
        <f>1-(X55-MIN(Таблица7[SP, mV]))/(MAX(Таблица7[SP, mV])-MIN(Таблица7[SP, mV]))</f>
        <v>0.56019448261283156</v>
      </c>
      <c r="Z55" s="52">
        <f>0.175*Таблица7[[#This Row],[a_SP]]+0.025</f>
        <v>0.12303403445724551</v>
      </c>
      <c r="AA55" s="52">
        <f>EXP(70*Таблица7[[#This Row],[poro]]-8.2)</f>
        <v>1.510411925558431</v>
      </c>
      <c r="AB55" s="52"/>
      <c r="AC55" s="52"/>
      <c r="AD55" s="1">
        <v>2441.5333333333333</v>
      </c>
      <c r="AE55" s="1">
        <v>39.119999999999997</v>
      </c>
      <c r="AF55" s="52">
        <f>1-(AE55-MIN(Таблица8[SP, mV]))/(MAX(Таблица8[SP, mV])-MIN(Таблица8[SP, mV]))</f>
        <v>0.59918032786885245</v>
      </c>
      <c r="AG55" s="52">
        <f>0.175*Таблица8[[#This Row],[a_SP]]+0.025</f>
        <v>0.12985655737704918</v>
      </c>
      <c r="AH55" s="52">
        <f>EXP(70*Таблица8[[#This Row],[poro]]-8.2)</f>
        <v>2.4350298529393957</v>
      </c>
      <c r="AI55" s="52"/>
      <c r="AJ55" s="52"/>
      <c r="AK55" s="1">
        <v>2437.4699999999998</v>
      </c>
      <c r="AL55" s="1">
        <v>52.81</v>
      </c>
      <c r="AM55" s="52">
        <f>1-(AL55-MIN(Таблица9[SP, mV]))/(MAX(Таблица9[SP, mV])-MIN(Таблица9[SP, mV]))</f>
        <v>0.43645288656493431</v>
      </c>
      <c r="AN55" s="52">
        <f>0.175*Таблица9[[#This Row],[a_SP]]+0.025</f>
        <v>0.10137925514886351</v>
      </c>
      <c r="AO55" s="52">
        <f>EXP(70*Таблица9[[#This Row],[poro]]-8.2)</f>
        <v>0.33172394743163791</v>
      </c>
      <c r="AP55" s="52"/>
      <c r="AQ55" s="52"/>
    </row>
    <row r="56" spans="2:43" x14ac:dyDescent="0.45">
      <c r="B56" s="1">
        <v>2426.7766666666671</v>
      </c>
      <c r="C56" s="1">
        <v>31.62</v>
      </c>
      <c r="D56" s="52">
        <f>1-(C56-MIN(Таблица4[SP, mV]))/(MAX(Таблица4[SP, mV])-MIN(Таблица4[SP, mV]))</f>
        <v>0.59740259740259738</v>
      </c>
      <c r="E56" s="52">
        <f>0.175*Таблица4[[#This Row],[a_SP]]+0.025</f>
        <v>0.12954545454545455</v>
      </c>
      <c r="F56" s="52">
        <f>EXP(70*Таблица4[[#This Row],[poro]]-8.2)</f>
        <v>2.382574958525967</v>
      </c>
      <c r="G56" s="52"/>
      <c r="H56" s="52"/>
      <c r="I56" s="1">
        <v>2424.7544444444516</v>
      </c>
      <c r="J56" s="1">
        <v>86.34</v>
      </c>
      <c r="K56" s="52">
        <f>1-(J56-MIN(Таблица5[SP, mV]))/(MAX(Таблица5[SP, mV])-MIN(Таблица5[SP, mV]))</f>
        <v>0.13608164898939357</v>
      </c>
      <c r="L56" s="52">
        <f>0.175*Таблица5[[#This Row],[a_SP]]+0.025</f>
        <v>4.8814288573143877E-2</v>
      </c>
      <c r="M56" s="52">
        <f>EXP(70*Таблица5[[#This Row],[poro]]-8.2)</f>
        <v>8.3708503900056918E-3</v>
      </c>
      <c r="N56" s="52"/>
      <c r="O56" s="52"/>
      <c r="P56" s="1">
        <v>2421.50000000001</v>
      </c>
      <c r="Q56" s="1">
        <v>66.099999999999994</v>
      </c>
      <c r="R56" s="54">
        <f>1-(Q56-MIN(Таблица6[SP, mV]))/(MAX(Таблица6[SP, mV])-MIN(Таблица6[SP, mV]))</f>
        <v>0.39947412902619961</v>
      </c>
      <c r="S56" s="54">
        <f>0.175*Таблица6[[#This Row],[a_SP]]+0.025</f>
        <v>9.4907972579584915E-2</v>
      </c>
      <c r="T56" s="54">
        <f>EXP(70*Таблица6[[#This Row],[poro]]-8.2)</f>
        <v>0.21088508400671055</v>
      </c>
      <c r="U56" s="54"/>
      <c r="V56" s="54"/>
      <c r="W56" s="1">
        <v>2440</v>
      </c>
      <c r="X56" s="1">
        <v>38.770000000000003</v>
      </c>
      <c r="Y56" s="52">
        <f>1-(X56-MIN(Таблица7[SP, mV]))/(MAX(Таблица7[SP, mV])-MIN(Таблица7[SP, mV]))</f>
        <v>0.59021245111510412</v>
      </c>
      <c r="Z56" s="52">
        <f>0.175*Таблица7[[#This Row],[a_SP]]+0.025</f>
        <v>0.12828717894514322</v>
      </c>
      <c r="AA56" s="52">
        <f>EXP(70*Таблица7[[#This Row],[poro]]-8.2)</f>
        <v>2.1816959349385727</v>
      </c>
      <c r="AB56" s="52"/>
      <c r="AC56" s="52"/>
      <c r="AD56" s="1">
        <v>2441.666666666667</v>
      </c>
      <c r="AE56" s="1">
        <v>30.68</v>
      </c>
      <c r="AF56" s="52">
        <f>1-(AE56-MIN(Таблица8[SP, mV]))/(MAX(Таблица8[SP, mV])-MIN(Таблица8[SP, mV]))</f>
        <v>0.68565573770491794</v>
      </c>
      <c r="AG56" s="52">
        <f>0.175*Таблица8[[#This Row],[a_SP]]+0.025</f>
        <v>0.14498975409836062</v>
      </c>
      <c r="AH56" s="52">
        <f>EXP(70*Таблица8[[#This Row],[poro]]-8.2)</f>
        <v>7.0236483210045257</v>
      </c>
      <c r="AI56" s="52"/>
      <c r="AJ56" s="52"/>
      <c r="AK56" s="1">
        <v>2437.603333333333</v>
      </c>
      <c r="AL56" s="1">
        <v>43.12</v>
      </c>
      <c r="AM56" s="52">
        <f>1-(AL56-MIN(Таблица9[SP, mV]))/(MAX(Таблица9[SP, mV])-MIN(Таблица9[SP, mV]))</f>
        <v>0.53985700565574646</v>
      </c>
      <c r="AN56" s="52">
        <f>0.175*Таблица9[[#This Row],[a_SP]]+0.025</f>
        <v>0.11947497598975562</v>
      </c>
      <c r="AO56" s="52">
        <f>EXP(70*Таблица9[[#This Row],[poro]]-8.2)</f>
        <v>1.1773290068876876</v>
      </c>
      <c r="AP56" s="52"/>
      <c r="AQ56" s="52"/>
    </row>
    <row r="57" spans="2:43" x14ac:dyDescent="0.45">
      <c r="B57" s="1">
        <v>2426.9100000000003</v>
      </c>
      <c r="C57" s="1">
        <v>32.22</v>
      </c>
      <c r="D57" s="52">
        <f>1-(C57-MIN(Таблица4[SP, mV]))/(MAX(Таблица4[SP, mV])-MIN(Таблица4[SP, mV]))</f>
        <v>0.58976317799847222</v>
      </c>
      <c r="E57" s="52">
        <f>0.175*Таблица4[[#This Row],[a_SP]]+0.025</f>
        <v>0.12820855614973264</v>
      </c>
      <c r="F57" s="52">
        <f>EXP(70*Таблица4[[#This Row],[poro]]-8.2)</f>
        <v>2.1697217433975386</v>
      </c>
      <c r="G57" s="52"/>
      <c r="H57" s="52"/>
      <c r="I57" s="1">
        <v>2424.8700000000067</v>
      </c>
      <c r="J57" s="1">
        <v>84.49</v>
      </c>
      <c r="K57" s="52">
        <f>1-(J57-MIN(Таблица5[SP, mV]))/(MAX(Таблица5[SP, mV])-MIN(Таблица5[SP, mV]))</f>
        <v>0.15459275565339203</v>
      </c>
      <c r="L57" s="52">
        <f>0.175*Таблица5[[#This Row],[a_SP]]+0.025</f>
        <v>5.2053732239343606E-2</v>
      </c>
      <c r="M57" s="52">
        <f>EXP(70*Таблица5[[#This Row],[poro]]-8.2)</f>
        <v>1.05014835298065E-2</v>
      </c>
      <c r="N57" s="52"/>
      <c r="O57" s="52"/>
      <c r="P57" s="1">
        <v>2421.6300000000101</v>
      </c>
      <c r="Q57" s="1">
        <v>68.11</v>
      </c>
      <c r="R57" s="54">
        <f>1-(Q57-MIN(Таблица6[SP, mV]))/(MAX(Таблица6[SP, mV])-MIN(Таблица6[SP, mV]))</f>
        <v>0.38059911728800833</v>
      </c>
      <c r="S57" s="54">
        <f>0.175*Таблица6[[#This Row],[a_SP]]+0.025</f>
        <v>9.1604845525401463E-2</v>
      </c>
      <c r="T57" s="54">
        <f>EXP(70*Таблица6[[#This Row],[poro]]-8.2)</f>
        <v>0.16735117783066594</v>
      </c>
      <c r="U57" s="54"/>
      <c r="V57" s="54"/>
      <c r="W57" s="1">
        <v>2440.1</v>
      </c>
      <c r="X57" s="1">
        <v>37.24</v>
      </c>
      <c r="Y57" s="52">
        <f>1-(X57-MIN(Таблица7[SP, mV]))/(MAX(Таблица7[SP, mV])-MIN(Таблица7[SP, mV]))</f>
        <v>0.60638410316034241</v>
      </c>
      <c r="Z57" s="52">
        <f>0.175*Таблица7[[#This Row],[a_SP]]+0.025</f>
        <v>0.13111721805305993</v>
      </c>
      <c r="AA57" s="52">
        <f>EXP(70*Таблица7[[#This Row],[poro]]-8.2)</f>
        <v>2.6596785342751827</v>
      </c>
      <c r="AB57" s="52"/>
      <c r="AC57" s="52"/>
      <c r="AD57" s="1">
        <v>2441.8000000000002</v>
      </c>
      <c r="AE57" s="1">
        <v>24.63</v>
      </c>
      <c r="AF57" s="52">
        <f>1-(AE57-MIN(Таблица8[SP, mV]))/(MAX(Таблица8[SP, mV])-MIN(Таблица8[SP, mV]))</f>
        <v>0.74764344262295079</v>
      </c>
      <c r="AG57" s="52">
        <f>0.175*Таблица8[[#This Row],[a_SP]]+0.025</f>
        <v>0.15583760245901637</v>
      </c>
      <c r="AH57" s="52">
        <f>EXP(70*Таблица8[[#This Row],[poro]]-8.2)</f>
        <v>15.008732106103976</v>
      </c>
      <c r="AI57" s="52"/>
      <c r="AJ57" s="52"/>
      <c r="AK57" s="1">
        <v>2437.7366666666662</v>
      </c>
      <c r="AL57" s="1">
        <v>34.94</v>
      </c>
      <c r="AM57" s="52">
        <f>1-(AL57-MIN(Таблица9[SP, mV]))/(MAX(Таблица9[SP, mV])-MIN(Таблица9[SP, mV]))</f>
        <v>0.62714758296873341</v>
      </c>
      <c r="AN57" s="52">
        <f>0.175*Таблица9[[#This Row],[a_SP]]+0.025</f>
        <v>0.13475082701952834</v>
      </c>
      <c r="AO57" s="52">
        <f>EXP(70*Таблица9[[#This Row],[poro]]-8.2)</f>
        <v>3.4299918715583648</v>
      </c>
      <c r="AP57" s="52"/>
      <c r="AQ57" s="52"/>
    </row>
    <row r="58" spans="2:43" x14ac:dyDescent="0.45">
      <c r="B58" s="1">
        <v>2427.0433333333335</v>
      </c>
      <c r="C58" s="1">
        <v>33.4</v>
      </c>
      <c r="D58" s="52">
        <f>1-(C58-MIN(Таблица4[SP, mV]))/(MAX(Таблица4[SP, mV])-MIN(Таблица4[SP, mV]))</f>
        <v>0.57473898650369248</v>
      </c>
      <c r="E58" s="52">
        <f>0.175*Таблица4[[#This Row],[a_SP]]+0.025</f>
        <v>0.12557932263814617</v>
      </c>
      <c r="F58" s="52">
        <f>EXP(70*Таблица4[[#This Row],[poro]]-8.2)</f>
        <v>1.804985547215989</v>
      </c>
      <c r="G58" s="52"/>
      <c r="H58" s="52"/>
      <c r="I58" s="1">
        <v>2424.9855555555623</v>
      </c>
      <c r="J58" s="1">
        <v>80.73</v>
      </c>
      <c r="K58" s="52">
        <f>1-(J58-MIN(Таблица5[SP, mV]))/(MAX(Таблица5[SP, mV])-MIN(Таблица5[SP, mV]))</f>
        <v>0.19221532919751849</v>
      </c>
      <c r="L58" s="52">
        <f>0.175*Таблица5[[#This Row],[a_SP]]+0.025</f>
        <v>5.8637682609565735E-2</v>
      </c>
      <c r="M58" s="52">
        <f>EXP(70*Таблица5[[#This Row],[poro]]-8.2)</f>
        <v>1.6649714375450937E-2</v>
      </c>
      <c r="N58" s="52"/>
      <c r="O58" s="52"/>
      <c r="P58" s="1">
        <v>2421.7600000000102</v>
      </c>
      <c r="Q58" s="1">
        <v>70.64</v>
      </c>
      <c r="R58" s="54">
        <f>1-(Q58-MIN(Таблица6[SP, mV]))/(MAX(Таблица6[SP, mV])-MIN(Таблица6[SP, mV]))</f>
        <v>0.35684101793595646</v>
      </c>
      <c r="S58" s="54">
        <f>0.175*Таблица6[[#This Row],[a_SP]]+0.025</f>
        <v>8.7447178138792381E-2</v>
      </c>
      <c r="T58" s="54">
        <f>EXP(70*Таблица6[[#This Row],[poro]]-8.2)</f>
        <v>0.12509303603005448</v>
      </c>
      <c r="U58" s="54"/>
      <c r="V58" s="54"/>
      <c r="W58" s="1">
        <v>2440.1999999999998</v>
      </c>
      <c r="X58" s="1">
        <v>36.479999999999997</v>
      </c>
      <c r="Y58" s="52">
        <f>1-(X58-MIN(Таблица7[SP, mV]))/(MAX(Таблица7[SP, mV])-MIN(Таблица7[SP, mV]))</f>
        <v>0.61441708064686607</v>
      </c>
      <c r="Z58" s="52">
        <f>0.175*Таблица7[[#This Row],[a_SP]]+0.025</f>
        <v>0.13252298911320157</v>
      </c>
      <c r="AA58" s="52">
        <f>EXP(70*Таблица7[[#This Row],[poro]]-8.2)</f>
        <v>2.9347117520857053</v>
      </c>
      <c r="AB58" s="52"/>
      <c r="AC58" s="52"/>
      <c r="AD58" s="1">
        <v>2441.9333333333334</v>
      </c>
      <c r="AE58" s="1">
        <v>20.75</v>
      </c>
      <c r="AF58" s="52">
        <f>1-(AE58-MIN(Таблица8[SP, mV]))/(MAX(Таблица8[SP, mV])-MIN(Таблица8[SP, mV]))</f>
        <v>0.78739754098360648</v>
      </c>
      <c r="AG58" s="52">
        <f>0.175*Таблица8[[#This Row],[a_SP]]+0.025</f>
        <v>0.16279456967213113</v>
      </c>
      <c r="AH58" s="52">
        <f>EXP(70*Таблица8[[#This Row],[poro]]-8.2)</f>
        <v>24.425309689477409</v>
      </c>
      <c r="AI58" s="52"/>
      <c r="AJ58" s="52"/>
      <c r="AK58" s="1">
        <v>2437.8699999999994</v>
      </c>
      <c r="AL58" s="1">
        <v>31.84</v>
      </c>
      <c r="AM58" s="52">
        <f>1-(AL58-MIN(Таблица9[SP, mV]))/(MAX(Таблица9[SP, mV])-MIN(Таблица9[SP, mV]))</f>
        <v>0.6602283641020168</v>
      </c>
      <c r="AN58" s="52">
        <f>0.175*Таблица9[[#This Row],[a_SP]]+0.025</f>
        <v>0.14053996371785293</v>
      </c>
      <c r="AO58" s="52">
        <f>EXP(70*Таблица9[[#This Row],[poro]]-8.2)</f>
        <v>5.1438275416202046</v>
      </c>
      <c r="AP58" s="52"/>
      <c r="AQ58" s="52"/>
    </row>
    <row r="59" spans="2:43" x14ac:dyDescent="0.45">
      <c r="B59" s="1">
        <v>2427.1766666666667</v>
      </c>
      <c r="C59" s="1">
        <v>35.51</v>
      </c>
      <c r="D59" s="52">
        <f>1-(C59-MIN(Таблица4[SP, mV]))/(MAX(Таблица4[SP, mV])-MIN(Таблица4[SP, mV]))</f>
        <v>0.54787369493251847</v>
      </c>
      <c r="E59" s="52">
        <f>0.175*Таблица4[[#This Row],[a_SP]]+0.025</f>
        <v>0.12087789661319073</v>
      </c>
      <c r="F59" s="52">
        <f>EXP(70*Таблица4[[#This Row],[poro]]-8.2)</f>
        <v>1.2988155878713648</v>
      </c>
      <c r="G59" s="52"/>
      <c r="H59" s="52"/>
      <c r="I59" s="1">
        <v>2425.1011111111179</v>
      </c>
      <c r="J59" s="1">
        <v>74.760000000000005</v>
      </c>
      <c r="K59" s="52">
        <f>1-(J59-MIN(Таблица5[SP, mV]))/(MAX(Таблица5[SP, mV])-MIN(Таблица5[SP, mV]))</f>
        <v>0.25195117070242135</v>
      </c>
      <c r="L59" s="52">
        <f>0.175*Таблица5[[#This Row],[a_SP]]+0.025</f>
        <v>6.909145487292373E-2</v>
      </c>
      <c r="M59" s="52">
        <f>EXP(70*Таблица5[[#This Row],[poro]]-8.2)</f>
        <v>3.4610500548652251E-2</v>
      </c>
      <c r="N59" s="52"/>
      <c r="O59" s="52"/>
      <c r="P59" s="1">
        <v>2421.8900000000099</v>
      </c>
      <c r="Q59" s="1">
        <v>73.790000000000006</v>
      </c>
      <c r="R59" s="54">
        <f>1-(Q59-MIN(Таблица6[SP, mV]))/(MAX(Таблица6[SP, mV])-MIN(Таблица6[SP, mV]))</f>
        <v>0.32726077565968636</v>
      </c>
      <c r="S59" s="54">
        <f>0.175*Таблица6[[#This Row],[a_SP]]+0.025</f>
        <v>8.2270635740445103E-2</v>
      </c>
      <c r="T59" s="54">
        <f>EXP(70*Таблица6[[#This Row],[poro]]-8.2)</f>
        <v>8.7068901877713975E-2</v>
      </c>
      <c r="U59" s="54"/>
      <c r="V59" s="54"/>
      <c r="W59" s="1">
        <v>2440.3000000000002</v>
      </c>
      <c r="X59" s="1">
        <v>37.1</v>
      </c>
      <c r="Y59" s="52">
        <f>1-(X59-MIN(Таблица7[SP, mV]))/(MAX(Таблица7[SP, mV])-MIN(Таблица7[SP, mV]))</f>
        <v>0.60786386217101784</v>
      </c>
      <c r="Z59" s="52">
        <f>0.175*Таблица7[[#This Row],[a_SP]]+0.025</f>
        <v>0.13137617587992811</v>
      </c>
      <c r="AA59" s="52">
        <f>EXP(70*Таблица7[[#This Row],[poro]]-8.2)</f>
        <v>2.7083302784630998</v>
      </c>
      <c r="AB59" s="52"/>
      <c r="AC59" s="52"/>
      <c r="AD59" s="1">
        <v>2442.0666666666671</v>
      </c>
      <c r="AE59" s="1">
        <v>19.37</v>
      </c>
      <c r="AF59" s="52">
        <f>1-(AE59-MIN(Таблица8[SP, mV]))/(MAX(Таблица8[SP, mV])-MIN(Таблица8[SP, mV]))</f>
        <v>0.80153688524590161</v>
      </c>
      <c r="AG59" s="52">
        <f>0.175*Таблица8[[#This Row],[a_SP]]+0.025</f>
        <v>0.16526895491803276</v>
      </c>
      <c r="AH59" s="52">
        <f>EXP(70*Таблица8[[#This Row],[poro]]-8.2)</f>
        <v>29.044433419419168</v>
      </c>
      <c r="AI59" s="52"/>
      <c r="AJ59" s="52"/>
      <c r="AK59" s="1">
        <v>2438.0033333333331</v>
      </c>
      <c r="AL59" s="1">
        <v>30</v>
      </c>
      <c r="AM59" s="52">
        <f>1-(AL59-MIN(Таблица9[SP, mV]))/(MAX(Таблица9[SP, mV])-MIN(Таблица9[SP, mV]))</f>
        <v>0.67986340838757875</v>
      </c>
      <c r="AN59" s="52">
        <f>0.175*Таблица9[[#This Row],[a_SP]]+0.025</f>
        <v>0.14397609646782628</v>
      </c>
      <c r="AO59" s="52">
        <f>EXP(70*Таблица9[[#This Row],[poro]]-8.2)</f>
        <v>6.5425483971822436</v>
      </c>
      <c r="AP59" s="52"/>
      <c r="AQ59" s="52"/>
    </row>
    <row r="60" spans="2:43" x14ac:dyDescent="0.45">
      <c r="B60" s="1">
        <v>2427.31</v>
      </c>
      <c r="C60" s="1">
        <v>38.369999999999997</v>
      </c>
      <c r="D60" s="52">
        <f>1-(C60-MIN(Таблица4[SP, mV]))/(MAX(Таблица4[SP, mV])-MIN(Таблица4[SP, mV]))</f>
        <v>0.51145912910618807</v>
      </c>
      <c r="E60" s="52">
        <f>0.175*Таблица4[[#This Row],[a_SP]]+0.025</f>
        <v>0.11450534759358291</v>
      </c>
      <c r="F60" s="52">
        <f>EXP(70*Таблица4[[#This Row],[poro]]-8.2)</f>
        <v>0.83141545064372091</v>
      </c>
      <c r="G60" s="52"/>
      <c r="H60" s="52"/>
      <c r="I60" s="1">
        <v>2425.2166666666735</v>
      </c>
      <c r="J60" s="1">
        <v>65.400000000000006</v>
      </c>
      <c r="K60" s="52">
        <f>1-(J60-MIN(Таблица5[SP, mV]))/(MAX(Таблица5[SP, mV])-MIN(Таблица5[SP, mV]))</f>
        <v>0.34560736441865114</v>
      </c>
      <c r="L60" s="52">
        <f>0.175*Таблица5[[#This Row],[a_SP]]+0.025</f>
        <v>8.5481288773263941E-2</v>
      </c>
      <c r="M60" s="52">
        <f>EXP(70*Таблица5[[#This Row],[poro]]-8.2)</f>
        <v>0.10901064010536682</v>
      </c>
      <c r="N60" s="52"/>
      <c r="O60" s="52"/>
      <c r="P60" s="1">
        <v>2422.02000000001</v>
      </c>
      <c r="Q60" s="1">
        <v>79.3</v>
      </c>
      <c r="R60" s="54">
        <f>1-(Q60-MIN(Таблица6[SP, mV]))/(MAX(Таблица6[SP, mV])-MIN(Таблица6[SP, mV]))</f>
        <v>0.27551882805897276</v>
      </c>
      <c r="S60" s="54">
        <f>0.175*Таблица6[[#This Row],[a_SP]]+0.025</f>
        <v>7.3215794910320237E-2</v>
      </c>
      <c r="T60" s="54">
        <f>EXP(70*Таблица6[[#This Row],[poro]]-8.2)</f>
        <v>4.6194508283720376E-2</v>
      </c>
      <c r="U60" s="54"/>
      <c r="V60" s="54"/>
      <c r="W60" s="1">
        <v>2440.3999999999996</v>
      </c>
      <c r="X60" s="1">
        <v>37.229999999999997</v>
      </c>
      <c r="Y60" s="52">
        <f>1-(X60-MIN(Таблица7[SP, mV]))/(MAX(Таблица7[SP, mV])-MIN(Таблица7[SP, mV]))</f>
        <v>0.60648980023253363</v>
      </c>
      <c r="Z60" s="52">
        <f>0.175*Таблица7[[#This Row],[a_SP]]+0.025</f>
        <v>0.13113571504069338</v>
      </c>
      <c r="AA60" s="52">
        <f>EXP(70*Таблица7[[#This Row],[poro]]-8.2)</f>
        <v>2.6631244875522118</v>
      </c>
      <c r="AB60" s="52"/>
      <c r="AC60" s="52"/>
      <c r="AD60" s="1">
        <v>2442.2000000000003</v>
      </c>
      <c r="AE60" s="1">
        <v>18.7</v>
      </c>
      <c r="AF60" s="52">
        <f>1-(AE60-MIN(Таблица8[SP, mV]))/(MAX(Таблица8[SP, mV])-MIN(Таблица8[SP, mV]))</f>
        <v>0.80840163934426235</v>
      </c>
      <c r="AG60" s="52">
        <f>0.175*Таблица8[[#This Row],[a_SP]]+0.025</f>
        <v>0.1664702868852459</v>
      </c>
      <c r="AH60" s="52">
        <f>EXP(70*Таблица8[[#This Row],[poro]]-8.2)</f>
        <v>31.592510467118746</v>
      </c>
      <c r="AI60" s="52"/>
      <c r="AJ60" s="52"/>
      <c r="AK60" s="1">
        <v>2438.1366666666663</v>
      </c>
      <c r="AL60" s="1">
        <v>30.1</v>
      </c>
      <c r="AM60" s="52">
        <f>1-(AL60-MIN(Таблица9[SP, mV]))/(MAX(Таблица9[SP, mV])-MIN(Таблица9[SP, mV]))</f>
        <v>0.67879628641553724</v>
      </c>
      <c r="AN60" s="52">
        <f>0.175*Таблица9[[#This Row],[a_SP]]+0.025</f>
        <v>0.14378935012271901</v>
      </c>
      <c r="AO60" s="52">
        <f>EXP(70*Таблица9[[#This Row],[poro]]-8.2)</f>
        <v>6.457579186240979</v>
      </c>
      <c r="AP60" s="52"/>
      <c r="AQ60" s="52"/>
    </row>
    <row r="61" spans="2:43" x14ac:dyDescent="0.45">
      <c r="B61" s="1">
        <v>2427.4433333333332</v>
      </c>
      <c r="C61" s="1">
        <v>42.47</v>
      </c>
      <c r="D61" s="52">
        <f>1-(C61-MIN(Таблица4[SP, mV]))/(MAX(Таблица4[SP, mV])-MIN(Таблица4[SP, mV]))</f>
        <v>0.45925642984466519</v>
      </c>
      <c r="E61" s="52">
        <f>0.175*Таблица4[[#This Row],[a_SP]]+0.025</f>
        <v>0.10536987522281641</v>
      </c>
      <c r="F61" s="52">
        <f>EXP(70*Таблица4[[#This Row],[poro]]-8.2)</f>
        <v>0.43862575034586132</v>
      </c>
      <c r="G61" s="52"/>
      <c r="H61" s="52"/>
      <c r="I61" s="1">
        <v>2425.3322222222291</v>
      </c>
      <c r="J61" s="1">
        <v>55.44</v>
      </c>
      <c r="K61" s="52">
        <f>1-(J61-MIN(Таблица5[SP, mV]))/(MAX(Таблица5[SP, mV])-MIN(Таблица5[SP, mV]))</f>
        <v>0.44526716029617774</v>
      </c>
      <c r="L61" s="52">
        <f>0.175*Таблица5[[#This Row],[a_SP]]+0.025</f>
        <v>0.1029217530518311</v>
      </c>
      <c r="M61" s="52">
        <f>EXP(70*Таблица5[[#This Row],[poro]]-8.2)</f>
        <v>0.36954702268785777</v>
      </c>
      <c r="N61" s="52"/>
      <c r="O61" s="52"/>
      <c r="P61" s="1">
        <v>2422.1500000000101</v>
      </c>
      <c r="Q61" s="1">
        <v>87.46</v>
      </c>
      <c r="R61" s="54">
        <f>1-(Q61-MIN(Таблица6[SP, mV]))/(MAX(Таблица6[SP, mV])-MIN(Таблица6[SP, mV]))</f>
        <v>0.19889191473377787</v>
      </c>
      <c r="S61" s="54">
        <f>0.175*Таблица6[[#This Row],[a_SP]]+0.025</f>
        <v>5.9806085078411127E-2</v>
      </c>
      <c r="T61" s="54">
        <f>EXP(70*Таблица6[[#This Row],[poro]]-8.2)</f>
        <v>1.8068701353360212E-2</v>
      </c>
      <c r="U61" s="54"/>
      <c r="V61" s="54"/>
      <c r="W61" s="1">
        <v>2440.5</v>
      </c>
      <c r="X61" s="1">
        <v>38.5</v>
      </c>
      <c r="Y61" s="52">
        <f>1-(X61-MIN(Таблица7[SP, mV]))/(MAX(Таблица7[SP, mV])-MIN(Таблица7[SP, mV]))</f>
        <v>0.59306627206426388</v>
      </c>
      <c r="Z61" s="52">
        <f>0.175*Таблица7[[#This Row],[a_SP]]+0.025</f>
        <v>0.12878659761124617</v>
      </c>
      <c r="AA61" s="52">
        <f>EXP(70*Таблица7[[#This Row],[poro]]-8.2)</f>
        <v>2.2593153677972069</v>
      </c>
      <c r="AB61" s="52"/>
      <c r="AC61" s="52"/>
      <c r="AD61" s="1">
        <v>2442.3333333333335</v>
      </c>
      <c r="AE61" s="1">
        <v>18.73</v>
      </c>
      <c r="AF61" s="52">
        <f>1-(AE61-MIN(Таблица8[SP, mV]))/(MAX(Таблица8[SP, mV])-MIN(Таблица8[SP, mV]))</f>
        <v>0.80809426229508197</v>
      </c>
      <c r="AG61" s="52">
        <f>0.175*Таблица8[[#This Row],[a_SP]]+0.025</f>
        <v>0.16641649590163932</v>
      </c>
      <c r="AH61" s="52">
        <f>EXP(70*Таблица8[[#This Row],[poro]]-8.2)</f>
        <v>31.473776690750391</v>
      </c>
      <c r="AI61" s="52"/>
      <c r="AJ61" s="52"/>
      <c r="AK61" s="1">
        <v>2438.27</v>
      </c>
      <c r="AL61" s="1">
        <v>33.78</v>
      </c>
      <c r="AM61" s="52">
        <f>1-(AL61-MIN(Таблица9[SP, mV]))/(MAX(Таблица9[SP, mV])-MIN(Таблица9[SP, mV]))</f>
        <v>0.63952619784441356</v>
      </c>
      <c r="AN61" s="52">
        <f>0.175*Таблица9[[#This Row],[a_SP]]+0.025</f>
        <v>0.13691708462277236</v>
      </c>
      <c r="AO61" s="52">
        <f>EXP(70*Таблица9[[#This Row],[poro]]-8.2)</f>
        <v>3.9916150506197994</v>
      </c>
      <c r="AP61" s="52"/>
      <c r="AQ61" s="52"/>
    </row>
    <row r="62" spans="2:43" x14ac:dyDescent="0.45">
      <c r="B62" s="1">
        <v>2427.5766666666664</v>
      </c>
      <c r="C62" s="1">
        <v>47.82</v>
      </c>
      <c r="D62" s="52">
        <f>1-(C62-MIN(Таблица4[SP, mV]))/(MAX(Таблица4[SP, mV])-MIN(Таблица4[SP, mV]))</f>
        <v>0.39113827349121466</v>
      </c>
      <c r="E62" s="52">
        <f>0.175*Таблица4[[#This Row],[a_SP]]+0.025</f>
        <v>9.3449197860962563E-2</v>
      </c>
      <c r="F62" s="52">
        <f>EXP(70*Таблица4[[#This Row],[poro]]-8.2)</f>
        <v>0.19041371060590795</v>
      </c>
      <c r="G62" s="52"/>
      <c r="H62" s="52"/>
      <c r="I62" s="1">
        <v>2425.4477777777847</v>
      </c>
      <c r="J62" s="1">
        <v>45.57</v>
      </c>
      <c r="K62" s="52">
        <f>1-(J62-MIN(Таблица5[SP, mV]))/(MAX(Таблица5[SP, mV])-MIN(Таблица5[SP, mV]))</f>
        <v>0.54402641584950961</v>
      </c>
      <c r="L62" s="52">
        <f>0.175*Таблица5[[#This Row],[a_SP]]+0.025</f>
        <v>0.12020462277366417</v>
      </c>
      <c r="M62" s="52">
        <f>EXP(70*Таблица5[[#This Row],[poro]]-8.2)</f>
        <v>1.2390235307036965</v>
      </c>
      <c r="N62" s="52"/>
      <c r="O62" s="52"/>
      <c r="P62" s="1">
        <v>2422.2800000000102</v>
      </c>
      <c r="Q62" s="1">
        <v>95.4</v>
      </c>
      <c r="R62" s="54">
        <f>1-(Q62-MIN(Таблица6[SP, mV]))/(MAX(Таблица6[SP, mV])-MIN(Таблица6[SP, mV]))</f>
        <v>0.12433092309137006</v>
      </c>
      <c r="S62" s="54">
        <f>0.175*Таблица6[[#This Row],[a_SP]]+0.025</f>
        <v>4.6757911540989759E-2</v>
      </c>
      <c r="T62" s="54">
        <f>EXP(70*Таблица6[[#This Row],[poro]]-8.2)</f>
        <v>7.2486053645457651E-3</v>
      </c>
      <c r="U62" s="54"/>
      <c r="V62" s="54"/>
      <c r="W62" s="1">
        <v>2440.6</v>
      </c>
      <c r="X62" s="1">
        <v>39.94</v>
      </c>
      <c r="Y62" s="52">
        <f>1-(X62-MIN(Таблица7[SP, mV]))/(MAX(Таблица7[SP, mV])-MIN(Таблица7[SP, mV]))</f>
        <v>0.57784589366874539</v>
      </c>
      <c r="Z62" s="52">
        <f>0.175*Таблица7[[#This Row],[a_SP]]+0.025</f>
        <v>0.12612303139203043</v>
      </c>
      <c r="AA62" s="52">
        <f>EXP(70*Таблица7[[#This Row],[poro]]-8.2)</f>
        <v>1.8750066337987785</v>
      </c>
      <c r="AB62" s="52"/>
      <c r="AC62" s="52"/>
      <c r="AD62" s="1">
        <v>2442.4666666666667</v>
      </c>
      <c r="AE62" s="1">
        <v>19.260000000000002</v>
      </c>
      <c r="AF62" s="52">
        <f>1-(AE62-MIN(Таблица8[SP, mV]))/(MAX(Таблица8[SP, mV])-MIN(Таблица8[SP, mV]))</f>
        <v>0.80266393442622952</v>
      </c>
      <c r="AG62" s="52">
        <f>0.175*Таблица8[[#This Row],[a_SP]]+0.025</f>
        <v>0.16546618852459016</v>
      </c>
      <c r="AH62" s="52">
        <f>EXP(70*Таблица8[[#This Row],[poro]]-8.2)</f>
        <v>29.448212045345361</v>
      </c>
      <c r="AI62" s="52"/>
      <c r="AJ62" s="52"/>
      <c r="AK62" s="1">
        <v>2438.4033333333332</v>
      </c>
      <c r="AL62" s="1">
        <v>39.07</v>
      </c>
      <c r="AM62" s="52">
        <f>1-(AL62-MIN(Таблица9[SP, mV]))/(MAX(Таблица9[SP, mV])-MIN(Таблица9[SP, mV]))</f>
        <v>0.58307544552342327</v>
      </c>
      <c r="AN62" s="52">
        <f>0.175*Таблица9[[#This Row],[a_SP]]+0.025</f>
        <v>0.12703820296659907</v>
      </c>
      <c r="AO62" s="52">
        <f>EXP(70*Таблица9[[#This Row],[poro]]-8.2)</f>
        <v>1.999054277872079</v>
      </c>
      <c r="AP62" s="52"/>
      <c r="AQ62" s="52"/>
    </row>
    <row r="63" spans="2:43" x14ac:dyDescent="0.45">
      <c r="B63" s="1">
        <v>2427.7100000000005</v>
      </c>
      <c r="C63" s="1">
        <v>53.15</v>
      </c>
      <c r="D63" s="52">
        <f>1-(C63-MIN(Таблица4[SP, mV]))/(MAX(Таблица4[SP, mV])-MIN(Таблица4[SP, mV]))</f>
        <v>0.32327476445123515</v>
      </c>
      <c r="E63" s="52">
        <f>0.175*Таблица4[[#This Row],[a_SP]]+0.025</f>
        <v>8.1573083778966146E-2</v>
      </c>
      <c r="F63" s="52">
        <f>EXP(70*Таблица4[[#This Row],[poro]]-8.2)</f>
        <v>8.2919573455823389E-2</v>
      </c>
      <c r="G63" s="52"/>
      <c r="H63" s="52"/>
      <c r="I63" s="1">
        <v>2425.5633333333403</v>
      </c>
      <c r="J63" s="1">
        <v>39.33</v>
      </c>
      <c r="K63" s="52">
        <f>1-(J63-MIN(Таблица5[SP, mV]))/(MAX(Таблица5[SP, mV])-MIN(Таблица5[SP, mV]))</f>
        <v>0.60646387832699622</v>
      </c>
      <c r="L63" s="52">
        <f>0.175*Таблица5[[#This Row],[a_SP]]+0.025</f>
        <v>0.13113117870722432</v>
      </c>
      <c r="M63" s="52">
        <f>EXP(70*Таблица5[[#This Row],[poro]]-8.2)</f>
        <v>2.6622789643522857</v>
      </c>
      <c r="N63" s="52"/>
      <c r="O63" s="52"/>
      <c r="P63" s="1">
        <v>2422.4100000000099</v>
      </c>
      <c r="Q63" s="1">
        <v>100.96</v>
      </c>
      <c r="R63" s="54">
        <f>1-(Q63-MIN(Таблица6[SP, mV]))/(MAX(Таблица6[SP, mV])-MIN(Таблица6[SP, mV]))</f>
        <v>7.2119447835477524E-2</v>
      </c>
      <c r="S63" s="54">
        <f>0.175*Таблица6[[#This Row],[a_SP]]+0.025</f>
        <v>3.7620903371208568E-2</v>
      </c>
      <c r="T63" s="54">
        <f>EXP(70*Таблица6[[#This Row],[poro]]-8.2)</f>
        <v>3.823699903405454E-3</v>
      </c>
      <c r="U63" s="54"/>
      <c r="V63" s="54"/>
      <c r="W63" s="1">
        <v>2440.6999999999998</v>
      </c>
      <c r="X63" s="1">
        <v>42.06</v>
      </c>
      <c r="Y63" s="52">
        <f>1-(X63-MIN(Таблица7[SP, mV]))/(MAX(Таблица7[SP, mV])-MIN(Таблица7[SP, mV]))</f>
        <v>0.55543811436423207</v>
      </c>
      <c r="Z63" s="52">
        <f>0.175*Таблица7[[#This Row],[a_SP]]+0.025</f>
        <v>0.1222016700137406</v>
      </c>
      <c r="AA63" s="52">
        <f>EXP(70*Таблица7[[#This Row],[poro]]-8.2)</f>
        <v>1.424921751467193</v>
      </c>
      <c r="AB63" s="52"/>
      <c r="AC63" s="52"/>
      <c r="AD63" s="1">
        <v>2442.6</v>
      </c>
      <c r="AE63" s="1">
        <v>19.8</v>
      </c>
      <c r="AF63" s="52">
        <f>1-(AE63-MIN(Таблица8[SP, mV]))/(MAX(Таблица8[SP, mV])-MIN(Таблица8[SP, mV]))</f>
        <v>0.79713114754098358</v>
      </c>
      <c r="AG63" s="52">
        <f>0.175*Таблица8[[#This Row],[a_SP]]+0.025</f>
        <v>0.16449795081967211</v>
      </c>
      <c r="AH63" s="52">
        <f>EXP(70*Таблица8[[#This Row],[poro]]-8.2)</f>
        <v>27.518446383319297</v>
      </c>
      <c r="AI63" s="52"/>
      <c r="AJ63" s="52"/>
      <c r="AK63" s="1">
        <v>2438.5366666666664</v>
      </c>
      <c r="AL63" s="1">
        <v>46.95</v>
      </c>
      <c r="AM63" s="52">
        <f>1-(AL63-MIN(Таблица9[SP, mV]))/(MAX(Таблица9[SP, mV])-MIN(Таблица9[SP, mV]))</f>
        <v>0.49898623412656062</v>
      </c>
      <c r="AN63" s="52">
        <f>0.175*Таблица9[[#This Row],[a_SP]]+0.025</f>
        <v>0.11232259097214811</v>
      </c>
      <c r="AO63" s="52">
        <f>EXP(70*Таблица9[[#This Row],[poro]]-8.2)</f>
        <v>0.71361003740171292</v>
      </c>
      <c r="AP63" s="52"/>
      <c r="AQ63" s="52"/>
    </row>
    <row r="64" spans="2:43" x14ac:dyDescent="0.45">
      <c r="B64" s="1">
        <v>2427.8433333333337</v>
      </c>
      <c r="C64" s="1">
        <v>58.15</v>
      </c>
      <c r="D64" s="52">
        <f>1-(C64-MIN(Таблица4[SP, mV]))/(MAX(Таблица4[SP, mV])-MIN(Таблица4[SP, mV]))</f>
        <v>0.25961293608352443</v>
      </c>
      <c r="E64" s="52">
        <f>0.175*Таблица4[[#This Row],[a_SP]]+0.025</f>
        <v>7.0432263814616772E-2</v>
      </c>
      <c r="F64" s="52">
        <f>EXP(70*Таблица4[[#This Row],[poro]]-8.2)</f>
        <v>3.8016251752864855E-2</v>
      </c>
      <c r="G64" s="52"/>
      <c r="H64" s="52"/>
      <c r="I64" s="1">
        <v>2425.6788888888959</v>
      </c>
      <c r="J64" s="1">
        <v>36.24</v>
      </c>
      <c r="K64" s="52">
        <f>1-(J64-MIN(Таблица5[SP, mV]))/(MAX(Таблица5[SP, mV])-MIN(Таблица5[SP, mV]))</f>
        <v>0.63738242945767465</v>
      </c>
      <c r="L64" s="52">
        <f>0.175*Таблица5[[#This Row],[a_SP]]+0.025</f>
        <v>0.13654192515509306</v>
      </c>
      <c r="M64" s="52">
        <f>EXP(70*Таблица5[[#This Row],[poro]]-8.2)</f>
        <v>3.8881550342072697</v>
      </c>
      <c r="N64" s="52"/>
      <c r="O64" s="52"/>
      <c r="P64" s="1">
        <v>2422.54000000001</v>
      </c>
      <c r="Q64" s="1">
        <v>103.83</v>
      </c>
      <c r="R64" s="54">
        <f>1-(Q64-MIN(Таблица6[SP, mV]))/(MAX(Таблица6[SP, mV])-MIN(Таблица6[SP, mV]))</f>
        <v>4.516856042820927E-2</v>
      </c>
      <c r="S64" s="54">
        <f>0.175*Таблица6[[#This Row],[a_SP]]+0.025</f>
        <v>3.2904498074936624E-2</v>
      </c>
      <c r="T64" s="54">
        <f>EXP(70*Таблица6[[#This Row],[poro]]-8.2)</f>
        <v>2.7485407767987051E-3</v>
      </c>
      <c r="U64" s="54"/>
      <c r="V64" s="54"/>
      <c r="W64" s="1">
        <v>2440.8000000000002</v>
      </c>
      <c r="X64" s="1">
        <v>44.75</v>
      </c>
      <c r="Y64" s="52">
        <f>1-(X64-MIN(Таблица7[SP, mV]))/(MAX(Таблица7[SP, mV])-MIN(Таблица7[SP, mV]))</f>
        <v>0.52700560194482615</v>
      </c>
      <c r="Z64" s="52">
        <f>0.175*Таблица7[[#This Row],[a_SP]]+0.025</f>
        <v>0.11722598034034457</v>
      </c>
      <c r="AA64" s="52">
        <f>EXP(70*Таблица7[[#This Row],[poro]]-8.2)</f>
        <v>1.0058355848964668</v>
      </c>
      <c r="AB64" s="52"/>
      <c r="AC64" s="52"/>
      <c r="AD64" s="1">
        <v>2442.7333333333336</v>
      </c>
      <c r="AE64" s="1">
        <v>21.51</v>
      </c>
      <c r="AF64" s="52">
        <f>1-(AE64-MIN(Таблица8[SP, mV]))/(MAX(Таблица8[SP, mV])-MIN(Таблица8[SP, mV]))</f>
        <v>0.77961065573770494</v>
      </c>
      <c r="AG64" s="52">
        <f>0.175*Таблица8[[#This Row],[a_SP]]+0.025</f>
        <v>0.16143186475409835</v>
      </c>
      <c r="AH64" s="52">
        <f>EXP(70*Таблица8[[#This Row],[poro]]-8.2)</f>
        <v>22.203069226918124</v>
      </c>
      <c r="AI64" s="52"/>
      <c r="AJ64" s="52"/>
      <c r="AK64" s="1">
        <v>2438.6699999999996</v>
      </c>
      <c r="AL64" s="1">
        <v>56.37</v>
      </c>
      <c r="AM64" s="52">
        <f>1-(AL64-MIN(Таблица9[SP, mV]))/(MAX(Таблица9[SP, mV])-MIN(Таблица9[SP, mV]))</f>
        <v>0.39846334436026032</v>
      </c>
      <c r="AN64" s="52">
        <f>0.175*Таблица9[[#This Row],[a_SP]]+0.025</f>
        <v>9.473108526304555E-2</v>
      </c>
      <c r="AO64" s="52">
        <f>EXP(70*Таблица9[[#This Row],[poro]]-8.2)</f>
        <v>0.20828998082941308</v>
      </c>
      <c r="AP64" s="52"/>
      <c r="AQ64" s="52"/>
    </row>
    <row r="65" spans="2:43" x14ac:dyDescent="0.45">
      <c r="B65" s="1">
        <v>2427.9766666666669</v>
      </c>
      <c r="C65" s="1">
        <v>62.15</v>
      </c>
      <c r="D65" s="52">
        <f>1-(C65-MIN(Таблица4[SP, mV]))/(MAX(Таблица4[SP, mV])-MIN(Таблица4[SP, mV]))</f>
        <v>0.20868347338935578</v>
      </c>
      <c r="E65" s="52">
        <f>0.175*Таблица4[[#This Row],[a_SP]]+0.025</f>
        <v>6.1519607843137258E-2</v>
      </c>
      <c r="F65" s="52">
        <f>EXP(70*Таблица4[[#This Row],[poro]]-8.2)</f>
        <v>2.0371315898934556E-2</v>
      </c>
      <c r="G65" s="52"/>
      <c r="H65" s="52"/>
      <c r="I65" s="1">
        <v>2425.7944444444511</v>
      </c>
      <c r="J65" s="1">
        <v>35.9</v>
      </c>
      <c r="K65" s="52">
        <f>1-(J65-MIN(Таблица5[SP, mV]))/(MAX(Таблица5[SP, mV])-MIN(Таблица5[SP, mV]))</f>
        <v>0.64078447068240951</v>
      </c>
      <c r="L65" s="52">
        <f>0.175*Таблица5[[#This Row],[a_SP]]+0.025</f>
        <v>0.13713728236942166</v>
      </c>
      <c r="M65" s="52">
        <f>EXP(70*Таблица5[[#This Row],[poro]]-8.2)</f>
        <v>4.0536177980993306</v>
      </c>
      <c r="N65" s="52"/>
      <c r="O65" s="52"/>
      <c r="P65" s="1">
        <v>2422.6700000000101</v>
      </c>
      <c r="Q65" s="1">
        <v>105.4</v>
      </c>
      <c r="R65" s="54">
        <f>1-(Q65-MIN(Таблица6[SP, mV]))/(MAX(Таблица6[SP, mV])-MIN(Таблица6[SP, mV]))</f>
        <v>3.0425392055592027E-2</v>
      </c>
      <c r="S65" s="54">
        <f>0.175*Таблица6[[#This Row],[a_SP]]+0.025</f>
        <v>3.0324443609728607E-2</v>
      </c>
      <c r="T65" s="54">
        <f>EXP(70*Таблица6[[#This Row],[poro]]-8.2)</f>
        <v>2.2943884368037391E-3</v>
      </c>
      <c r="U65" s="54"/>
      <c r="V65" s="54"/>
      <c r="W65" s="1">
        <v>2440.8999999999996</v>
      </c>
      <c r="X65" s="1">
        <v>48.02</v>
      </c>
      <c r="Y65" s="52">
        <f>1-(X65-MIN(Таблица7[SP, mV]))/(MAX(Таблица7[SP, mV])-MIN(Таблица7[SP, mV]))</f>
        <v>0.49244265933833631</v>
      </c>
      <c r="Z65" s="52">
        <f>0.175*Таблица7[[#This Row],[a_SP]]+0.025</f>
        <v>0.11117746538420886</v>
      </c>
      <c r="AA65" s="52">
        <f>EXP(70*Таблица7[[#This Row],[poro]]-8.2)</f>
        <v>0.65864049588140872</v>
      </c>
      <c r="AB65" s="52"/>
      <c r="AC65" s="52"/>
      <c r="AD65" s="1">
        <v>2442.8666666666668</v>
      </c>
      <c r="AE65" s="1">
        <v>24.77</v>
      </c>
      <c r="AF65" s="52">
        <f>1-(AE65-MIN(Таблица8[SP, mV]))/(MAX(Таблица8[SP, mV])-MIN(Таблица8[SP, mV]))</f>
        <v>0.74620901639344261</v>
      </c>
      <c r="AG65" s="52">
        <f>0.175*Таблица8[[#This Row],[a_SP]]+0.025</f>
        <v>0.15558657786885244</v>
      </c>
      <c r="AH65" s="52">
        <f>EXP(70*Таблица8[[#This Row],[poro]]-8.2)</f>
        <v>14.747306424473164</v>
      </c>
      <c r="AI65" s="52"/>
      <c r="AJ65" s="52"/>
      <c r="AK65" s="1">
        <v>2438.8033333333328</v>
      </c>
      <c r="AL65" s="1">
        <v>65.95</v>
      </c>
      <c r="AM65" s="52">
        <f>1-(AL65-MIN(Таблица9[SP, mV]))/(MAX(Таблица9[SP, mV])-MIN(Таблица9[SP, mV]))</f>
        <v>0.29623305943869371</v>
      </c>
      <c r="AN65" s="52">
        <f>0.175*Таблица9[[#This Row],[a_SP]]+0.025</f>
        <v>7.6840785401771389E-2</v>
      </c>
      <c r="AO65" s="52">
        <f>EXP(70*Таблица9[[#This Row],[poro]]-8.2)</f>
        <v>5.9537731659622214E-2</v>
      </c>
      <c r="AP65" s="52"/>
      <c r="AQ65" s="52"/>
    </row>
    <row r="66" spans="2:43" x14ac:dyDescent="0.45">
      <c r="B66" s="1">
        <v>2428.11</v>
      </c>
      <c r="C66" s="1">
        <v>64.709999999999994</v>
      </c>
      <c r="D66" s="52">
        <f>1-(C66-MIN(Таблица4[SP, mV]))/(MAX(Таблица4[SP, mV])-MIN(Таблица4[SP, mV]))</f>
        <v>0.17608861726508795</v>
      </c>
      <c r="E66" s="52">
        <f>0.175*Таблица4[[#This Row],[a_SP]]+0.025</f>
        <v>5.5815508021390389E-2</v>
      </c>
      <c r="F66" s="52">
        <f>EXP(70*Таблица4[[#This Row],[poro]]-8.2)</f>
        <v>1.3665041283386121E-2</v>
      </c>
      <c r="G66" s="52"/>
      <c r="H66" s="52"/>
      <c r="I66" s="1">
        <v>2425.9100000000067</v>
      </c>
      <c r="J66" s="1">
        <v>37.270000000000003</v>
      </c>
      <c r="K66" s="52">
        <f>1-(J66-MIN(Таблица5[SP, mV]))/(MAX(Таблица5[SP, mV])-MIN(Таблица5[SP, mV]))</f>
        <v>0.62707624574744836</v>
      </c>
      <c r="L66" s="52">
        <f>0.175*Таблица5[[#This Row],[a_SP]]+0.025</f>
        <v>0.13473834300580345</v>
      </c>
      <c r="M66" s="52">
        <f>EXP(70*Таблица5[[#This Row],[poro]]-8.2)</f>
        <v>3.4269957762722951</v>
      </c>
      <c r="N66" s="52"/>
      <c r="O66" s="52"/>
      <c r="P66" s="1">
        <v>2422.8000000000102</v>
      </c>
      <c r="Q66" s="1">
        <v>106.08</v>
      </c>
      <c r="R66" s="54">
        <f>1-(Q66-MIN(Таблица6[SP, mV]))/(MAX(Таблица6[SP, mV])-MIN(Таблица6[SP, mV]))</f>
        <v>2.4039815945159138E-2</v>
      </c>
      <c r="S66" s="54">
        <f>0.175*Таблица6[[#This Row],[a_SP]]+0.025</f>
        <v>2.9206967790402851E-2</v>
      </c>
      <c r="T66" s="54">
        <f>EXP(70*Таблица6[[#This Row],[poro]]-8.2)</f>
        <v>2.1217538285797271E-3</v>
      </c>
      <c r="U66" s="54"/>
      <c r="V66" s="54"/>
      <c r="W66" s="1">
        <v>2441</v>
      </c>
      <c r="X66" s="1">
        <v>51.83</v>
      </c>
      <c r="Y66" s="52">
        <f>1-(X66-MIN(Таблица7[SP, mV]))/(MAX(Таблица7[SP, mV])-MIN(Таблица7[SP, mV]))</f>
        <v>0.45217207483352717</v>
      </c>
      <c r="Z66" s="52">
        <f>0.175*Таблица7[[#This Row],[a_SP]]+0.025</f>
        <v>0.10413011309586725</v>
      </c>
      <c r="AA66" s="52">
        <f>EXP(70*Таблица7[[#This Row],[poro]]-8.2)</f>
        <v>0.40216529901914738</v>
      </c>
      <c r="AB66" s="52"/>
      <c r="AC66" s="52"/>
      <c r="AD66" s="1">
        <v>2443.0000000000005</v>
      </c>
      <c r="AE66" s="1">
        <v>28.11</v>
      </c>
      <c r="AF66" s="52">
        <f>1-(AE66-MIN(Таблица8[SP, mV]))/(MAX(Таблица8[SP, mV])-MIN(Таблица8[SP, mV]))</f>
        <v>0.71198770491803276</v>
      </c>
      <c r="AG66" s="52">
        <f>0.175*Таблица8[[#This Row],[a_SP]]+0.025</f>
        <v>0.14959784836065573</v>
      </c>
      <c r="AH66" s="52">
        <f>EXP(70*Таблица8[[#This Row],[poro]]-8.2)</f>
        <v>9.6973183182046281</v>
      </c>
      <c r="AI66" s="52"/>
      <c r="AJ66" s="52"/>
      <c r="AK66" s="1">
        <v>2438.9366666666665</v>
      </c>
      <c r="AL66" s="1">
        <v>73.040000000000006</v>
      </c>
      <c r="AM66" s="52">
        <f>1-(AL66-MIN(Таблица9[SP, mV]))/(MAX(Таблица9[SP, mV])-MIN(Таблица9[SP, mV]))</f>
        <v>0.22057411162095819</v>
      </c>
      <c r="AN66" s="52">
        <f>0.175*Таблица9[[#This Row],[a_SP]]+0.025</f>
        <v>6.3600469533667686E-2</v>
      </c>
      <c r="AO66" s="52">
        <f>EXP(70*Таблица9[[#This Row],[poro]]-8.2)</f>
        <v>2.3565602940935765E-2</v>
      </c>
      <c r="AP66" s="52"/>
      <c r="AQ66" s="52"/>
    </row>
    <row r="67" spans="2:43" x14ac:dyDescent="0.45">
      <c r="B67" s="1">
        <v>2428.2433333333333</v>
      </c>
      <c r="C67" s="1">
        <v>66.72</v>
      </c>
      <c r="D67" s="52">
        <f>1-(C67-MIN(Таблица4[SP, mV]))/(MAX(Таблица4[SP, mV])-MIN(Таблица4[SP, mV]))</f>
        <v>0.15049656226126817</v>
      </c>
      <c r="E67" s="52">
        <f>0.175*Таблица4[[#This Row],[a_SP]]+0.025</f>
        <v>5.1336898395721933E-2</v>
      </c>
      <c r="F67" s="52">
        <f>EXP(70*Таблица4[[#This Row],[poro]]-8.2)</f>
        <v>9.9875385077821521E-3</v>
      </c>
      <c r="G67" s="52"/>
      <c r="H67" s="52"/>
      <c r="I67" s="1">
        <v>2426.0255555555623</v>
      </c>
      <c r="J67" s="1">
        <v>39.85</v>
      </c>
      <c r="K67" s="52">
        <f>1-(J67-MIN(Таблица5[SP, mV]))/(MAX(Таблица5[SP, mV])-MIN(Таблица5[SP, mV]))</f>
        <v>0.60126075645387234</v>
      </c>
      <c r="L67" s="52">
        <f>0.175*Таблица5[[#This Row],[a_SP]]+0.025</f>
        <v>0.13022063237942766</v>
      </c>
      <c r="M67" s="52">
        <f>EXP(70*Таблица5[[#This Row],[poro]]-8.2)</f>
        <v>2.4978847320912134</v>
      </c>
      <c r="N67" s="52"/>
      <c r="O67" s="52"/>
      <c r="P67" s="1">
        <v>2422.9300000000098</v>
      </c>
      <c r="Q67" s="1">
        <v>105.97</v>
      </c>
      <c r="R67" s="54">
        <f>1-(Q67-MIN(Таблица6[SP, mV]))/(MAX(Таблица6[SP, mV])-MIN(Таблица6[SP, mV]))</f>
        <v>2.5072776786552731E-2</v>
      </c>
      <c r="S67" s="54">
        <f>0.175*Таблица6[[#This Row],[a_SP]]+0.025</f>
        <v>2.9387735937646729E-2</v>
      </c>
      <c r="T67" s="54">
        <f>EXP(70*Таблица6[[#This Row],[poro]]-8.2)</f>
        <v>2.1487725983130503E-3</v>
      </c>
      <c r="U67" s="54"/>
      <c r="V67" s="54"/>
      <c r="W67" s="1">
        <v>2441.1</v>
      </c>
      <c r="X67" s="1">
        <v>56.04</v>
      </c>
      <c r="Y67" s="52">
        <f>1-(X67-MIN(Таблица7[SP, mV]))/(MAX(Таблица7[SP, mV])-MIN(Таблица7[SP, mV]))</f>
        <v>0.40767360744107384</v>
      </c>
      <c r="Z67" s="52">
        <f>0.175*Таблица7[[#This Row],[a_SP]]+0.025</f>
        <v>9.6342881302187905E-2</v>
      </c>
      <c r="AA67" s="52">
        <f>EXP(70*Таблица7[[#This Row],[poro]]-8.2)</f>
        <v>0.23316747452011832</v>
      </c>
      <c r="AB67" s="52"/>
      <c r="AC67" s="52"/>
      <c r="AD67" s="1">
        <v>2443.1333333333337</v>
      </c>
      <c r="AE67" s="1">
        <v>33.11</v>
      </c>
      <c r="AF67" s="52">
        <f>1-(AE67-MIN(Таблица8[SP, mV]))/(MAX(Таблица8[SP, mV])-MIN(Таблица8[SP, mV]))</f>
        <v>0.66075819672131142</v>
      </c>
      <c r="AG67" s="52">
        <f>0.175*Таблица8[[#This Row],[a_SP]]+0.025</f>
        <v>0.1406326844262295</v>
      </c>
      <c r="AH67" s="52">
        <f>EXP(70*Таблица8[[#This Row],[poro]]-8.2)</f>
        <v>5.1773218740163545</v>
      </c>
      <c r="AI67" s="52"/>
      <c r="AJ67" s="52"/>
      <c r="AK67" s="1">
        <v>2439.0699999999997</v>
      </c>
      <c r="AL67" s="1">
        <v>77.11</v>
      </c>
      <c r="AM67" s="52">
        <f>1-(AL67-MIN(Таблица9[SP, mV]))/(MAX(Таблица9[SP, mV])-MIN(Таблица9[SP, mV]))</f>
        <v>0.17714224735887307</v>
      </c>
      <c r="AN67" s="52">
        <f>0.175*Таблица9[[#This Row],[a_SP]]+0.025</f>
        <v>5.5999893287802791E-2</v>
      </c>
      <c r="AO67" s="52">
        <f>EXP(70*Таблица9[[#This Row],[poro]]-8.2)</f>
        <v>1.3842558684203671E-2</v>
      </c>
      <c r="AP67" s="52"/>
      <c r="AQ67" s="52"/>
    </row>
    <row r="68" spans="2:43" x14ac:dyDescent="0.45">
      <c r="B68" s="1">
        <v>2428.3766666666666</v>
      </c>
      <c r="C68" s="1">
        <v>68.180000000000007</v>
      </c>
      <c r="D68" s="52">
        <f>1-(C68-MIN(Таблица4[SP, mV]))/(MAX(Таблица4[SP, mV])-MIN(Таблица4[SP, mV]))</f>
        <v>0.13190730837789655</v>
      </c>
      <c r="E68" s="52">
        <f>0.175*Таблица4[[#This Row],[a_SP]]+0.025</f>
        <v>4.8083778966131897E-2</v>
      </c>
      <c r="F68" s="52">
        <f>EXP(70*Таблица4[[#This Row],[poro]]-8.2)</f>
        <v>7.9535614271465868E-3</v>
      </c>
      <c r="G68" s="52"/>
      <c r="H68" s="52"/>
      <c r="I68" s="1">
        <v>2426.1411111111179</v>
      </c>
      <c r="J68" s="1">
        <v>42.36</v>
      </c>
      <c r="K68" s="52">
        <f>1-(J68-MIN(Таблица5[SP, mV]))/(MAX(Таблица5[SP, mV])-MIN(Таблица5[SP, mV]))</f>
        <v>0.57614568741244754</v>
      </c>
      <c r="L68" s="56">
        <f>0.175*Таблица5[[#This Row],[a_SP]]+0.025</f>
        <v>0.12582549529717832</v>
      </c>
      <c r="M68" s="56">
        <f>EXP(70*Таблица5[[#This Row],[poro]]-8.2)</f>
        <v>1.8363587501621932</v>
      </c>
      <c r="N68" s="52"/>
      <c r="O68" s="52"/>
      <c r="P68" s="1">
        <v>2423.0600000000099</v>
      </c>
      <c r="Q68" s="1">
        <v>104.69</v>
      </c>
      <c r="R68" s="54">
        <f>1-(Q68-MIN(Таблица6[SP, mV]))/(MAX(Таблица6[SP, mV])-MIN(Таблица6[SP, mV]))</f>
        <v>3.7092684759132299E-2</v>
      </c>
      <c r="S68" s="54">
        <f>0.175*Таблица6[[#This Row],[a_SP]]+0.025</f>
        <v>3.1491219832848152E-2</v>
      </c>
      <c r="T68" s="54">
        <f>EXP(70*Таблица6[[#This Row],[poro]]-8.2)</f>
        <v>2.4896463375624475E-3</v>
      </c>
      <c r="U68" s="54"/>
      <c r="V68" s="54"/>
      <c r="W68" s="1">
        <v>2441.1999999999998</v>
      </c>
      <c r="X68" s="1">
        <v>61.17</v>
      </c>
      <c r="Y68" s="52">
        <f>1-(X68-MIN(Таблица7[SP, mV]))/(MAX(Таблица7[SP, mV])-MIN(Таблица7[SP, mV]))</f>
        <v>0.35345100940703944</v>
      </c>
      <c r="Z68" s="52">
        <f>0.175*Таблица7[[#This Row],[a_SP]]+0.025</f>
        <v>8.6853926646231899E-2</v>
      </c>
      <c r="AA68" s="52">
        <f>EXP(70*Таблица7[[#This Row],[poro]]-8.2)</f>
        <v>0.12000460826084036</v>
      </c>
      <c r="AB68" s="52"/>
      <c r="AC68" s="52"/>
      <c r="AD68" s="1">
        <v>2443.2666666666669</v>
      </c>
      <c r="AE68" s="1">
        <v>38.6</v>
      </c>
      <c r="AF68" s="52">
        <f>1-(AE68-MIN(Таблица8[SP, mV]))/(MAX(Таблица8[SP, mV])-MIN(Таблица8[SP, mV]))</f>
        <v>0.60450819672131151</v>
      </c>
      <c r="AG68" s="52">
        <f>0.175*Таблица8[[#This Row],[a_SP]]+0.025</f>
        <v>0.13078893442622952</v>
      </c>
      <c r="AH68" s="52">
        <f>EXP(70*Таблица8[[#This Row],[poro]]-8.2)</f>
        <v>2.5992564148532713</v>
      </c>
      <c r="AI68" s="52"/>
      <c r="AJ68" s="52"/>
      <c r="AK68" s="1">
        <v>2439.2033333333329</v>
      </c>
      <c r="AL68" s="1">
        <v>80.34</v>
      </c>
      <c r="AM68" s="52">
        <f>1-(AL68-MIN(Таблица9[SP, mV]))/(MAX(Таблица9[SP, mV])-MIN(Таблица9[SP, mV]))</f>
        <v>0.14267420766193561</v>
      </c>
      <c r="AN68" s="52">
        <f>0.175*Таблица9[[#This Row],[a_SP]]+0.025</f>
        <v>4.9967986340838731E-2</v>
      </c>
      <c r="AO68" s="52">
        <f>EXP(70*Таблица9[[#This Row],[poro]]-8.2)</f>
        <v>9.0749178052833834E-3</v>
      </c>
      <c r="AP68" s="52"/>
      <c r="AQ68" s="52"/>
    </row>
    <row r="69" spans="2:43" x14ac:dyDescent="0.45">
      <c r="B69" s="1">
        <v>2428.5099999999998</v>
      </c>
      <c r="C69" s="1">
        <v>67.489999999999995</v>
      </c>
      <c r="D69" s="52">
        <f>1-(C69-MIN(Таблица4[SP, mV]))/(MAX(Таблица4[SP, mV])-MIN(Таблица4[SP, mV]))</f>
        <v>0.14069264069264087</v>
      </c>
      <c r="E69" s="52">
        <f>0.175*Таблица4[[#This Row],[a_SP]]+0.025</f>
        <v>4.9621212121212149E-2</v>
      </c>
      <c r="F69" s="52">
        <f>EXP(70*Таблица4[[#This Row],[poro]]-8.2)</f>
        <v>8.8572836113451087E-3</v>
      </c>
      <c r="G69" s="52"/>
      <c r="H69" s="52"/>
      <c r="I69" s="1">
        <v>2426.2566666666739</v>
      </c>
      <c r="J69" s="1">
        <v>44.38</v>
      </c>
      <c r="K69" s="52">
        <f>1-(J69-MIN(Таблица5[SP, mV]))/(MAX(Таблица5[SP, mV])-MIN(Таблица5[SP, mV]))</f>
        <v>0.55593356013608164</v>
      </c>
      <c r="L69" s="56">
        <f>0.175*Таблица5[[#This Row],[a_SP]]+0.025</f>
        <v>0.12228837302381429</v>
      </c>
      <c r="M69" s="56">
        <f>EXP(70*Таблица5[[#This Row],[poro]]-8.2)</f>
        <v>1.433596198712098</v>
      </c>
      <c r="N69" s="52"/>
      <c r="O69" s="52"/>
      <c r="P69" s="1">
        <v>2423.1900000000101</v>
      </c>
      <c r="Q69" s="1">
        <v>100.46</v>
      </c>
      <c r="R69" s="54">
        <f>1-(Q69-MIN(Таблица6[SP, mV]))/(MAX(Таблица6[SP, mV])-MIN(Таблица6[SP, mV]))</f>
        <v>7.6814724387266442E-2</v>
      </c>
      <c r="S69" s="54">
        <f>0.175*Таблица6[[#This Row],[a_SP]]+0.025</f>
        <v>3.844257676777163E-2</v>
      </c>
      <c r="T69" s="54">
        <f>EXP(70*Таблица6[[#This Row],[poro]]-8.2)</f>
        <v>4.0500760257247623E-3</v>
      </c>
      <c r="U69" s="54"/>
      <c r="V69" s="54"/>
      <c r="W69" s="1">
        <v>2441.3000000000002</v>
      </c>
      <c r="X69" s="1">
        <v>67.38</v>
      </c>
      <c r="Y69" s="52">
        <f>1-(X69-MIN(Таблица7[SP, mV]))/(MAX(Таблица7[SP, mV])-MIN(Таблица7[SP, mV]))</f>
        <v>0.28781312757636612</v>
      </c>
      <c r="Z69" s="52">
        <f>0.175*Таблица7[[#This Row],[a_SP]]+0.025</f>
        <v>7.5367297325864072E-2</v>
      </c>
      <c r="AA69" s="52">
        <f>EXP(70*Таблица7[[#This Row],[poro]]-8.2)</f>
        <v>5.3702851023598203E-2</v>
      </c>
      <c r="AB69" s="52"/>
      <c r="AC69" s="52"/>
      <c r="AD69" s="1">
        <v>2443.4</v>
      </c>
      <c r="AE69" s="1">
        <v>44.31</v>
      </c>
      <c r="AF69" s="52">
        <f>1-(AE69-MIN(Таблица8[SP, mV]))/(MAX(Таблица8[SP, mV])-MIN(Таблица8[SP, mV]))</f>
        <v>0.54600409836065567</v>
      </c>
      <c r="AG69" s="52">
        <f>0.175*Таблица8[[#This Row],[a_SP]]+0.025</f>
        <v>0.12055071721311475</v>
      </c>
      <c r="AH69" s="52">
        <f>EXP(70*Таблица8[[#This Row],[poro]]-8.2)</f>
        <v>1.2694074349328628</v>
      </c>
      <c r="AI69" s="52"/>
      <c r="AJ69" s="52"/>
      <c r="AK69" s="1">
        <v>2439.3366666666666</v>
      </c>
      <c r="AL69" s="1">
        <v>83.58</v>
      </c>
      <c r="AM69" s="52">
        <f>1-(AL69-MIN(Таблица9[SP, mV]))/(MAX(Таблица9[SP, mV])-MIN(Таблица9[SP, mV]))</f>
        <v>0.10809945576779423</v>
      </c>
      <c r="AN69" s="52">
        <f>0.175*Таблица9[[#This Row],[a_SP]]+0.025</f>
        <v>4.3917404759363989E-2</v>
      </c>
      <c r="AO69" s="52">
        <f>EXP(70*Таблица9[[#This Row],[poro]]-8.2)</f>
        <v>5.9415712116194916E-3</v>
      </c>
      <c r="AP69" s="52"/>
      <c r="AQ69" s="52"/>
    </row>
    <row r="70" spans="2:43" x14ac:dyDescent="0.45">
      <c r="B70" s="1">
        <v>2428.6433333333339</v>
      </c>
      <c r="C70" s="1">
        <v>66.61</v>
      </c>
      <c r="D70" s="52">
        <f>1-(C70-MIN(Таблица4[SP, mV]))/(MAX(Таблица4[SP, mV])-MIN(Таблица4[SP, mV]))</f>
        <v>0.15189712248535781</v>
      </c>
      <c r="E70" s="52">
        <f>0.175*Таблица4[[#This Row],[a_SP]]+0.025</f>
        <v>5.1581996434937619E-2</v>
      </c>
      <c r="F70" s="52">
        <f>EXP(70*Таблица4[[#This Row],[poro]]-8.2)</f>
        <v>1.0160371733539061E-2</v>
      </c>
      <c r="G70" s="52"/>
      <c r="H70" s="52"/>
      <c r="I70" s="1">
        <v>2426.3722222222291</v>
      </c>
      <c r="J70" s="1">
        <v>44.48</v>
      </c>
      <c r="K70" s="52">
        <f>1-(J70-MIN(Таблица5[SP, mV]))/(MAX(Таблица5[SP, mV])-MIN(Таблица5[SP, mV]))</f>
        <v>0.55493295977586554</v>
      </c>
      <c r="L70" s="56">
        <f>0.175*Таблица5[[#This Row],[a_SP]]+0.025</f>
        <v>0.12211326796077646</v>
      </c>
      <c r="M70" s="56">
        <f>EXP(70*Таблица5[[#This Row],[poro]]-8.2)</f>
        <v>1.4161313570600567</v>
      </c>
      <c r="N70" s="52"/>
      <c r="O70" s="52"/>
      <c r="P70" s="1">
        <v>2423.3200000000102</v>
      </c>
      <c r="Q70" s="1">
        <v>94.37</v>
      </c>
      <c r="R70" s="54">
        <f>1-(Q70-MIN(Таблица6[SP, mV]))/(MAX(Таблица6[SP, mV])-MIN(Таблица6[SP, mV]))</f>
        <v>0.13400319278805517</v>
      </c>
      <c r="S70" s="54">
        <f>0.175*Таблица6[[#This Row],[a_SP]]+0.025</f>
        <v>4.8450558737909655E-2</v>
      </c>
      <c r="T70" s="54">
        <f>EXP(70*Таблица6[[#This Row],[poro]]-8.2)</f>
        <v>8.1604098190347658E-3</v>
      </c>
      <c r="U70" s="54"/>
      <c r="V70" s="54"/>
      <c r="W70" s="1">
        <v>2441.3999999999996</v>
      </c>
      <c r="X70" s="1">
        <v>75.62</v>
      </c>
      <c r="Y70" s="52">
        <f>1-(X70-MIN(Таблица7[SP, mV]))/(MAX(Таблица7[SP, mV])-MIN(Таблица7[SP, mV]))</f>
        <v>0.20071874009089941</v>
      </c>
      <c r="Z70" s="52">
        <f>0.175*Таблица7[[#This Row],[a_SP]]+0.025</f>
        <v>6.0125779515907397E-2</v>
      </c>
      <c r="AA70" s="52">
        <f>EXP(70*Таблица7[[#This Row],[poro]]-8.2)</f>
        <v>1.8477612148025301E-2</v>
      </c>
      <c r="AB70" s="52"/>
      <c r="AC70" s="52"/>
      <c r="AD70" s="1">
        <v>2443.5333333333333</v>
      </c>
      <c r="AE70" s="1">
        <v>50.52</v>
      </c>
      <c r="AF70" s="52">
        <f>1-(AE70-MIN(Таблица8[SP, mV]))/(MAX(Таблица8[SP, mV])-MIN(Таблица8[SP, mV]))</f>
        <v>0.48237704918032775</v>
      </c>
      <c r="AG70" s="52">
        <f>0.175*Таблица8[[#This Row],[a_SP]]+0.025</f>
        <v>0.10941598360655735</v>
      </c>
      <c r="AH70" s="52">
        <f>EXP(70*Таблица8[[#This Row],[poro]]-8.2)</f>
        <v>0.58223499134695211</v>
      </c>
      <c r="AI70" s="52"/>
      <c r="AJ70" s="52"/>
      <c r="AK70" s="1">
        <v>2439.4699999999998</v>
      </c>
      <c r="AL70" s="1">
        <v>85.66</v>
      </c>
      <c r="AM70" s="52">
        <f>1-(AL70-MIN(Таблица9[SP, mV]))/(MAX(Таблица9[SP, mV])-MIN(Таблица9[SP, mV]))</f>
        <v>8.5903318749332991E-2</v>
      </c>
      <c r="AN70" s="52">
        <f>0.175*Таблица9[[#This Row],[a_SP]]+0.025</f>
        <v>4.0033080781133275E-2</v>
      </c>
      <c r="AO70" s="52">
        <f>EXP(70*Таблица9[[#This Row],[poro]]-8.2)</f>
        <v>4.5270519032925526E-3</v>
      </c>
      <c r="AP70" s="52"/>
      <c r="AQ70" s="52"/>
    </row>
    <row r="71" spans="2:43" x14ac:dyDescent="0.45">
      <c r="B71" s="1">
        <v>2428.7766666666671</v>
      </c>
      <c r="C71" s="1">
        <v>65</v>
      </c>
      <c r="D71" s="52">
        <f>1-(C71-MIN(Таблица4[SP, mV]))/(MAX(Таблица4[SP, mV])-MIN(Таблица4[SP, mV]))</f>
        <v>0.17239623121976066</v>
      </c>
      <c r="E71" s="52">
        <f>0.175*Таблица4[[#This Row],[a_SP]]+0.025</f>
        <v>5.5169340463458116E-2</v>
      </c>
      <c r="F71" s="52">
        <f>EXP(70*Таблица4[[#This Row],[poro]]-8.2)</f>
        <v>1.3060718157486216E-2</v>
      </c>
      <c r="G71" s="52"/>
      <c r="H71" s="52"/>
      <c r="I71" s="1">
        <v>2426.4877777777847</v>
      </c>
      <c r="J71" s="1">
        <v>42.75</v>
      </c>
      <c r="K71" s="52">
        <f>1-(J71-MIN(Таблица5[SP, mV]))/(MAX(Таблица5[SP, mV])-MIN(Таблица5[SP, mV]))</f>
        <v>0.57224334600760463</v>
      </c>
      <c r="L71" s="56">
        <f>0.175*Таблица5[[#This Row],[a_SP]]+0.025</f>
        <v>0.12514258555133081</v>
      </c>
      <c r="M71" s="56">
        <f>EXP(70*Таблица5[[#This Row],[poro]]-8.2)</f>
        <v>1.7506392178653232</v>
      </c>
      <c r="N71" s="52"/>
      <c r="O71" s="52"/>
      <c r="P71" s="1">
        <v>2423.4500000000098</v>
      </c>
      <c r="Q71" s="1">
        <v>87.2</v>
      </c>
      <c r="R71" s="54">
        <f>1-(Q71-MIN(Таблица6[SP, mV]))/(MAX(Таблица6[SP, mV])-MIN(Таблица6[SP, mV]))</f>
        <v>0.20133345854070805</v>
      </c>
      <c r="S71" s="54">
        <f>0.175*Таблица6[[#This Row],[a_SP]]+0.025</f>
        <v>6.0233355244623907E-2</v>
      </c>
      <c r="T71" s="54">
        <f>EXP(70*Таблица6[[#This Row],[poro]]-8.2)</f>
        <v>1.861727933744755E-2</v>
      </c>
      <c r="U71" s="54"/>
      <c r="V71" s="54"/>
      <c r="W71" s="1">
        <v>2441.5</v>
      </c>
      <c r="X71" s="1">
        <v>81.45</v>
      </c>
      <c r="Y71" s="52">
        <f>1-(X71-MIN(Таблица7[SP, mV]))/(MAX(Таблица7[SP, mV])-MIN(Таблица7[SP, mV]))</f>
        <v>0.13909734700348797</v>
      </c>
      <c r="Z71" s="52">
        <f>0.175*Таблица7[[#This Row],[a_SP]]+0.025</f>
        <v>4.9342035725610398E-2</v>
      </c>
      <c r="AA71" s="52">
        <f>EXP(70*Таблица7[[#This Row],[poro]]-8.2)</f>
        <v>8.6858718447676026E-3</v>
      </c>
      <c r="AB71" s="52"/>
      <c r="AC71" s="52"/>
      <c r="AD71" s="1">
        <v>2443.666666666667</v>
      </c>
      <c r="AE71" s="1">
        <v>56.04</v>
      </c>
      <c r="AF71" s="52">
        <f>1-(AE71-MIN(Таблица8[SP, mV]))/(MAX(Таблица8[SP, mV])-MIN(Таблица8[SP, mV]))</f>
        <v>0.42581967213114746</v>
      </c>
      <c r="AG71" s="52">
        <f>0.175*Таблица8[[#This Row],[a_SP]]+0.025</f>
        <v>9.9518442622950815E-2</v>
      </c>
      <c r="AH71" s="52">
        <f>EXP(70*Таблица8[[#This Row],[poro]]-8.2)</f>
        <v>0.29121046774084386</v>
      </c>
      <c r="AI71" s="52"/>
      <c r="AJ71" s="52"/>
      <c r="AK71" s="1">
        <v>2439.603333333333</v>
      </c>
      <c r="AL71" s="1">
        <v>86.71</v>
      </c>
      <c r="AM71" s="52">
        <f>1-(AL71-MIN(Таблица9[SP, mV]))/(MAX(Таблица9[SP, mV])-MIN(Таблица9[SP, mV]))</f>
        <v>7.4698538042898277E-2</v>
      </c>
      <c r="AN71" s="52">
        <f>0.175*Таблица9[[#This Row],[a_SP]]+0.025</f>
        <v>3.80722441575072E-2</v>
      </c>
      <c r="AO71" s="52">
        <f>EXP(70*Таблица9[[#This Row],[poro]]-8.2)</f>
        <v>3.9464339355167449E-3</v>
      </c>
      <c r="AP71" s="52"/>
      <c r="AQ71" s="52"/>
    </row>
    <row r="72" spans="2:43" x14ac:dyDescent="0.45">
      <c r="B72" s="1">
        <v>2428.9100000000003</v>
      </c>
      <c r="C72" s="1">
        <v>62.32</v>
      </c>
      <c r="D72" s="52">
        <f>1-(C72-MIN(Таблица4[SP, mV]))/(MAX(Таблица4[SP, mV])-MIN(Таблица4[SP, mV]))</f>
        <v>0.20651897122485363</v>
      </c>
      <c r="E72" s="52">
        <f>0.175*Таблица4[[#This Row],[a_SP]]+0.025</f>
        <v>6.1140819964349384E-2</v>
      </c>
      <c r="F72" s="52">
        <f>EXP(70*Таблица4[[#This Row],[poro]]-8.2)</f>
        <v>1.9838265556474863E-2</v>
      </c>
      <c r="G72" s="52"/>
      <c r="H72" s="52"/>
      <c r="I72" s="1">
        <v>2426.6033333333403</v>
      </c>
      <c r="J72" s="1">
        <v>40.19</v>
      </c>
      <c r="K72" s="52">
        <f>1-(J72-MIN(Таблица5[SP, mV]))/(MAX(Таблица5[SP, mV])-MIN(Таблица5[SP, mV]))</f>
        <v>0.59785871522913747</v>
      </c>
      <c r="L72" s="56">
        <f>0.175*Таблица5[[#This Row],[a_SP]]+0.025</f>
        <v>0.12962527516509906</v>
      </c>
      <c r="M72" s="56">
        <f>EXP(70*Таблица5[[#This Row],[poro]]-8.2)</f>
        <v>2.3959247219863178</v>
      </c>
      <c r="N72" s="52"/>
      <c r="O72" s="52"/>
      <c r="P72" s="1">
        <v>2423.5800000000099</v>
      </c>
      <c r="Q72" s="1">
        <v>81.59</v>
      </c>
      <c r="R72" s="54">
        <f>1-(Q72-MIN(Таблица6[SP, mV]))/(MAX(Таблица6[SP, mV])-MIN(Таблица6[SP, mV]))</f>
        <v>0.25401446145177953</v>
      </c>
      <c r="S72" s="54">
        <f>0.175*Таблица6[[#This Row],[a_SP]]+0.025</f>
        <v>6.9452530754061409E-2</v>
      </c>
      <c r="T72" s="54">
        <f>EXP(70*Таблица6[[#This Row],[poro]]-8.2)</f>
        <v>3.5496440781054864E-2</v>
      </c>
      <c r="U72" s="54"/>
      <c r="V72" s="54"/>
      <c r="W72" s="1">
        <v>2441.6</v>
      </c>
      <c r="X72" s="1">
        <v>84.88</v>
      </c>
      <c r="Y72" s="52">
        <f>1-(X72-MIN(Таблица7[SP, mV]))/(MAX(Таблица7[SP, mV])-MIN(Таблица7[SP, mV]))</f>
        <v>0.1028432512419406</v>
      </c>
      <c r="Z72" s="52">
        <f>0.175*Таблица7[[#This Row],[a_SP]]+0.025</f>
        <v>4.2997568967339604E-2</v>
      </c>
      <c r="AA72" s="52">
        <f>EXP(70*Таблица7[[#This Row],[poro]]-8.2)</f>
        <v>5.571058694455633E-3</v>
      </c>
      <c r="AB72" s="52"/>
      <c r="AC72" s="52"/>
      <c r="AD72" s="1">
        <v>2443.8000000000002</v>
      </c>
      <c r="AE72" s="1">
        <v>60.67</v>
      </c>
      <c r="AF72" s="52">
        <f>1-(AE72-MIN(Таблица8[SP, mV]))/(MAX(Таблица8[SP, mV])-MIN(Таблица8[SP, mV]))</f>
        <v>0.37838114754098351</v>
      </c>
      <c r="AG72" s="52">
        <f>0.175*Таблица8[[#This Row],[a_SP]]+0.025</f>
        <v>9.121670081967212E-2</v>
      </c>
      <c r="AH72" s="52">
        <f>EXP(70*Таблица8[[#This Row],[poro]]-8.2)</f>
        <v>0.16286543966699071</v>
      </c>
      <c r="AI72" s="52"/>
      <c r="AJ72" s="52"/>
      <c r="AK72" s="1">
        <v>2439.7366666666662</v>
      </c>
      <c r="AL72" s="1">
        <v>87.11</v>
      </c>
      <c r="AM72" s="52">
        <f>1-(AL72-MIN(Таблица9[SP, mV]))/(MAX(Таблица9[SP, mV])-MIN(Таблица9[SP, mV]))</f>
        <v>7.0430050154732582E-2</v>
      </c>
      <c r="AN72" s="52">
        <f>0.175*Таблица9[[#This Row],[a_SP]]+0.025</f>
        <v>3.73252587770782E-2</v>
      </c>
      <c r="AO72" s="52">
        <f>EXP(70*Таблица9[[#This Row],[poro]]-8.2)</f>
        <v>3.7453811720463965E-3</v>
      </c>
      <c r="AP72" s="52"/>
      <c r="AQ72" s="52"/>
    </row>
    <row r="73" spans="2:43" x14ac:dyDescent="0.45">
      <c r="B73" s="1">
        <v>2429.0433333333335</v>
      </c>
      <c r="C73" s="1">
        <v>58.6</v>
      </c>
      <c r="D73" s="52">
        <f>1-(C73-MIN(Таблица4[SP, mV]))/(MAX(Таблица4[SP, mV])-MIN(Таблица4[SP, mV]))</f>
        <v>0.25388337153043039</v>
      </c>
      <c r="E73" s="52">
        <f>0.175*Таблица4[[#This Row],[a_SP]]+0.025</f>
        <v>6.942959001782531E-2</v>
      </c>
      <c r="F73" s="52">
        <f>EXP(70*Таблица4[[#This Row],[poro]]-8.2)</f>
        <v>3.5439484510982007E-2</v>
      </c>
      <c r="G73" s="52"/>
      <c r="H73" s="52"/>
      <c r="I73" s="1">
        <v>2426.7188888888954</v>
      </c>
      <c r="J73" s="1">
        <v>39.14</v>
      </c>
      <c r="K73" s="52">
        <f>1-(J73-MIN(Таблица5[SP, mV]))/(MAX(Таблица5[SP, mV])-MIN(Таблица5[SP, mV]))</f>
        <v>0.60836501901140683</v>
      </c>
      <c r="L73" s="56">
        <f>0.175*Таблица5[[#This Row],[a_SP]]+0.025</f>
        <v>0.13146387832699619</v>
      </c>
      <c r="M73" s="56">
        <f>EXP(70*Таблица5[[#This Row],[poro]]-8.2)</f>
        <v>2.7250083242732979</v>
      </c>
      <c r="N73" s="52"/>
      <c r="O73" s="52"/>
      <c r="P73" s="1">
        <v>2423.71000000001</v>
      </c>
      <c r="Q73" s="1">
        <v>76.61</v>
      </c>
      <c r="R73" s="54">
        <f>1-(Q73-MIN(Таблица6[SP, mV]))/(MAX(Таблица6[SP, mV])-MIN(Таблица6[SP, mV]))</f>
        <v>0.30077941590759694</v>
      </c>
      <c r="S73" s="54">
        <f>0.175*Таблица6[[#This Row],[a_SP]]+0.025</f>
        <v>7.7636397783829469E-2</v>
      </c>
      <c r="T73" s="54">
        <f>EXP(70*Таблица6[[#This Row],[poro]]-8.2)</f>
        <v>6.2947630818086506E-2</v>
      </c>
      <c r="U73" s="54"/>
      <c r="V73" s="54"/>
      <c r="W73" s="1">
        <v>2441.6999999999998</v>
      </c>
      <c r="X73" s="1">
        <v>86.04</v>
      </c>
      <c r="Y73" s="52">
        <f>1-(X73-MIN(Таблица7[SP, mV]))/(MAX(Таблица7[SP, mV])-MIN(Таблица7[SP, mV]))</f>
        <v>9.0582390867772866E-2</v>
      </c>
      <c r="Z73" s="52">
        <f>0.175*Таблица7[[#This Row],[a_SP]]+0.025</f>
        <v>4.0851918401860254E-2</v>
      </c>
      <c r="AA73" s="52">
        <f>EXP(70*Таблица7[[#This Row],[poro]]-8.2)</f>
        <v>4.7941171241249123E-3</v>
      </c>
      <c r="AB73" s="52"/>
      <c r="AC73" s="52"/>
      <c r="AD73" s="1">
        <v>2443.9333333333334</v>
      </c>
      <c r="AE73" s="1">
        <v>62.61</v>
      </c>
      <c r="AF73" s="52">
        <f>1-(AE73-MIN(Таблица8[SP, mV]))/(MAX(Таблица8[SP, mV])-MIN(Таблица8[SP, mV]))</f>
        <v>0.35850409836065567</v>
      </c>
      <c r="AG73" s="52">
        <f>0.175*Таблица8[[#This Row],[a_SP]]+0.025</f>
        <v>8.7738217213114728E-2</v>
      </c>
      <c r="AH73" s="52">
        <f>EXP(70*Таблица8[[#This Row],[poro]]-8.2)</f>
        <v>0.12766766034968821</v>
      </c>
      <c r="AI73" s="52"/>
      <c r="AJ73" s="52"/>
      <c r="AK73" s="1">
        <v>2439.8699999999994</v>
      </c>
      <c r="AL73" s="1">
        <v>86.53</v>
      </c>
      <c r="AM73" s="52">
        <f>1-(AL73-MIN(Таблица9[SP, mV]))/(MAX(Таблица9[SP, mV])-MIN(Таблица9[SP, mV]))</f>
        <v>7.6619357592572768E-2</v>
      </c>
      <c r="AN73" s="52">
        <f>0.175*Таблица9[[#This Row],[a_SP]]+0.025</f>
        <v>3.8408387578700236E-2</v>
      </c>
      <c r="AO73" s="52">
        <f>EXP(70*Таблица9[[#This Row],[poro]]-8.2)</f>
        <v>4.0403947980621373E-3</v>
      </c>
      <c r="AP73" s="52"/>
      <c r="AQ73" s="52"/>
    </row>
    <row r="74" spans="2:43" x14ac:dyDescent="0.45">
      <c r="B74" s="1">
        <v>2429.1766666666667</v>
      </c>
      <c r="C74" s="1">
        <v>53.4</v>
      </c>
      <c r="D74" s="52">
        <f>1-(C74-MIN(Таблица4[SP, mV]))/(MAX(Таблица4[SP, mV])-MIN(Таблица4[SP, mV]))</f>
        <v>0.32009167303284958</v>
      </c>
      <c r="E74" s="52">
        <f>0.175*Таблица4[[#This Row],[a_SP]]+0.025</f>
        <v>8.101604278074867E-2</v>
      </c>
      <c r="F74" s="52">
        <f>EXP(70*Таблица4[[#This Row],[poro]]-8.2)</f>
        <v>7.9748527188174878E-2</v>
      </c>
      <c r="G74" s="52"/>
      <c r="H74" s="52"/>
      <c r="I74" s="1">
        <v>2426.8344444444515</v>
      </c>
      <c r="J74" s="1">
        <v>39.78</v>
      </c>
      <c r="K74" s="52">
        <f>1-(J74-MIN(Таблица5[SP, mV]))/(MAX(Таблица5[SP, mV])-MIN(Таблица5[SP, mV]))</f>
        <v>0.60196117670602356</v>
      </c>
      <c r="L74" s="56">
        <f>0.175*Таблица5[[#This Row],[a_SP]]+0.025</f>
        <v>0.13034320592355411</v>
      </c>
      <c r="M74" s="56">
        <f>EXP(70*Таблица5[[#This Row],[poro]]-8.2)</f>
        <v>2.5194091623506965</v>
      </c>
      <c r="N74" s="52"/>
      <c r="O74" s="52"/>
      <c r="P74" s="1">
        <v>2423.8400000000101</v>
      </c>
      <c r="Q74" s="1">
        <v>70.89</v>
      </c>
      <c r="R74" s="54">
        <f>1-(Q74-MIN(Таблица6[SP, mV]))/(MAX(Таблица6[SP, mV])-MIN(Таблица6[SP, mV]))</f>
        <v>0.354493379660062</v>
      </c>
      <c r="S74" s="54">
        <f>0.175*Таблица6[[#This Row],[a_SP]]+0.025</f>
        <v>8.7036341440510839E-2</v>
      </c>
      <c r="T74" s="54">
        <f>EXP(70*Таблица6[[#This Row],[poro]]-8.2)</f>
        <v>0.12154677642197451</v>
      </c>
      <c r="U74" s="54"/>
      <c r="V74" s="54"/>
      <c r="W74" s="1">
        <v>2441.8000000000002</v>
      </c>
      <c r="X74" s="1">
        <v>86.32</v>
      </c>
      <c r="Y74" s="52">
        <f>1-(X74-MIN(Таблица7[SP, mV]))/(MAX(Таблица7[SP, mV])-MIN(Таблица7[SP, mV]))</f>
        <v>8.7622872846422228E-2</v>
      </c>
      <c r="Z74" s="52">
        <f>0.175*Таблица7[[#This Row],[a_SP]]+0.025</f>
        <v>4.033400274812389E-2</v>
      </c>
      <c r="AA74" s="52">
        <f>EXP(70*Таблица7[[#This Row],[poro]]-8.2)</f>
        <v>4.6234236079981785E-3</v>
      </c>
      <c r="AB74" s="52"/>
      <c r="AC74" s="52"/>
      <c r="AD74" s="1">
        <v>2444.0666666666671</v>
      </c>
      <c r="AE74" s="1">
        <v>61.33</v>
      </c>
      <c r="AF74" s="52">
        <f>1-(AE74-MIN(Таблица8[SP, mV]))/(MAX(Таблица8[SP, mV])-MIN(Таблица8[SP, mV]))</f>
        <v>0.37161885245901638</v>
      </c>
      <c r="AG74" s="52">
        <f>0.175*Таблица8[[#This Row],[a_SP]]+0.025</f>
        <v>9.0033299180327875E-2</v>
      </c>
      <c r="AH74" s="52">
        <f>EXP(70*Таблица8[[#This Row],[poro]]-8.2)</f>
        <v>0.14991766173323229</v>
      </c>
      <c r="AI74" s="52"/>
      <c r="AJ74" s="52"/>
      <c r="AK74" s="1">
        <v>2440.0033333333331</v>
      </c>
      <c r="AL74" s="1">
        <v>85.9</v>
      </c>
      <c r="AM74" s="52">
        <f>1-(AL74-MIN(Таблица9[SP, mV]))/(MAX(Таблица9[SP, mV])-MIN(Таблица9[SP, mV]))</f>
        <v>8.3342226016433596E-2</v>
      </c>
      <c r="AN74" s="52">
        <f>0.175*Таблица9[[#This Row],[a_SP]]+0.025</f>
        <v>3.9584889552875882E-2</v>
      </c>
      <c r="AO74" s="52">
        <f>EXP(70*Таблица9[[#This Row],[poro]]-8.2)</f>
        <v>4.3872278030800899E-3</v>
      </c>
      <c r="AP74" s="52"/>
      <c r="AQ74" s="52"/>
    </row>
    <row r="75" spans="2:43" x14ac:dyDescent="0.45">
      <c r="B75" s="1">
        <v>2429.31</v>
      </c>
      <c r="C75" s="1">
        <v>49.96</v>
      </c>
      <c r="D75" s="52">
        <f>1-(C75-MIN(Таблица4[SP, mV]))/(MAX(Таблица4[SP, mV])-MIN(Таблица4[SP, mV]))</f>
        <v>0.36389101094983456</v>
      </c>
      <c r="E75" s="52">
        <f>0.175*Таблица4[[#This Row],[a_SP]]+0.025</f>
        <v>8.8680926916221037E-2</v>
      </c>
      <c r="F75" s="52">
        <f>EXP(70*Таблица4[[#This Row],[poro]]-8.2)</f>
        <v>0.13637659818313122</v>
      </c>
      <c r="G75" s="52"/>
      <c r="H75" s="52"/>
      <c r="I75" s="1">
        <v>2426.9500000000071</v>
      </c>
      <c r="J75" s="1">
        <v>42.16</v>
      </c>
      <c r="K75" s="52">
        <f>1-(J75-MIN(Таблица5[SP, mV]))/(MAX(Таблица5[SP, mV])-MIN(Таблица5[SP, mV]))</f>
        <v>0.57814688813287973</v>
      </c>
      <c r="L75" s="56">
        <f>0.175*Таблица5[[#This Row],[a_SP]]+0.025</f>
        <v>0.12617570542325396</v>
      </c>
      <c r="M75" s="56">
        <f>EXP(70*Таблица5[[#This Row],[poro]]-8.2)</f>
        <v>1.8819328861870561</v>
      </c>
      <c r="N75" s="52"/>
      <c r="O75" s="52"/>
      <c r="P75" s="1">
        <v>2423.9700000000098</v>
      </c>
      <c r="Q75" s="1">
        <v>64.64</v>
      </c>
      <c r="R75" s="54">
        <f>1-(Q75-MIN(Таблица6[SP, mV]))/(MAX(Таблица6[SP, mV])-MIN(Таблица6[SP, mV]))</f>
        <v>0.41318433655742315</v>
      </c>
      <c r="S75" s="54">
        <f>0.175*Таблица6[[#This Row],[a_SP]]+0.025</f>
        <v>9.7307258897549043E-2</v>
      </c>
      <c r="T75" s="54">
        <f>EXP(70*Таблица6[[#This Row],[poro]]-8.2)</f>
        <v>0.2494512241797579</v>
      </c>
      <c r="U75" s="54"/>
      <c r="V75" s="54"/>
      <c r="W75" s="1">
        <v>2441.8999999999996</v>
      </c>
      <c r="X75" s="1">
        <v>86.06</v>
      </c>
      <c r="Y75" s="52">
        <f>1-(X75-MIN(Таблица7[SP, mV]))/(MAX(Таблица7[SP, mV])-MIN(Таблица7[SP, mV]))</f>
        <v>9.0370996723390773E-2</v>
      </c>
      <c r="Z75" s="52">
        <f>0.175*Таблица7[[#This Row],[a_SP]]+0.025</f>
        <v>4.0814924426593388E-2</v>
      </c>
      <c r="AA75" s="52">
        <f>EXP(70*Таблица7[[#This Row],[poro]]-8.2)</f>
        <v>4.7817184432088038E-3</v>
      </c>
      <c r="AB75" s="52"/>
      <c r="AC75" s="52"/>
      <c r="AD75" s="1">
        <v>2444.2000000000003</v>
      </c>
      <c r="AE75" s="1">
        <v>57.93</v>
      </c>
      <c r="AF75" s="52">
        <f>1-(AE75-MIN(Таблица8[SP, mV]))/(MAX(Таблица8[SP, mV])-MIN(Таблица8[SP, mV]))</f>
        <v>0.40645491803278688</v>
      </c>
      <c r="AG75" s="52">
        <f>0.175*Таблица8[[#This Row],[a_SP]]+0.025</f>
        <v>9.6129610655737691E-2</v>
      </c>
      <c r="AH75" s="52">
        <f>EXP(70*Таблица8[[#This Row],[poro]]-8.2)</f>
        <v>0.2297123846527073</v>
      </c>
      <c r="AI75" s="52"/>
      <c r="AJ75" s="52"/>
      <c r="AK75" s="1">
        <v>2440.1366666666663</v>
      </c>
      <c r="AL75" s="1">
        <v>85.78</v>
      </c>
      <c r="AM75" s="52">
        <f>1-(AL75-MIN(Таблица9[SP, mV]))/(MAX(Таблица9[SP, mV])-MIN(Таблица9[SP, mV]))</f>
        <v>8.4622772382883293E-2</v>
      </c>
      <c r="AN75" s="52">
        <f>0.175*Таблица9[[#This Row],[a_SP]]+0.025</f>
        <v>3.9808985167004575E-2</v>
      </c>
      <c r="AO75" s="52">
        <f>EXP(70*Таблица9[[#This Row],[poro]]-8.2)</f>
        <v>4.4565915199972867E-3</v>
      </c>
      <c r="AP75" s="52"/>
      <c r="AQ75" s="52"/>
    </row>
    <row r="76" spans="2:43" x14ac:dyDescent="0.45">
      <c r="B76" s="1">
        <v>2429.4433333333332</v>
      </c>
      <c r="C76" s="1">
        <v>46.45</v>
      </c>
      <c r="D76" s="52">
        <f>1-(C76-MIN(Таблица4[SP, mV]))/(MAX(Таблица4[SP, mV])-MIN(Таблица4[SP, mV]))</f>
        <v>0.40858161446396746</v>
      </c>
      <c r="E76" s="52">
        <f>0.175*Таблица4[[#This Row],[a_SP]]+0.025</f>
        <v>9.6501782531194291E-2</v>
      </c>
      <c r="F76" s="52">
        <f>EXP(70*Таблица4[[#This Row],[poro]]-8.2)</f>
        <v>0.23577549412262361</v>
      </c>
      <c r="G76" s="52"/>
      <c r="H76" s="52"/>
      <c r="I76" s="1">
        <v>2427.0655555555622</v>
      </c>
      <c r="J76" s="1">
        <v>46.79</v>
      </c>
      <c r="K76" s="52">
        <f>1-(J76-MIN(Таблица5[SP, mV]))/(MAX(Таблица5[SP, mV])-MIN(Таблица5[SP, mV]))</f>
        <v>0.53181909145487294</v>
      </c>
      <c r="L76" s="56">
        <f>0.175*Таблица5[[#This Row],[a_SP]]+0.025</f>
        <v>0.11806834100460276</v>
      </c>
      <c r="M76" s="56">
        <f>EXP(70*Таблица5[[#This Row],[poro]]-8.2)</f>
        <v>1.0669284045708747</v>
      </c>
      <c r="N76" s="52"/>
      <c r="O76" s="52"/>
      <c r="P76" s="1">
        <v>2424.1000000000099</v>
      </c>
      <c r="Q76" s="1">
        <v>58.52</v>
      </c>
      <c r="R76" s="54">
        <f>1-(Q76-MIN(Таблица6[SP, mV]))/(MAX(Таблица6[SP, mV])-MIN(Таблица6[SP, mV]))</f>
        <v>0.47065452155131926</v>
      </c>
      <c r="S76" s="54">
        <f>0.175*Таблица6[[#This Row],[a_SP]]+0.025</f>
        <v>0.10736454127148087</v>
      </c>
      <c r="T76" s="54">
        <f>EXP(70*Таблица6[[#This Row],[poro]]-8.2)</f>
        <v>0.50435135997402025</v>
      </c>
      <c r="U76" s="54"/>
      <c r="V76" s="54"/>
      <c r="W76" s="1">
        <v>2442</v>
      </c>
      <c r="X76" s="1">
        <v>86.49</v>
      </c>
      <c r="Y76" s="52">
        <f>1-(X76-MIN(Таблица7[SP, mV]))/(MAX(Таблица7[SP, mV])-MIN(Таблица7[SP, mV]))</f>
        <v>8.5826022619173492E-2</v>
      </c>
      <c r="Z76" s="52">
        <f>0.175*Таблица7[[#This Row],[a_SP]]+0.025</f>
        <v>4.001955395835536E-2</v>
      </c>
      <c r="AA76" s="52">
        <f>EXP(70*Таблица7[[#This Row],[poro]]-8.2)</f>
        <v>4.5227673680617152E-3</v>
      </c>
      <c r="AB76" s="52"/>
      <c r="AC76" s="52"/>
      <c r="AD76" s="1">
        <v>2444.3333333333335</v>
      </c>
      <c r="AE76" s="1">
        <v>56.38</v>
      </c>
      <c r="AF76" s="52">
        <f>1-(AE76-MIN(Таблица8[SP, mV]))/(MAX(Таблица8[SP, mV])-MIN(Таблица8[SP, mV]))</f>
        <v>0.42233606557377046</v>
      </c>
      <c r="AG76" s="52">
        <f>0.175*Таблица8[[#This Row],[a_SP]]+0.025</f>
        <v>9.8908811475409836E-2</v>
      </c>
      <c r="AH76" s="52">
        <f>EXP(70*Таблица8[[#This Row],[poro]]-8.2)</f>
        <v>0.27904472740742536</v>
      </c>
      <c r="AI76" s="52"/>
      <c r="AJ76" s="52"/>
      <c r="AK76" s="1">
        <v>2440.27</v>
      </c>
      <c r="AL76" s="1">
        <v>85.29</v>
      </c>
      <c r="AM76" s="52">
        <f>1-(AL76-MIN(Таблица9[SP, mV]))/(MAX(Таблица9[SP, mV])-MIN(Таблица9[SP, mV]))</f>
        <v>8.9851670045886123E-2</v>
      </c>
      <c r="AN76" s="52">
        <f>0.175*Таблица9[[#This Row],[a_SP]]+0.025</f>
        <v>4.0724042258030071E-2</v>
      </c>
      <c r="AO76" s="52">
        <f>EXP(70*Таблица9[[#This Row],[poro]]-8.2)</f>
        <v>4.751394895012858E-3</v>
      </c>
      <c r="AP76" s="52"/>
      <c r="AQ76" s="52"/>
    </row>
    <row r="77" spans="2:43" x14ac:dyDescent="0.45">
      <c r="B77" s="1">
        <v>2429.5766666666664</v>
      </c>
      <c r="C77" s="1">
        <v>43.58</v>
      </c>
      <c r="D77" s="52">
        <f>1-(C77-MIN(Таблица4[SP, mV]))/(MAX(Таблица4[SP, mV])-MIN(Таблица4[SP, mV]))</f>
        <v>0.44512350394703337</v>
      </c>
      <c r="E77" s="52">
        <f>0.175*Таблица4[[#This Row],[a_SP]]+0.025</f>
        <v>0.10289661319073085</v>
      </c>
      <c r="F77" s="52">
        <f>EXP(70*Таблица4[[#This Row],[poro]]-8.2)</f>
        <v>0.36889726931294964</v>
      </c>
      <c r="G77" s="52"/>
      <c r="H77" s="52"/>
      <c r="I77" s="1">
        <v>2427.1811111111183</v>
      </c>
      <c r="J77" s="1">
        <v>52.79</v>
      </c>
      <c r="K77" s="52">
        <f>1-(J77-MIN(Таблица5[SP, mV]))/(MAX(Таблица5[SP, mV])-MIN(Таблица5[SP, mV]))</f>
        <v>0.4717830698419051</v>
      </c>
      <c r="L77" s="56">
        <f>0.175*Таблица5[[#This Row],[a_SP]]+0.025</f>
        <v>0.1075620372223334</v>
      </c>
      <c r="M77" s="56">
        <f>EXP(70*Таблица5[[#This Row],[poro]]-8.2)</f>
        <v>0.51137229396198225</v>
      </c>
      <c r="N77" s="52"/>
      <c r="O77" s="52"/>
      <c r="P77" s="1">
        <v>2424.23000000001</v>
      </c>
      <c r="Q77" s="1">
        <v>56.302857142857164</v>
      </c>
      <c r="R77" s="54">
        <f>1-(Q77-MIN(Таблица6[SP, mV]))/(MAX(Таблица6[SP, mV])-MIN(Таблица6[SP, mV]))</f>
        <v>0.49147471928953734</v>
      </c>
      <c r="S77" s="54">
        <f>0.175*Таблица6[[#This Row],[a_SP]]+0.025</f>
        <v>0.11100807587566902</v>
      </c>
      <c r="T77" s="54">
        <f>EXP(70*Таблица6[[#This Row],[poro]]-8.2)</f>
        <v>0.65087693882667297</v>
      </c>
      <c r="U77" s="54"/>
      <c r="V77" s="54"/>
      <c r="W77" s="1">
        <v>2442.1</v>
      </c>
      <c r="X77" s="1">
        <v>86.7</v>
      </c>
      <c r="Y77" s="52">
        <f>1-(X77-MIN(Таблица7[SP, mV]))/(MAX(Таблица7[SP, mV])-MIN(Таблица7[SP, mV]))</f>
        <v>8.3606384103160347E-2</v>
      </c>
      <c r="Z77" s="52">
        <f>0.175*Таблица7[[#This Row],[a_SP]]+0.025</f>
        <v>3.9631117218053062E-2</v>
      </c>
      <c r="AA77" s="52">
        <f>EXP(70*Таблица7[[#This Row],[poro]]-8.2)</f>
        <v>4.4014475886894645E-3</v>
      </c>
      <c r="AB77" s="52"/>
      <c r="AC77" s="52"/>
      <c r="AD77" s="1">
        <v>2444.4666666666667</v>
      </c>
      <c r="AE77" s="1">
        <v>57.97</v>
      </c>
      <c r="AF77" s="52">
        <f>1-(AE77-MIN(Таблица8[SP, mV]))/(MAX(Таблица8[SP, mV])-MIN(Таблица8[SP, mV]))</f>
        <v>0.40604508196721312</v>
      </c>
      <c r="AG77" s="52">
        <f>0.175*Таблица8[[#This Row],[a_SP]]+0.025</f>
        <v>9.6057889344262293E-2</v>
      </c>
      <c r="AH77" s="52">
        <f>EXP(70*Таблица8[[#This Row],[poro]]-8.2)</f>
        <v>0.22856200565890802</v>
      </c>
      <c r="AI77" s="52"/>
      <c r="AJ77" s="52"/>
      <c r="AK77" s="1">
        <v>2440.4033333333332</v>
      </c>
      <c r="AL77" s="1">
        <v>84.34</v>
      </c>
      <c r="AM77" s="52">
        <f>1-(AL77-MIN(Таблица9[SP, mV]))/(MAX(Таблица9[SP, mV])-MIN(Таблица9[SP, mV]))</f>
        <v>9.9989328780279441E-2</v>
      </c>
      <c r="AN77" s="52">
        <f>0.175*Таблица9[[#This Row],[a_SP]]+0.025</f>
        <v>4.2498132536548903E-2</v>
      </c>
      <c r="AO77" s="52">
        <f>EXP(70*Таблица9[[#This Row],[poro]]-8.2)</f>
        <v>5.3796566720890537E-3</v>
      </c>
      <c r="AP77" s="52"/>
      <c r="AQ77" s="52"/>
    </row>
    <row r="78" spans="2:43" x14ac:dyDescent="0.45">
      <c r="B78" s="1">
        <v>2429.7100000000005</v>
      </c>
      <c r="C78" s="1">
        <v>40.909999999999997</v>
      </c>
      <c r="D78" s="52">
        <f>1-(C78-MIN(Таблица4[SP, mV]))/(MAX(Таблица4[SP, mV])-MIN(Таблица4[SP, mV]))</f>
        <v>0.47911892029539094</v>
      </c>
      <c r="E78" s="52">
        <f>0.175*Таблица4[[#This Row],[a_SP]]+0.025</f>
        <v>0.10884581105169341</v>
      </c>
      <c r="F78" s="52">
        <f>EXP(70*Таблица4[[#This Row],[poro]]-8.2)</f>
        <v>0.55945441650983208</v>
      </c>
      <c r="G78" s="52"/>
      <c r="H78" s="52"/>
      <c r="I78" s="1">
        <v>2427.2966666666734</v>
      </c>
      <c r="J78" s="1">
        <v>59.94</v>
      </c>
      <c r="K78" s="52">
        <f>1-(J78-MIN(Таблица5[SP, mV]))/(MAX(Таблица5[SP, mV])-MIN(Таблица5[SP, mV]))</f>
        <v>0.40024014408645192</v>
      </c>
      <c r="L78" s="56">
        <f>0.175*Таблица5[[#This Row],[a_SP]]+0.025</f>
        <v>9.5042025215129083E-2</v>
      </c>
      <c r="M78" s="56">
        <f>EXP(70*Таблица5[[#This Row],[poro]]-8.2)</f>
        <v>0.21287327679626478</v>
      </c>
      <c r="N78" s="52"/>
      <c r="O78" s="52"/>
      <c r="P78" s="1">
        <v>2424.3600000000101</v>
      </c>
      <c r="Q78" s="1">
        <v>54.085714285714303</v>
      </c>
      <c r="R78" s="54">
        <f>1-(Q78-MIN(Таблица6[SP, mV]))/(MAX(Таблица6[SP, mV])-MIN(Таблица6[SP, mV]))</f>
        <v>0.51229491702775554</v>
      </c>
      <c r="S78" s="54">
        <f>0.175*Таблица6[[#This Row],[a_SP]]+0.025</f>
        <v>0.11465161047985722</v>
      </c>
      <c r="T78" s="54">
        <f>EXP(70*Таблица6[[#This Row],[poro]]-8.2)</f>
        <v>0.83997154189929091</v>
      </c>
      <c r="U78" s="54"/>
      <c r="V78" s="54"/>
      <c r="W78" s="1">
        <v>2442.1999999999998</v>
      </c>
      <c r="X78" s="1">
        <v>86.68</v>
      </c>
      <c r="Y78" s="52">
        <f>1-(X78-MIN(Таблица7[SP, mV]))/(MAX(Таблица7[SP, mV])-MIN(Таблица7[SP, mV]))</f>
        <v>8.381777824754244E-2</v>
      </c>
      <c r="Z78" s="52">
        <f>0.175*Таблица7[[#This Row],[a_SP]]+0.025</f>
        <v>3.9668111193319928E-2</v>
      </c>
      <c r="AA78" s="52">
        <f>EXP(70*Таблица7[[#This Row],[poro]]-8.2)</f>
        <v>4.4128602523310521E-3</v>
      </c>
      <c r="AB78" s="52"/>
      <c r="AC78" s="52"/>
      <c r="AD78" s="1">
        <v>2444.6</v>
      </c>
      <c r="AE78" s="1">
        <v>61.35</v>
      </c>
      <c r="AF78" s="52">
        <f>1-(AE78-MIN(Таблица8[SP, mV]))/(MAX(Таблица8[SP, mV])-MIN(Таблица8[SP, mV]))</f>
        <v>0.3714139344262295</v>
      </c>
      <c r="AG78" s="52">
        <f>0.175*Таблица8[[#This Row],[a_SP]]+0.025</f>
        <v>8.9997438524590162E-2</v>
      </c>
      <c r="AH78" s="52">
        <f>EXP(70*Таблица8[[#This Row],[poro]]-8.2)</f>
        <v>0.14954180348296647</v>
      </c>
      <c r="AI78" s="52"/>
      <c r="AJ78" s="52"/>
      <c r="AK78" s="1">
        <v>2440.5366666666664</v>
      </c>
      <c r="AL78" s="1">
        <v>83.4</v>
      </c>
      <c r="AM78" s="52">
        <f>1-(AL78-MIN(Таблица9[SP, mV]))/(MAX(Таблица9[SP, mV])-MIN(Таблица9[SP, mV]))</f>
        <v>0.11002027531746872</v>
      </c>
      <c r="AN78" s="52">
        <f>0.175*Таблица9[[#This Row],[a_SP]]+0.025</f>
        <v>4.4253548180557024E-2</v>
      </c>
      <c r="AO78" s="52">
        <f>EXP(70*Таблица9[[#This Row],[poro]]-8.2)</f>
        <v>6.0830344072641289E-3</v>
      </c>
      <c r="AP78" s="52"/>
      <c r="AQ78" s="52"/>
    </row>
    <row r="79" spans="2:43" x14ac:dyDescent="0.45">
      <c r="B79" s="1">
        <v>2429.8433333333337</v>
      </c>
      <c r="C79" s="1">
        <v>39.1</v>
      </c>
      <c r="D79" s="52">
        <f>1-(C79-MIN(Таблица4[SP, mV]))/(MAX(Таблица4[SP, mV])-MIN(Таблица4[SP, mV]))</f>
        <v>0.50216450216450226</v>
      </c>
      <c r="E79" s="52">
        <f>0.175*Таблица4[[#This Row],[a_SP]]+0.025</f>
        <v>0.11287878787878788</v>
      </c>
      <c r="F79" s="52">
        <f>EXP(70*Таблица4[[#This Row],[poro]]-8.2)</f>
        <v>0.74194152330317553</v>
      </c>
      <c r="G79" s="52"/>
      <c r="H79" s="52"/>
      <c r="I79" s="1">
        <v>2427.412222222229</v>
      </c>
      <c r="J79" s="1">
        <v>66.22</v>
      </c>
      <c r="K79" s="52">
        <f>1-(J79-MIN(Таблица5[SP, mV]))/(MAX(Таблица5[SP, mV])-MIN(Таблица5[SP, mV]))</f>
        <v>0.33740244146487897</v>
      </c>
      <c r="L79" s="56">
        <f>0.175*Таблица5[[#This Row],[a_SP]]+0.025</f>
        <v>8.4045427256353819E-2</v>
      </c>
      <c r="M79" s="56">
        <f>EXP(70*Таблица5[[#This Row],[poro]]-8.2)</f>
        <v>9.858658394919903E-2</v>
      </c>
      <c r="N79" s="52"/>
      <c r="O79" s="52"/>
      <c r="P79" s="1">
        <v>2424.4900000000098</v>
      </c>
      <c r="Q79" s="1">
        <v>51.868571428571443</v>
      </c>
      <c r="R79" s="54">
        <f>1-(Q79-MIN(Таблица6[SP, mV]))/(MAX(Таблица6[SP, mV])-MIN(Таблица6[SP, mV]))</f>
        <v>0.53311511476597384</v>
      </c>
      <c r="S79" s="54">
        <f>0.175*Таблица6[[#This Row],[a_SP]]+0.025</f>
        <v>0.11829514508404543</v>
      </c>
      <c r="T79" s="54">
        <f>EXP(70*Таблица6[[#This Row],[poro]]-8.2)</f>
        <v>1.0840024421091974</v>
      </c>
      <c r="U79" s="54"/>
      <c r="V79" s="54"/>
      <c r="W79" s="1">
        <v>2442.3000000000002</v>
      </c>
      <c r="X79" s="1">
        <v>86.46</v>
      </c>
      <c r="Y79" s="52">
        <f>1-(X79-MIN(Таблица7[SP, mV]))/(MAX(Таблица7[SP, mV])-MIN(Таблица7[SP, mV]))</f>
        <v>8.6143113835746798E-2</v>
      </c>
      <c r="Z79" s="52">
        <f>0.175*Таблица7[[#This Row],[a_SP]]+0.025</f>
        <v>4.0075044921255687E-2</v>
      </c>
      <c r="AA79" s="52">
        <f>EXP(70*Таблица7[[#This Row],[poro]]-8.2)</f>
        <v>4.5403696228777327E-3</v>
      </c>
      <c r="AB79" s="52"/>
      <c r="AC79" s="52"/>
      <c r="AD79" s="1">
        <v>2444.7333333333336</v>
      </c>
      <c r="AE79" s="1">
        <v>64.209999999999994</v>
      </c>
      <c r="AF79" s="52">
        <f>1-(AE79-MIN(Таблица8[SP, mV]))/(MAX(Таблица8[SP, mV])-MIN(Таблица8[SP, mV]))</f>
        <v>0.34211065573770494</v>
      </c>
      <c r="AG79" s="52">
        <f>0.175*Таблица8[[#This Row],[a_SP]]+0.025</f>
        <v>8.486936475409837E-2</v>
      </c>
      <c r="AH79" s="52">
        <f>EXP(70*Таблица8[[#This Row],[poro]]-8.2)</f>
        <v>0.10443979821564961</v>
      </c>
      <c r="AI79" s="52"/>
      <c r="AJ79" s="52"/>
      <c r="AK79" s="1">
        <v>2440.6699999999996</v>
      </c>
      <c r="AL79" s="1">
        <v>83.28</v>
      </c>
      <c r="AM79" s="52">
        <f>1-(AL79-MIN(Таблица9[SP, mV]))/(MAX(Таблица9[SP, mV])-MIN(Таблица9[SP, mV]))</f>
        <v>0.11130082168391842</v>
      </c>
      <c r="AN79" s="52">
        <f>0.175*Таблица9[[#This Row],[a_SP]]+0.025</f>
        <v>4.4477643794685724E-2</v>
      </c>
      <c r="AO79" s="52">
        <f>EXP(70*Таблица9[[#This Row],[poro]]-8.2)</f>
        <v>6.1792094625750952E-3</v>
      </c>
      <c r="AP79" s="52"/>
      <c r="AQ79" s="52"/>
    </row>
    <row r="80" spans="2:43" x14ac:dyDescent="0.45">
      <c r="B80" s="1">
        <v>2429.9766666666669</v>
      </c>
      <c r="C80" s="1">
        <v>37.15</v>
      </c>
      <c r="D80" s="52">
        <f>1-(C80-MIN(Таблица4[SP, mV]))/(MAX(Таблица4[SP, mV])-MIN(Таблица4[SP, mV]))</f>
        <v>0.52699261522790941</v>
      </c>
      <c r="E80" s="52">
        <f>0.175*Таблица4[[#This Row],[a_SP]]+0.025</f>
        <v>0.11722370766488413</v>
      </c>
      <c r="F80" s="52">
        <f>EXP(70*Таблица4[[#This Row],[poro]]-8.2)</f>
        <v>1.0056755819744465</v>
      </c>
      <c r="G80" s="52"/>
      <c r="H80" s="52"/>
      <c r="I80" s="1">
        <v>2427.5277777777846</v>
      </c>
      <c r="J80" s="1">
        <v>70.459999999999994</v>
      </c>
      <c r="K80" s="52">
        <f>1-(J80-MIN(Таблица5[SP, mV]))/(MAX(Таблица5[SP, mV])-MIN(Таблица5[SP, mV]))</f>
        <v>0.29497698619171508</v>
      </c>
      <c r="L80" s="56">
        <f>0.175*Таблица5[[#This Row],[a_SP]]+0.025</f>
        <v>7.6620972583550134E-2</v>
      </c>
      <c r="M80" s="56">
        <f>EXP(70*Таблица5[[#This Row],[poro]]-8.2)</f>
        <v>5.862864266405271E-2</v>
      </c>
      <c r="N80" s="52"/>
      <c r="O80" s="52"/>
      <c r="P80" s="1">
        <v>2424.6200000000099</v>
      </c>
      <c r="Q80" s="1">
        <v>49.651428571428582</v>
      </c>
      <c r="R80" s="54">
        <f>1-(Q80-MIN(Таблица6[SP, mV]))/(MAX(Таблица6[SP, mV])-MIN(Таблица6[SP, mV]))</f>
        <v>0.55393531250419215</v>
      </c>
      <c r="S80" s="54">
        <f>0.175*Таблица6[[#This Row],[a_SP]]+0.025</f>
        <v>0.12193867968823363</v>
      </c>
      <c r="T80" s="54">
        <f>EXP(70*Таблица6[[#This Row],[poro]]-8.2)</f>
        <v>1.3989298873646709</v>
      </c>
      <c r="U80" s="54"/>
      <c r="V80" s="54"/>
      <c r="W80" s="1">
        <v>2442.3999999999996</v>
      </c>
      <c r="X80" s="1">
        <v>86.41</v>
      </c>
      <c r="Y80" s="52">
        <f>1-(X80-MIN(Таблица7[SP, mV]))/(MAX(Таблица7[SP, mV])-MIN(Таблица7[SP, mV]))</f>
        <v>8.6671599196702309E-2</v>
      </c>
      <c r="Z80" s="52">
        <f>0.175*Таблица7[[#This Row],[a_SP]]+0.025</f>
        <v>4.0167529859422901E-2</v>
      </c>
      <c r="AA80" s="52">
        <f>EXP(70*Таблица7[[#This Row],[poro]]-8.2)</f>
        <v>4.5698590827294777E-3</v>
      </c>
      <c r="AB80" s="52"/>
      <c r="AC80" s="52"/>
      <c r="AD80" s="1">
        <v>2444.8666666666668</v>
      </c>
      <c r="AE80" s="1">
        <v>65.77</v>
      </c>
      <c r="AF80" s="52">
        <f>1-(AE80-MIN(Таблица8[SP, mV]))/(MAX(Таблица8[SP, mV])-MIN(Таблица8[SP, mV]))</f>
        <v>0.32612704918032787</v>
      </c>
      <c r="AG80" s="52">
        <f>0.175*Таблица8[[#This Row],[a_SP]]+0.025</f>
        <v>8.2072233606557382E-2</v>
      </c>
      <c r="AH80" s="52">
        <f>EXP(70*Таблица8[[#This Row],[poro]]-8.2)</f>
        <v>8.5868034179705149E-2</v>
      </c>
      <c r="AI80" s="52"/>
      <c r="AJ80" s="52"/>
      <c r="AK80" s="1">
        <v>2440.8033333333328</v>
      </c>
      <c r="AL80" s="1">
        <v>84.46</v>
      </c>
      <c r="AM80" s="52">
        <f>1-(AL80-MIN(Таблица9[SP, mV]))/(MAX(Таблица9[SP, mV])-MIN(Таблица9[SP, mV]))</f>
        <v>9.8708782413829854E-2</v>
      </c>
      <c r="AN80" s="52">
        <f>0.175*Таблица9[[#This Row],[a_SP]]+0.025</f>
        <v>4.2274036922420224E-2</v>
      </c>
      <c r="AO80" s="52">
        <f>EXP(70*Таблица9[[#This Row],[poro]]-8.2)</f>
        <v>5.2959260943952965E-3</v>
      </c>
      <c r="AP80" s="52"/>
      <c r="AQ80" s="52"/>
    </row>
    <row r="81" spans="2:43" x14ac:dyDescent="0.45">
      <c r="B81" s="1">
        <v>2430.11</v>
      </c>
      <c r="C81" s="1">
        <v>36.58</v>
      </c>
      <c r="D81" s="52">
        <f>1-(C81-MIN(Таблица4[SP, mV]))/(MAX(Таблица4[SP, mV])-MIN(Таблица4[SP, mV]))</f>
        <v>0.53425006366182837</v>
      </c>
      <c r="E81" s="52">
        <f>0.175*Таблица4[[#This Row],[a_SP]]+0.025</f>
        <v>0.11849376114081997</v>
      </c>
      <c r="F81" s="52">
        <f>EXP(70*Таблица4[[#This Row],[poro]]-8.2)</f>
        <v>1.0991787168047487</v>
      </c>
      <c r="G81" s="52"/>
      <c r="H81" s="52"/>
      <c r="I81" s="1">
        <v>2427.6433333333398</v>
      </c>
      <c r="J81" s="1">
        <v>70.84</v>
      </c>
      <c r="K81" s="52">
        <f>1-(J81-MIN(Таблица5[SP, mV]))/(MAX(Таблица5[SP, mV])-MIN(Таблица5[SP, mV]))</f>
        <v>0.29117470482289365</v>
      </c>
      <c r="L81" s="56">
        <f>0.175*Таблица5[[#This Row],[a_SP]]+0.025</f>
        <v>7.5955573344006377E-2</v>
      </c>
      <c r="M81" s="56">
        <f>EXP(70*Таблица5[[#This Row],[poro]]-8.2)</f>
        <v>5.5960462414236911E-2</v>
      </c>
      <c r="N81" s="52"/>
      <c r="O81" s="52"/>
      <c r="P81" s="1">
        <v>2424.75000000001</v>
      </c>
      <c r="Q81" s="1">
        <v>47.434285714285721</v>
      </c>
      <c r="R81" s="54">
        <f>1-(Q81-MIN(Таблица6[SP, mV]))/(MAX(Таблица6[SP, mV])-MIN(Таблица6[SP, mV]))</f>
        <v>0.57475551024241034</v>
      </c>
      <c r="S81" s="54">
        <f>0.175*Таблица6[[#This Row],[a_SP]]+0.025</f>
        <v>0.12558221429242181</v>
      </c>
      <c r="T81" s="54">
        <f>EXP(70*Таблица6[[#This Row],[poro]]-8.2)</f>
        <v>1.8053509417878115</v>
      </c>
      <c r="U81" s="54"/>
      <c r="V81" s="54"/>
      <c r="W81" s="1">
        <v>2442.5</v>
      </c>
      <c r="X81" s="1">
        <v>86.85</v>
      </c>
      <c r="Y81" s="52">
        <f>1-(X81-MIN(Таблица7[SP, mV]))/(MAX(Таблица7[SP, mV])-MIN(Таблица7[SP, mV]))</f>
        <v>8.2020928020293926E-2</v>
      </c>
      <c r="Z81" s="52">
        <f>0.175*Таблица7[[#This Row],[a_SP]]+0.025</f>
        <v>3.935366240355144E-2</v>
      </c>
      <c r="AA81" s="52">
        <f>EXP(70*Таблица7[[#This Row],[poro]]-8.2)</f>
        <v>4.3167881728451403E-3</v>
      </c>
      <c r="AB81" s="52"/>
      <c r="AC81" s="52"/>
      <c r="AD81" s="1">
        <v>2445.0000000000005</v>
      </c>
      <c r="AE81" s="1">
        <v>65.61</v>
      </c>
      <c r="AF81" s="52">
        <f>1-(AE81-MIN(Таблица8[SP, mV]))/(MAX(Таблица8[SP, mV])-MIN(Таблица8[SP, mV]))</f>
        <v>0.32776639344262293</v>
      </c>
      <c r="AG81" s="52">
        <f>0.175*Таблица8[[#This Row],[a_SP]]+0.025</f>
        <v>8.2359118852459001E-2</v>
      </c>
      <c r="AH81" s="52">
        <f>EXP(70*Таблица8[[#This Row],[poro]]-8.2)</f>
        <v>8.7609864377721919E-2</v>
      </c>
      <c r="AI81" s="52"/>
      <c r="AJ81" s="52"/>
      <c r="AK81" s="1">
        <v>2440.9366666666665</v>
      </c>
      <c r="AL81" s="1">
        <v>84.23</v>
      </c>
      <c r="AM81" s="52">
        <f>1-(AL81-MIN(Таблица9[SP, mV]))/(MAX(Таблица9[SP, mV])-MIN(Таблица9[SP, mV]))</f>
        <v>0.10116316294952499</v>
      </c>
      <c r="AN81" s="52">
        <f>0.175*Таблица9[[#This Row],[a_SP]]+0.025</f>
        <v>4.2703553516166871E-2</v>
      </c>
      <c r="AO81" s="52">
        <f>EXP(70*Таблица9[[#This Row],[poro]]-8.2)</f>
        <v>5.457572125005747E-3</v>
      </c>
      <c r="AP81" s="52"/>
      <c r="AQ81" s="52"/>
    </row>
    <row r="82" spans="2:43" x14ac:dyDescent="0.45">
      <c r="B82" s="1">
        <v>2430.2433333333333</v>
      </c>
      <c r="C82" s="1">
        <v>35.630000000000003</v>
      </c>
      <c r="D82" s="52">
        <f>1-(C82-MIN(Таблица4[SP, mV]))/(MAX(Таблица4[SP, mV])-MIN(Таблица4[SP, mV]))</f>
        <v>0.54634581105169344</v>
      </c>
      <c r="E82" s="52">
        <f>0.175*Таблица4[[#This Row],[a_SP]]+0.025</f>
        <v>0.12061051693404634</v>
      </c>
      <c r="F82" s="52">
        <f>EXP(70*Таблица4[[#This Row],[poro]]-8.2)</f>
        <v>1.2747322867453581</v>
      </c>
      <c r="G82" s="52"/>
      <c r="H82" s="52"/>
      <c r="I82" s="1">
        <v>2427.7588888888959</v>
      </c>
      <c r="J82" s="1">
        <v>67.03</v>
      </c>
      <c r="K82" s="52">
        <f>1-(J82-MIN(Таблица5[SP, mV]))/(MAX(Таблица5[SP, mV])-MIN(Таблица5[SP, mV]))</f>
        <v>0.32929757854712827</v>
      </c>
      <c r="L82" s="56">
        <f>0.175*Таблица5[[#This Row],[a_SP]]+0.025</f>
        <v>8.2627076245747444E-2</v>
      </c>
      <c r="M82" s="56">
        <f>EXP(70*Таблица5[[#This Row],[poro]]-8.2)</f>
        <v>8.9268672653630116E-2</v>
      </c>
      <c r="N82" s="52"/>
      <c r="O82" s="52"/>
      <c r="P82" s="1">
        <v>2424.8800000000101</v>
      </c>
      <c r="Q82" s="1">
        <v>45.217142857142861</v>
      </c>
      <c r="R82" s="54">
        <f>1-(Q82-MIN(Таблица6[SP, mV]))/(MAX(Таблица6[SP, mV])-MIN(Таблица6[SP, mV]))</f>
        <v>0.59557570798062853</v>
      </c>
      <c r="S82" s="56">
        <f>0.175*Таблица6[[#This Row],[a_SP]]+0.025</f>
        <v>0.12922574889660998</v>
      </c>
      <c r="T82" s="54">
        <f>EXP(70*Таблица6[[#This Row],[poro]]-8.2)</f>
        <v>2.3298465866320512</v>
      </c>
      <c r="U82" s="54"/>
      <c r="V82" s="54"/>
      <c r="W82" s="1">
        <v>2442.6</v>
      </c>
      <c r="X82" s="1">
        <v>85.94</v>
      </c>
      <c r="Y82" s="52">
        <f>1-(X82-MIN(Таблица7[SP, mV]))/(MAX(Таблица7[SP, mV])-MIN(Таблица7[SP, mV]))</f>
        <v>9.1639361589683999E-2</v>
      </c>
      <c r="Z82" s="52">
        <f>0.175*Таблица7[[#This Row],[a_SP]]+0.025</f>
        <v>4.1036888278194697E-2</v>
      </c>
      <c r="AA82" s="52">
        <f>EXP(70*Таблица7[[#This Row],[poro]]-8.2)</f>
        <v>4.856594433596241E-3</v>
      </c>
      <c r="AB82" s="52"/>
      <c r="AC82" s="52"/>
      <c r="AD82" s="1">
        <v>2445.1333333333337</v>
      </c>
      <c r="AE82" s="1">
        <v>64.430000000000007</v>
      </c>
      <c r="AF82" s="52">
        <f>1-(AE82-MIN(Таблица8[SP, mV]))/(MAX(Таблица8[SP, mV])-MIN(Таблица8[SP, mV]))</f>
        <v>0.33985655737704912</v>
      </c>
      <c r="AG82" s="52">
        <f>0.175*Таблица8[[#This Row],[a_SP]]+0.025</f>
        <v>8.4474897540983584E-2</v>
      </c>
      <c r="AH82" s="52">
        <f>EXP(70*Таблица8[[#This Row],[poro]]-8.2)</f>
        <v>0.1015953845902272</v>
      </c>
      <c r="AI82" s="52"/>
      <c r="AJ82" s="52"/>
      <c r="AK82" s="1">
        <v>2441.0699999999997</v>
      </c>
      <c r="AL82" s="1">
        <v>81.099999999999994</v>
      </c>
      <c r="AM82" s="52">
        <f>1-(AL82-MIN(Таблица9[SP, mV]))/(MAX(Таблица9[SP, mV])-MIN(Таблица9[SP, mV]))</f>
        <v>0.13456408067442105</v>
      </c>
      <c r="AN82" s="52">
        <f>0.175*Таблица9[[#This Row],[a_SP]]+0.025</f>
        <v>4.8548714118023681E-2</v>
      </c>
      <c r="AO82" s="52">
        <f>EXP(70*Таблица9[[#This Row],[poro]]-8.2)</f>
        <v>8.2166720520624459E-3</v>
      </c>
      <c r="AP82" s="52"/>
      <c r="AQ82" s="52"/>
    </row>
    <row r="83" spans="2:43" x14ac:dyDescent="0.45">
      <c r="B83" s="1">
        <v>2430.3766666666666</v>
      </c>
      <c r="C83" s="1">
        <v>34.9</v>
      </c>
      <c r="D83" s="52">
        <f>1-(C83-MIN(Таблица4[SP, mV]))/(MAX(Таблица4[SP, mV])-MIN(Таблица4[SP, mV]))</f>
        <v>0.55564043799337925</v>
      </c>
      <c r="E83" s="52">
        <f>0.175*Таблица4[[#This Row],[a_SP]]+0.025</f>
        <v>0.12223707664884137</v>
      </c>
      <c r="F83" s="52">
        <f>EXP(70*Таблица4[[#This Row],[poro]]-8.2)</f>
        <v>1.4284577494949307</v>
      </c>
      <c r="G83" s="52"/>
      <c r="H83" s="52"/>
      <c r="I83" s="1">
        <v>2427.8744444444515</v>
      </c>
      <c r="J83" s="1">
        <v>60.87</v>
      </c>
      <c r="K83" s="52">
        <f>1-(J83-MIN(Таблица5[SP, mV]))/(MAX(Таблица5[SP, mV])-MIN(Таблица5[SP, mV]))</f>
        <v>0.39093456073644184</v>
      </c>
      <c r="L83" s="56">
        <f>0.175*Таблица5[[#This Row],[a_SP]]+0.025</f>
        <v>9.3413548128877311E-2</v>
      </c>
      <c r="M83" s="56">
        <f>EXP(70*Таблица5[[#This Row],[poro]]-8.2)</f>
        <v>0.18993912916294622</v>
      </c>
      <c r="N83" s="52"/>
      <c r="O83" s="52"/>
      <c r="P83" s="1">
        <v>2425.0100000000102</v>
      </c>
      <c r="Q83" s="1">
        <v>43</v>
      </c>
      <c r="R83" s="54">
        <f>1-(Q83-MIN(Таблица6[SP, mV]))/(MAX(Таблица6[SP, mV])-MIN(Таблица6[SP, mV]))</f>
        <v>0.61639590571884684</v>
      </c>
      <c r="S83" s="56">
        <f>0.175*Таблица6[[#This Row],[a_SP]]+0.025</f>
        <v>0.13286928350079819</v>
      </c>
      <c r="T83" s="54">
        <f>EXP(70*Таблица6[[#This Row],[poro]]-8.2)</f>
        <v>3.0067201847556517</v>
      </c>
      <c r="U83" s="54"/>
      <c r="V83" s="54"/>
      <c r="W83" s="1">
        <v>2442.6999999999998</v>
      </c>
      <c r="X83" s="1">
        <v>83.88</v>
      </c>
      <c r="Y83" s="52">
        <f>1-(X83-MIN(Таблица7[SP, mV]))/(MAX(Таблица7[SP, mV])-MIN(Таблица7[SP, mV]))</f>
        <v>0.11341295846105071</v>
      </c>
      <c r="Z83" s="52">
        <f>0.175*Таблица7[[#This Row],[a_SP]]+0.025</f>
        <v>4.4847267730683871E-2</v>
      </c>
      <c r="AA83" s="52">
        <f>EXP(70*Таблица7[[#This Row],[poro]]-8.2)</f>
        <v>6.3411746044521071E-3</v>
      </c>
      <c r="AB83" s="52"/>
      <c r="AC83" s="52"/>
      <c r="AD83" s="1">
        <v>2445.2666666666669</v>
      </c>
      <c r="AE83" s="1">
        <v>63.75</v>
      </c>
      <c r="AF83" s="52">
        <f>1-(AE83-MIN(Таблица8[SP, mV]))/(MAX(Таблица8[SP, mV])-MIN(Таблица8[SP, mV]))</f>
        <v>0.34682377049180324</v>
      </c>
      <c r="AG83" s="52">
        <f>0.175*Таблица8[[#This Row],[a_SP]]+0.025</f>
        <v>8.569415983606557E-2</v>
      </c>
      <c r="AH83" s="52">
        <f>EXP(70*Таблица8[[#This Row],[poro]]-8.2)</f>
        <v>0.1106471675079745</v>
      </c>
      <c r="AI83" s="52"/>
      <c r="AJ83" s="52"/>
      <c r="AK83" s="1">
        <v>2441.2033333333329</v>
      </c>
      <c r="AL83" s="1">
        <v>77.180000000000007</v>
      </c>
      <c r="AM83" s="52">
        <f>1-(AL83-MIN(Таблица9[SP, mV]))/(MAX(Таблица9[SP, mV])-MIN(Таблица9[SP, mV]))</f>
        <v>0.17639526197844402</v>
      </c>
      <c r="AN83" s="52">
        <f>0.175*Таблица9[[#This Row],[a_SP]]+0.025</f>
        <v>5.5869170846227702E-2</v>
      </c>
      <c r="AO83" s="52">
        <f>EXP(70*Таблица9[[#This Row],[poro]]-8.2)</f>
        <v>1.3716469144839479E-2</v>
      </c>
      <c r="AP83" s="52"/>
      <c r="AQ83" s="52"/>
    </row>
    <row r="84" spans="2:43" x14ac:dyDescent="0.45">
      <c r="B84" s="1">
        <v>2430.5099999999998</v>
      </c>
      <c r="C84" s="1">
        <v>35.31</v>
      </c>
      <c r="D84" s="52">
        <f>1-(C84-MIN(Таблица4[SP, mV]))/(MAX(Таблица4[SP, mV])-MIN(Таблица4[SP, mV]))</f>
        <v>0.55042016806722693</v>
      </c>
      <c r="E84" s="52">
        <f>0.175*Таблица4[[#This Row],[a_SP]]+0.025</f>
        <v>0.12132352941176472</v>
      </c>
      <c r="F84" s="52">
        <f>EXP(70*Таблица4[[#This Row],[poro]]-8.2)</f>
        <v>1.3399697764542029</v>
      </c>
      <c r="G84" s="52"/>
      <c r="H84" s="52"/>
      <c r="I84" s="1">
        <v>2427.9900000000071</v>
      </c>
      <c r="J84" s="1">
        <v>53.75</v>
      </c>
      <c r="K84" s="52">
        <f>1-(J84-MIN(Таблица5[SP, mV]))/(MAX(Таблица5[SP, mV])-MIN(Таблица5[SP, mV]))</f>
        <v>0.46217730638383026</v>
      </c>
      <c r="L84" s="56">
        <f>0.175*Таблица5[[#This Row],[a_SP]]+0.025</f>
        <v>0.1058810286171703</v>
      </c>
      <c r="M84" s="56">
        <f>EXP(70*Таблица5[[#This Row],[poro]]-8.2)</f>
        <v>0.45460425997000886</v>
      </c>
      <c r="N84" s="52"/>
      <c r="O84" s="52"/>
      <c r="P84" s="1">
        <v>2425.1400000000099</v>
      </c>
      <c r="Q84" s="1">
        <v>39.260000000000005</v>
      </c>
      <c r="R84" s="54">
        <f>1-(Q84-MIN(Таблица6[SP, mV]))/(MAX(Таблица6[SP, mV])-MIN(Таблица6[SP, mV]))</f>
        <v>0.65151657432622767</v>
      </c>
      <c r="S84" s="56">
        <f>0.175*Таблица6[[#This Row],[a_SP]]+0.025</f>
        <v>0.13901540050708983</v>
      </c>
      <c r="T84" s="54">
        <f>EXP(70*Таблица6[[#This Row],[poro]]-8.2)</f>
        <v>4.6231580653383499</v>
      </c>
      <c r="U84" s="54"/>
      <c r="V84" s="54"/>
      <c r="W84" s="1">
        <v>2442.8000000000002</v>
      </c>
      <c r="X84" s="1">
        <v>80.599999999999994</v>
      </c>
      <c r="Y84" s="52">
        <f>1-(X84-MIN(Таблица7[SP, mV]))/(MAX(Таблица7[SP, mV])-MIN(Таблица7[SP, mV]))</f>
        <v>0.14808159813973154</v>
      </c>
      <c r="Z84" s="52">
        <f>0.175*Таблица7[[#This Row],[a_SP]]+0.025</f>
        <v>5.0914279674453021E-2</v>
      </c>
      <c r="AA84" s="52">
        <f>EXP(70*Таблица7[[#This Row],[poro]]-8.2)</f>
        <v>9.6964016832215595E-3</v>
      </c>
      <c r="AB84" s="52"/>
      <c r="AC84" s="52"/>
      <c r="AD84" s="1">
        <v>2445.4</v>
      </c>
      <c r="AE84" s="1">
        <v>63.64</v>
      </c>
      <c r="AF84" s="52">
        <f>1-(AE84-MIN(Таблица8[SP, mV]))/(MAX(Таблица8[SP, mV])-MIN(Таблица8[SP, mV]))</f>
        <v>0.34795081967213115</v>
      </c>
      <c r="AG84" s="52">
        <f>0.175*Таблица8[[#This Row],[a_SP]]+0.025</f>
        <v>8.5891393442622949E-2</v>
      </c>
      <c r="AH84" s="52">
        <f>EXP(70*Таблица8[[#This Row],[poro]]-8.2)</f>
        <v>0.11218539552619163</v>
      </c>
      <c r="AI84" s="52"/>
      <c r="AJ84" s="52"/>
      <c r="AK84" s="1">
        <v>2441.3366666666666</v>
      </c>
      <c r="AL84" s="1">
        <v>72.52</v>
      </c>
      <c r="AM84" s="52">
        <f>1-(AL84-MIN(Таблица9[SP, mV]))/(MAX(Таблица9[SP, mV])-MIN(Таблица9[SP, mV]))</f>
        <v>0.22612314587557358</v>
      </c>
      <c r="AN84" s="52">
        <f>0.175*Таблица9[[#This Row],[a_SP]]+0.025</f>
        <v>6.4571550528225385E-2</v>
      </c>
      <c r="AO84" s="52">
        <f>EXP(70*Таблица9[[#This Row],[poro]]-8.2)</f>
        <v>2.5223190164071541E-2</v>
      </c>
      <c r="AP84" s="52"/>
      <c r="AQ84" s="52"/>
    </row>
    <row r="85" spans="2:43" x14ac:dyDescent="0.45">
      <c r="B85" s="1">
        <v>2430.6433333333339</v>
      </c>
      <c r="C85" s="1">
        <v>35.75</v>
      </c>
      <c r="D85" s="52">
        <f>1-(C85-MIN(Таблица4[SP, mV]))/(MAX(Таблица4[SP, mV])-MIN(Таблица4[SP, mV]))</f>
        <v>0.54481792717086841</v>
      </c>
      <c r="E85" s="52">
        <f>0.175*Таблица4[[#This Row],[a_SP]]+0.025</f>
        <v>0.12034313725490198</v>
      </c>
      <c r="F85" s="52">
        <f>EXP(70*Таблица4[[#This Row],[poro]]-8.2)</f>
        <v>1.2510955504731673</v>
      </c>
      <c r="G85" s="52"/>
      <c r="H85" s="52"/>
      <c r="I85" s="1">
        <v>2428.1055555555627</v>
      </c>
      <c r="J85" s="1">
        <v>47.64</v>
      </c>
      <c r="K85" s="52">
        <f>1-(J85-MIN(Таблица5[SP, mV]))/(MAX(Таблица5[SP, mV])-MIN(Таблица5[SP, mV]))</f>
        <v>0.52331398839303578</v>
      </c>
      <c r="L85" s="56">
        <f>0.175*Таблица5[[#This Row],[a_SP]]+0.025</f>
        <v>0.11657994796878127</v>
      </c>
      <c r="M85" s="56">
        <f>EXP(70*Таблица5[[#This Row],[poro]]-8.2)</f>
        <v>0.96136258432544741</v>
      </c>
      <c r="N85" s="52"/>
      <c r="O85" s="52"/>
      <c r="P85" s="1">
        <v>2425.27000000001</v>
      </c>
      <c r="Q85" s="1">
        <v>35.52000000000001</v>
      </c>
      <c r="R85" s="54">
        <f>1-(Q85-MIN(Таблица6[SP, mV]))/(MAX(Таблица6[SP, mV])-MIN(Таблица6[SP, mV]))</f>
        <v>0.68663724293360873</v>
      </c>
      <c r="S85" s="56">
        <f>0.175*Таблица6[[#This Row],[a_SP]]+0.025</f>
        <v>0.14516151751338152</v>
      </c>
      <c r="T85" s="54">
        <f>EXP(70*Таблица6[[#This Row],[poro]]-8.2)</f>
        <v>7.1086064494691525</v>
      </c>
      <c r="U85" s="54"/>
      <c r="V85" s="54"/>
      <c r="W85" s="1">
        <v>2442.8999999999996</v>
      </c>
      <c r="X85" s="1">
        <v>75.34</v>
      </c>
      <c r="Y85" s="52">
        <f>1-(X85-MIN(Таблица7[SP, mV]))/(MAX(Таблица7[SP, mV])-MIN(Таблица7[SP, mV]))</f>
        <v>0.20367825811225027</v>
      </c>
      <c r="Z85" s="52">
        <f>0.175*Таблица7[[#This Row],[a_SP]]+0.025</f>
        <v>6.0643695169643796E-2</v>
      </c>
      <c r="AA85" s="52">
        <f>EXP(70*Таблица7[[#This Row],[poro]]-8.2)</f>
        <v>1.9159792466029588E-2</v>
      </c>
      <c r="AB85" s="52"/>
      <c r="AC85" s="52"/>
      <c r="AD85" s="1">
        <v>2445.5333333333333</v>
      </c>
      <c r="AE85" s="1">
        <v>66.209999999999994</v>
      </c>
      <c r="AF85" s="52">
        <f>1-(AE85-MIN(Таблица8[SP, mV]))/(MAX(Таблица8[SP, mV])-MIN(Таблица8[SP, mV]))</f>
        <v>0.32161885245901645</v>
      </c>
      <c r="AG85" s="52">
        <f>0.175*Таблица8[[#This Row],[a_SP]]+0.025</f>
        <v>8.1283299180327867E-2</v>
      </c>
      <c r="AH85" s="52">
        <f>EXP(70*Таблица8[[#This Row],[poro]]-8.2)</f>
        <v>8.1254501406802113E-2</v>
      </c>
      <c r="AI85" s="52"/>
      <c r="AJ85" s="52"/>
      <c r="AK85" s="1">
        <v>2441.4699999999998</v>
      </c>
      <c r="AL85" s="1">
        <v>66.510000000000005</v>
      </c>
      <c r="AM85" s="52">
        <f>1-(AL85-MIN(Таблица9[SP, mV]))/(MAX(Таблица9[SP, mV])-MIN(Таблица9[SP, mV]))</f>
        <v>0.29025717639526183</v>
      </c>
      <c r="AN85" s="52">
        <f>0.175*Таблица9[[#This Row],[a_SP]]+0.025</f>
        <v>7.5795005869170817E-2</v>
      </c>
      <c r="AO85" s="52">
        <f>EXP(70*Таблица9[[#This Row],[poro]]-8.2)</f>
        <v>5.5335003879390124E-2</v>
      </c>
      <c r="AP85" s="52"/>
      <c r="AQ85" s="52"/>
    </row>
    <row r="86" spans="2:43" x14ac:dyDescent="0.45">
      <c r="B86" s="1">
        <v>2430.7766666666671</v>
      </c>
      <c r="C86" s="1">
        <v>36.369999999999997</v>
      </c>
      <c r="D86" s="52">
        <f>1-(C86-MIN(Таблица4[SP, mV]))/(MAX(Таблица4[SP, mV])-MIN(Таблица4[SP, mV]))</f>
        <v>0.53692386045327223</v>
      </c>
      <c r="E86" s="52">
        <f>0.175*Таблица4[[#This Row],[a_SP]]+0.025</f>
        <v>0.11896167557932263</v>
      </c>
      <c r="F86" s="52">
        <f>EXP(70*Таблица4[[#This Row],[poro]]-8.2)</f>
        <v>1.1357773320336033</v>
      </c>
      <c r="G86" s="52"/>
      <c r="H86" s="52"/>
      <c r="I86" s="1">
        <v>2428.2211111111178</v>
      </c>
      <c r="J86" s="1">
        <v>42.07</v>
      </c>
      <c r="K86" s="52">
        <f>1-(J86-MIN(Таблица5[SP, mV]))/(MAX(Таблица5[SP, mV])-MIN(Таблица5[SP, mV]))</f>
        <v>0.57904742845707424</v>
      </c>
      <c r="L86" s="56">
        <f>0.175*Таблица5[[#This Row],[a_SP]]+0.025</f>
        <v>0.12633329997998799</v>
      </c>
      <c r="M86" s="56">
        <f>EXP(70*Таблица5[[#This Row],[poro]]-8.2)</f>
        <v>1.9028085873998657</v>
      </c>
      <c r="N86" s="52"/>
      <c r="O86" s="52"/>
      <c r="P86" s="1">
        <v>2425.4000000000101</v>
      </c>
      <c r="Q86" s="1">
        <v>31.780000000000012</v>
      </c>
      <c r="R86" s="54">
        <f>1-(Q86-MIN(Таблица6[SP, mV]))/(MAX(Таблица6[SP, mV])-MIN(Таблица6[SP, mV]))</f>
        <v>0.72175791154098956</v>
      </c>
      <c r="S86" s="56">
        <f>0.175*Таблица6[[#This Row],[a_SP]]+0.025</f>
        <v>0.15130763451967316</v>
      </c>
      <c r="T86" s="54">
        <f>EXP(70*Таблица6[[#This Row],[poro]]-8.2)</f>
        <v>10.930252641001992</v>
      </c>
      <c r="U86" s="54"/>
      <c r="V86" s="54"/>
      <c r="W86" s="1">
        <v>2443</v>
      </c>
      <c r="X86" s="1">
        <v>68.98</v>
      </c>
      <c r="Y86" s="52">
        <f>1-(X86-MIN(Таблица7[SP, mV]))/(MAX(Таблица7[SP, mV])-MIN(Таблица7[SP, mV]))</f>
        <v>0.27090159602579</v>
      </c>
      <c r="Z86" s="52">
        <f>0.175*Таблица7[[#This Row],[a_SP]]+0.025</f>
        <v>7.2407779304513253E-2</v>
      </c>
      <c r="AA86" s="52">
        <f>EXP(70*Таблица7[[#This Row],[poro]]-8.2)</f>
        <v>4.3654214524192304E-2</v>
      </c>
      <c r="AB86" s="52"/>
      <c r="AC86" s="52"/>
      <c r="AD86" s="1">
        <v>2445.666666666667</v>
      </c>
      <c r="AE86" s="1">
        <v>70.900000000000006</v>
      </c>
      <c r="AF86" s="52">
        <f>1-(AE86-MIN(Таблица8[SP, mV]))/(MAX(Таблица8[SP, mV])-MIN(Таблица8[SP, mV]))</f>
        <v>0.27356557377049173</v>
      </c>
      <c r="AG86" s="52">
        <f>0.175*Таблица8[[#This Row],[a_SP]]+0.025</f>
        <v>7.2873975409836061E-2</v>
      </c>
      <c r="AH86" s="52">
        <f>EXP(70*Таблица8[[#This Row],[poro]]-8.2)</f>
        <v>4.5102314192778999E-2</v>
      </c>
      <c r="AI86" s="52"/>
      <c r="AJ86" s="52"/>
      <c r="AK86" s="1">
        <v>2441.603333333333</v>
      </c>
      <c r="AL86" s="1">
        <v>59.81</v>
      </c>
      <c r="AM86" s="52">
        <f>1-(AL86-MIN(Таблица9[SP, mV]))/(MAX(Таблица9[SP, mV])-MIN(Таблица9[SP, mV]))</f>
        <v>0.36175434852203603</v>
      </c>
      <c r="AN86" s="52">
        <f>0.175*Таблица9[[#This Row],[a_SP]]+0.025</f>
        <v>8.8307010991356294E-2</v>
      </c>
      <c r="AO86" s="52">
        <f>EXP(70*Таблица9[[#This Row],[poro]]-8.2)</f>
        <v>0.13285337126712612</v>
      </c>
      <c r="AP86" s="52"/>
      <c r="AQ86" s="52"/>
    </row>
    <row r="87" spans="2:43" x14ac:dyDescent="0.45">
      <c r="B87" s="1">
        <v>2430.9100000000003</v>
      </c>
      <c r="C87" s="1">
        <v>36.19</v>
      </c>
      <c r="D87" s="52">
        <f>1-(C87-MIN(Таблица4[SP, mV]))/(MAX(Таблица4[SP, mV])-MIN(Таблица4[SP, mV]))</f>
        <v>0.53921568627450989</v>
      </c>
      <c r="E87" s="52">
        <f>0.175*Таблица4[[#This Row],[a_SP]]+0.025</f>
        <v>0.11936274509803924</v>
      </c>
      <c r="F87" s="52">
        <f>EXP(70*Таблица4[[#This Row],[poro]]-8.2)</f>
        <v>1.1681159559849625</v>
      </c>
      <c r="G87" s="52"/>
      <c r="H87" s="52"/>
      <c r="I87" s="1">
        <v>2428.3366666666734</v>
      </c>
      <c r="J87" s="1">
        <v>36.950000000000003</v>
      </c>
      <c r="K87" s="52">
        <f>1-(J87-MIN(Таблица5[SP, mV]))/(MAX(Таблица5[SP, mV])-MIN(Таблица5[SP, mV]))</f>
        <v>0.63027816690014005</v>
      </c>
      <c r="L87" s="56">
        <f>0.175*Таблица5[[#This Row],[a_SP]]+0.025</f>
        <v>0.1352986792075245</v>
      </c>
      <c r="M87" s="56">
        <f>EXP(70*Таблица5[[#This Row],[poro]]-8.2)</f>
        <v>3.5640856614777281</v>
      </c>
      <c r="N87" s="52"/>
      <c r="O87" s="52"/>
      <c r="P87" s="1">
        <v>2425.5300000000102</v>
      </c>
      <c r="Q87" s="1">
        <v>29.91</v>
      </c>
      <c r="R87" s="54">
        <f>1-(Q87-MIN(Таблица6[SP, mV]))/(MAX(Таблица6[SP, mV])-MIN(Таблица6[SP, mV]))</f>
        <v>0.7393182458446802</v>
      </c>
      <c r="S87" s="56">
        <f>0.175*Таблица6[[#This Row],[a_SP]]+0.025</f>
        <v>0.15438069302281901</v>
      </c>
      <c r="T87" s="54">
        <f>EXP(70*Таблица6[[#This Row],[poro]]-8.2)</f>
        <v>13.553550080857343</v>
      </c>
      <c r="U87" s="54"/>
      <c r="V87" s="54"/>
      <c r="W87" s="1">
        <v>2443.1</v>
      </c>
      <c r="X87" s="1">
        <v>61.11</v>
      </c>
      <c r="Y87" s="52">
        <f>1-(X87-MIN(Таблица7[SP, mV]))/(MAX(Таблица7[SP, mV])-MIN(Таблица7[SP, mV]))</f>
        <v>0.35408519184018605</v>
      </c>
      <c r="Z87" s="52">
        <f>0.175*Таблица7[[#This Row],[a_SP]]+0.025</f>
        <v>8.6964908572032554E-2</v>
      </c>
      <c r="AA87" s="52">
        <f>EXP(70*Таблица7[[#This Row],[poro]]-8.2)</f>
        <v>0.12094052296738129</v>
      </c>
      <c r="AB87" s="52"/>
      <c r="AC87" s="52"/>
      <c r="AD87" s="1">
        <v>2445.8000000000002</v>
      </c>
      <c r="AE87" s="1">
        <v>76.989999999999995</v>
      </c>
      <c r="AF87" s="52">
        <f>1-(AE87-MIN(Таблица8[SP, mV]))/(MAX(Таблица8[SP, mV])-MIN(Таблица8[SP, mV]))</f>
        <v>0.21116803278688523</v>
      </c>
      <c r="AG87" s="52">
        <f>0.175*Таблица8[[#This Row],[a_SP]]+0.025</f>
        <v>6.1954405737704915E-2</v>
      </c>
      <c r="AH87" s="52">
        <f>EXP(70*Таблица8[[#This Row],[poro]]-8.2)</f>
        <v>2.1000866118719742E-2</v>
      </c>
      <c r="AI87" s="52"/>
      <c r="AJ87" s="52"/>
      <c r="AK87" s="1">
        <v>2441.7366666666662</v>
      </c>
      <c r="AL87" s="1">
        <v>53.91</v>
      </c>
      <c r="AM87" s="52">
        <f>1-(AL87-MIN(Таблица9[SP, mV]))/(MAX(Таблица9[SP, mV])-MIN(Таблица9[SP, mV]))</f>
        <v>0.42471454487247895</v>
      </c>
      <c r="AN87" s="52">
        <f>0.175*Таблица9[[#This Row],[a_SP]]+0.025</f>
        <v>9.93250453526838E-2</v>
      </c>
      <c r="AO87" s="52">
        <f>EXP(70*Таблица9[[#This Row],[poro]]-8.2)</f>
        <v>0.28729468146106102</v>
      </c>
      <c r="AP87" s="52"/>
      <c r="AQ87" s="52"/>
    </row>
    <row r="88" spans="2:43" x14ac:dyDescent="0.45">
      <c r="B88" s="1">
        <v>2431.0433333333335</v>
      </c>
      <c r="C88" s="1">
        <v>35.32</v>
      </c>
      <c r="D88" s="52">
        <f>1-(C88-MIN(Таблица4[SP, mV]))/(MAX(Таблица4[SP, mV])-MIN(Таблица4[SP, mV]))</f>
        <v>0.55029284441049153</v>
      </c>
      <c r="E88" s="52">
        <f>0.175*Таблица4[[#This Row],[a_SP]]+0.025</f>
        <v>0.12130124777183601</v>
      </c>
      <c r="F88" s="52">
        <f>EXP(70*Таблица4[[#This Row],[poro]]-8.2)</f>
        <v>1.3378814348010495</v>
      </c>
      <c r="G88" s="52"/>
      <c r="H88" s="52"/>
      <c r="I88" s="1">
        <v>2428.452222222229</v>
      </c>
      <c r="J88" s="1">
        <v>32.72</v>
      </c>
      <c r="K88" s="52">
        <f>1-(J88-MIN(Таблица5[SP, mV]))/(MAX(Таблица5[SP, mV])-MIN(Таблица5[SP, mV]))</f>
        <v>0.67260356213728234</v>
      </c>
      <c r="L88" s="56">
        <f>0.175*Таблица5[[#This Row],[a_SP]]+0.025</f>
        <v>0.1427056233740244</v>
      </c>
      <c r="M88" s="56">
        <f>EXP(70*Таблица5[[#This Row],[poro]]-8.2)</f>
        <v>5.9858217799857991</v>
      </c>
      <c r="N88" s="52"/>
      <c r="O88" s="52"/>
      <c r="P88" s="1">
        <v>2425.6600000000099</v>
      </c>
      <c r="Q88" s="1">
        <v>27.65</v>
      </c>
      <c r="R88" s="54">
        <f>1-(Q88-MIN(Таблица6[SP, mV]))/(MAX(Таблица6[SP, mV])-MIN(Таблица6[SP, mV]))</f>
        <v>0.76054089585876605</v>
      </c>
      <c r="S88" s="56">
        <f>0.175*Таблица6[[#This Row],[a_SP]]+0.025</f>
        <v>0.15809465677528403</v>
      </c>
      <c r="T88" s="54">
        <f>EXP(70*Таблица6[[#This Row],[poro]]-8.2)</f>
        <v>17.577610724162405</v>
      </c>
      <c r="U88" s="54"/>
      <c r="V88" s="54"/>
      <c r="W88" s="1">
        <v>2443.1999999999998</v>
      </c>
      <c r="X88" s="1">
        <v>54.76</v>
      </c>
      <c r="Y88" s="52">
        <f>1-(X88-MIN(Таблица7[SP, mV]))/(MAX(Таблица7[SP, mV])-MIN(Таблица7[SP, mV]))</f>
        <v>0.42120283268153469</v>
      </c>
      <c r="Z88" s="52">
        <f>0.175*Таблица7[[#This Row],[a_SP]]+0.025</f>
        <v>9.8710495719268571E-2</v>
      </c>
      <c r="AA88" s="52">
        <f>EXP(70*Таблица7[[#This Row],[poro]]-8.2)</f>
        <v>0.27519776353347286</v>
      </c>
      <c r="AB88" s="52"/>
      <c r="AC88" s="52"/>
      <c r="AD88" s="1">
        <v>2445.9333333333334</v>
      </c>
      <c r="AE88" s="1">
        <v>82.08</v>
      </c>
      <c r="AF88" s="52">
        <f>1-(AE88-MIN(Таблица8[SP, mV]))/(MAX(Таблица8[SP, mV])-MIN(Таблица8[SP, mV]))</f>
        <v>0.15901639344262297</v>
      </c>
      <c r="AG88" s="52">
        <f>0.175*Таблица8[[#This Row],[a_SP]]+0.025</f>
        <v>5.282786885245902E-2</v>
      </c>
      <c r="AH88" s="52">
        <f>EXP(70*Таблица8[[#This Row],[poro]]-8.2)</f>
        <v>1.1086255509266126E-2</v>
      </c>
      <c r="AI88" s="52"/>
      <c r="AJ88" s="52"/>
      <c r="AK88" s="1">
        <v>2441.8699999999994</v>
      </c>
      <c r="AL88" s="1">
        <v>48.74</v>
      </c>
      <c r="AM88" s="52">
        <f>1-(AL88-MIN(Таблица9[SP, mV]))/(MAX(Таблица9[SP, mV])-MIN(Таблица9[SP, mV]))</f>
        <v>0.47988475082701942</v>
      </c>
      <c r="AN88" s="52">
        <f>0.175*Таблица9[[#This Row],[a_SP]]+0.025</f>
        <v>0.10897983139472839</v>
      </c>
      <c r="AO88" s="52">
        <f>EXP(70*Таблица9[[#This Row],[poro]]-8.2)</f>
        <v>0.56472759187898136</v>
      </c>
      <c r="AP88" s="52"/>
      <c r="AQ88" s="52"/>
    </row>
    <row r="89" spans="2:43" x14ac:dyDescent="0.45">
      <c r="B89" s="1">
        <v>2431.1766666666667</v>
      </c>
      <c r="C89" s="1">
        <v>32.22</v>
      </c>
      <c r="D89" s="52">
        <f>1-(C89-MIN(Таблица4[SP, mV]))/(MAX(Таблица4[SP, mV])-MIN(Таблица4[SP, mV]))</f>
        <v>0.58976317799847222</v>
      </c>
      <c r="E89" s="52">
        <f>0.175*Таблица4[[#This Row],[a_SP]]+0.025</f>
        <v>0.12820855614973264</v>
      </c>
      <c r="F89" s="56">
        <f>EXP(70*Таблица4[[#This Row],[poro]]-8.2)</f>
        <v>2.1697217433975386</v>
      </c>
      <c r="G89" s="52"/>
      <c r="H89" s="52"/>
      <c r="I89" s="1">
        <v>2428.5677777777846</v>
      </c>
      <c r="J89" s="1">
        <v>29.68</v>
      </c>
      <c r="K89" s="52">
        <f>1-(J89-MIN(Таблица5[SP, mV]))/(MAX(Таблица5[SP, mV])-MIN(Таблица5[SP, mV]))</f>
        <v>0.70302181308785272</v>
      </c>
      <c r="L89" s="56">
        <f>0.175*Таблица5[[#This Row],[a_SP]]+0.025</f>
        <v>0.14802881729037423</v>
      </c>
      <c r="M89" s="56">
        <f>EXP(70*Таблица5[[#This Row],[poro]]-8.2)</f>
        <v>8.6886468207822265</v>
      </c>
      <c r="N89" s="52"/>
      <c r="O89" s="52"/>
      <c r="P89" s="1">
        <v>2425.79000000001</v>
      </c>
      <c r="Q89" s="1">
        <v>24.69</v>
      </c>
      <c r="R89" s="54">
        <f>1-(Q89-MIN(Таблица6[SP, mV]))/(MAX(Таблица6[SP, mV])-MIN(Таблица6[SP, mV]))</f>
        <v>0.78833693304535635</v>
      </c>
      <c r="S89" s="56">
        <f>0.175*Таблица6[[#This Row],[a_SP]]+0.025</f>
        <v>0.16295896328293735</v>
      </c>
      <c r="T89" s="54">
        <f>EXP(70*Таблица6[[#This Row],[poro]]-8.2)</f>
        <v>24.708008696524772</v>
      </c>
      <c r="U89" s="54"/>
      <c r="V89" s="54"/>
      <c r="W89" s="1">
        <v>2443.3000000000002</v>
      </c>
      <c r="X89" s="1">
        <v>49.04</v>
      </c>
      <c r="Y89" s="52">
        <f>1-(X89-MIN(Таблица7[SP, mV]))/(MAX(Таблица7[SP, mV])-MIN(Таблица7[SP, mV]))</f>
        <v>0.48166155797484411</v>
      </c>
      <c r="Z89" s="52">
        <f>0.175*Таблица7[[#This Row],[a_SP]]+0.025</f>
        <v>0.10929077264559772</v>
      </c>
      <c r="AA89" s="52">
        <f>EXP(70*Таблица7[[#This Row],[poro]]-8.2)</f>
        <v>0.57715413593697007</v>
      </c>
      <c r="AB89" s="52"/>
      <c r="AC89" s="52"/>
      <c r="AD89" s="1">
        <v>2446.0666666666671</v>
      </c>
      <c r="AE89" s="1">
        <v>83.87</v>
      </c>
      <c r="AF89" s="52">
        <f>1-(AE89-MIN(Таблица8[SP, mV]))/(MAX(Таблица8[SP, mV])-MIN(Таблица8[SP, mV]))</f>
        <v>0.14067622950819658</v>
      </c>
      <c r="AG89" s="52">
        <f>0.175*Таблица8[[#This Row],[a_SP]]+0.025</f>
        <v>4.9618340163934405E-2</v>
      </c>
      <c r="AH89" s="52">
        <f>EXP(70*Таблица8[[#This Row],[poro]]-8.2)</f>
        <v>8.8555031485115614E-3</v>
      </c>
      <c r="AI89" s="52"/>
      <c r="AJ89" s="52"/>
      <c r="AK89" s="1">
        <v>2442.0033333333331</v>
      </c>
      <c r="AL89" s="1">
        <v>44.57</v>
      </c>
      <c r="AM89" s="52">
        <f>1-(AL89-MIN(Таблица9[SP, mV]))/(MAX(Таблица9[SP, mV])-MIN(Таблица9[SP, mV]))</f>
        <v>0.52438373706114605</v>
      </c>
      <c r="AN89" s="52">
        <f>0.175*Таблица9[[#This Row],[a_SP]]+0.025</f>
        <v>0.11676715398570056</v>
      </c>
      <c r="AO89" s="52">
        <f>EXP(70*Таблица9[[#This Row],[poro]]-8.2)</f>
        <v>0.97404359170128929</v>
      </c>
      <c r="AP89" s="52"/>
      <c r="AQ89" s="52"/>
    </row>
    <row r="90" spans="2:43" x14ac:dyDescent="0.45">
      <c r="B90" s="1">
        <v>2431.31</v>
      </c>
      <c r="C90" s="1">
        <v>28.06</v>
      </c>
      <c r="D90" s="52">
        <f>1-(C90-MIN(Таблица4[SP, mV]))/(MAX(Таблица4[SP, mV])-MIN(Таблица4[SP, mV]))</f>
        <v>0.6427298192004075</v>
      </c>
      <c r="E90" s="52">
        <f>0.175*Таблица4[[#This Row],[a_SP]]+0.025</f>
        <v>0.1374777183600713</v>
      </c>
      <c r="F90" s="56">
        <f>EXP(70*Таблица4[[#This Row],[poro]]-8.2)</f>
        <v>4.1513778251664384</v>
      </c>
      <c r="G90" s="52"/>
      <c r="H90" s="52"/>
      <c r="I90" s="1">
        <v>2428.6833333333402</v>
      </c>
      <c r="J90" s="1">
        <v>27.58</v>
      </c>
      <c r="K90" s="52">
        <f>1-(J90-MIN(Таблица5[SP, mV]))/(MAX(Таблица5[SP, mV])-MIN(Таблица5[SP, mV]))</f>
        <v>0.72403442065239143</v>
      </c>
      <c r="L90" s="56">
        <f>0.175*Таблица5[[#This Row],[a_SP]]+0.025</f>
        <v>0.15170602361416849</v>
      </c>
      <c r="M90" s="56">
        <f>EXP(70*Таблица5[[#This Row],[poro]]-8.2)</f>
        <v>11.239357186216965</v>
      </c>
      <c r="N90" s="52"/>
      <c r="O90" s="52"/>
      <c r="P90" s="1">
        <v>2425.9200000000101</v>
      </c>
      <c r="Q90" s="1">
        <v>21.14</v>
      </c>
      <c r="R90" s="54">
        <f>1-(Q90-MIN(Таблица6[SP, mV]))/(MAX(Таблица6[SP, mV])-MIN(Таблица6[SP, mV]))</f>
        <v>0.8216733965630576</v>
      </c>
      <c r="S90" s="56">
        <f>0.175*Таблица6[[#This Row],[a_SP]]+0.025</f>
        <v>0.16879284439853506</v>
      </c>
      <c r="T90" s="54">
        <f>EXP(70*Таблица6[[#This Row],[poro]]-8.2)</f>
        <v>37.169893083930639</v>
      </c>
      <c r="U90" s="54"/>
      <c r="V90" s="54"/>
      <c r="W90" s="1">
        <v>2443.3999999999996</v>
      </c>
      <c r="X90" s="1">
        <v>44.49</v>
      </c>
      <c r="Y90" s="52">
        <f>1-(X90-MIN(Таблица7[SP, mV]))/(MAX(Таблица7[SP, mV])-MIN(Таблица7[SP, mV]))</f>
        <v>0.5297537258217947</v>
      </c>
      <c r="Z90" s="52">
        <f>0.175*Таблица7[[#This Row],[a_SP]]+0.025</f>
        <v>0.11770690201881406</v>
      </c>
      <c r="AA90" s="52">
        <f>EXP(70*Таблица7[[#This Row],[poro]]-8.2)</f>
        <v>1.0402729611050265</v>
      </c>
      <c r="AB90" s="52"/>
      <c r="AC90" s="52"/>
      <c r="AD90" s="1">
        <v>2446.2000000000003</v>
      </c>
      <c r="AE90" s="1">
        <v>83.3</v>
      </c>
      <c r="AF90" s="52">
        <f>1-(AE90-MIN(Таблица8[SP, mV]))/(MAX(Таблица8[SP, mV])-MIN(Таблица8[SP, mV]))</f>
        <v>0.14651639344262291</v>
      </c>
      <c r="AG90" s="52">
        <f>0.175*Таблица8[[#This Row],[a_SP]]+0.025</f>
        <v>5.0640368852459011E-2</v>
      </c>
      <c r="AH90" s="52">
        <f>EXP(70*Таблица8[[#This Row],[poro]]-8.2)</f>
        <v>9.5122562497477452E-3</v>
      </c>
      <c r="AI90" s="52"/>
      <c r="AJ90" s="52"/>
      <c r="AK90" s="1">
        <v>2442.1366666666663</v>
      </c>
      <c r="AL90" s="1">
        <v>40.770000000000003</v>
      </c>
      <c r="AM90" s="52">
        <f>1-(AL90-MIN(Таблица9[SP, mV]))/(MAX(Таблица9[SP, mV])-MIN(Таблица9[SP, mV]))</f>
        <v>0.56493437199871943</v>
      </c>
      <c r="AN90" s="52">
        <f>0.175*Таблица9[[#This Row],[a_SP]]+0.025</f>
        <v>0.12386351509977589</v>
      </c>
      <c r="AO90" s="52">
        <f>EXP(70*Таблица9[[#This Row],[poro]]-8.2)</f>
        <v>1.6007080409986636</v>
      </c>
      <c r="AP90" s="52"/>
      <c r="AQ90" s="52"/>
    </row>
    <row r="91" spans="2:43" x14ac:dyDescent="0.45">
      <c r="B91" s="1">
        <v>2431.4433333333332</v>
      </c>
      <c r="C91" s="1">
        <v>23.59</v>
      </c>
      <c r="D91" s="52">
        <f>1-(C91-MIN(Таблица4[SP, mV]))/(MAX(Таблица4[SP, mV])-MIN(Таблица4[SP, mV]))</f>
        <v>0.69964349376114088</v>
      </c>
      <c r="E91" s="52">
        <f>0.175*Таблица4[[#This Row],[a_SP]]+0.025</f>
        <v>0.14743761140819964</v>
      </c>
      <c r="F91" s="56">
        <f>EXP(70*Таблица4[[#This Row],[poro]]-8.2)</f>
        <v>8.3364110879968951</v>
      </c>
      <c r="G91" s="52"/>
      <c r="H91" s="52"/>
      <c r="I91" s="1">
        <v>2428.7988888888958</v>
      </c>
      <c r="J91" s="1">
        <v>25.81</v>
      </c>
      <c r="K91" s="52">
        <f>1-(J91-MIN(Таблица5[SP, mV]))/(MAX(Таблица5[SP, mV])-MIN(Таблица5[SP, mV]))</f>
        <v>0.74174504702821697</v>
      </c>
      <c r="L91" s="56">
        <f>0.175*Таблица5[[#This Row],[a_SP]]+0.025</f>
        <v>0.15480538322993795</v>
      </c>
      <c r="M91" s="56">
        <f>EXP(70*Таблица5[[#This Row],[poro]]-8.2)</f>
        <v>13.962523201510258</v>
      </c>
      <c r="N91" s="52"/>
      <c r="O91" s="52"/>
      <c r="P91" s="1">
        <v>2426.0500000000102</v>
      </c>
      <c r="Q91" s="1">
        <v>18.32</v>
      </c>
      <c r="R91" s="54">
        <f>1-(Q91-MIN(Таблица6[SP, mV]))/(MAX(Таблица6[SP, mV])-MIN(Таблица6[SP, mV]))</f>
        <v>0.84815475631514692</v>
      </c>
      <c r="S91" s="56">
        <f>0.175*Таблица6[[#This Row],[a_SP]]+0.025</f>
        <v>0.1734270823551507</v>
      </c>
      <c r="T91" s="54">
        <f>EXP(70*Таблица6[[#This Row],[poro]]-8.2)</f>
        <v>51.41324195477096</v>
      </c>
      <c r="U91" s="54"/>
      <c r="V91" s="54"/>
      <c r="W91" s="1">
        <v>2443.5</v>
      </c>
      <c r="X91" s="1">
        <v>40.35</v>
      </c>
      <c r="Y91" s="52">
        <f>1-(X91-MIN(Таблица7[SP, mV]))/(MAX(Таблица7[SP, mV])-MIN(Таблица7[SP, mV]))</f>
        <v>0.5735123137089102</v>
      </c>
      <c r="Z91" s="52">
        <f>0.175*Таблица7[[#This Row],[a_SP]]+0.025</f>
        <v>0.12536465489905929</v>
      </c>
      <c r="AA91" s="52">
        <f>EXP(70*Таблица7[[#This Row],[poro]]-8.2)</f>
        <v>1.7780652641856374</v>
      </c>
      <c r="AB91" s="52"/>
      <c r="AC91" s="52"/>
      <c r="AD91" s="1">
        <v>2446.3333333333335</v>
      </c>
      <c r="AE91" s="1">
        <v>80.209999999999994</v>
      </c>
      <c r="AF91" s="52">
        <f>1-(AE91-MIN(Таблица8[SP, mV]))/(MAX(Таблица8[SP, mV])-MIN(Таблица8[SP, mV]))</f>
        <v>0.17817622950819678</v>
      </c>
      <c r="AG91" s="52">
        <f>0.175*Таблица8[[#This Row],[a_SP]]+0.025</f>
        <v>5.6180840163934431E-2</v>
      </c>
      <c r="AH91" s="52">
        <f>EXP(70*Таблица8[[#This Row],[poro]]-8.2)</f>
        <v>1.4019007543221473E-2</v>
      </c>
      <c r="AI91" s="52"/>
      <c r="AJ91" s="52"/>
      <c r="AK91" s="1">
        <v>2442.27</v>
      </c>
      <c r="AL91" s="1">
        <v>37.01</v>
      </c>
      <c r="AM91" s="52">
        <f>1-(AL91-MIN(Таблица9[SP, mV]))/(MAX(Таблица9[SP, mV])-MIN(Таблица9[SP, mV]))</f>
        <v>0.60505815814747632</v>
      </c>
      <c r="AN91" s="56">
        <f>0.175*Таблица9[[#This Row],[a_SP]]+0.025</f>
        <v>0.13088517767580835</v>
      </c>
      <c r="AO91" s="52">
        <f>EXP(70*Таблица9[[#This Row],[poro]]-8.2)</f>
        <v>2.616826796338108</v>
      </c>
      <c r="AP91" s="52"/>
      <c r="AQ91" s="52"/>
    </row>
    <row r="92" spans="2:43" x14ac:dyDescent="0.45">
      <c r="B92" s="1">
        <v>2431.5766666666664</v>
      </c>
      <c r="C92" s="1">
        <v>19.850000000000001</v>
      </c>
      <c r="D92" s="52">
        <f>1-(C92-MIN(Таблица4[SP, mV]))/(MAX(Таблица4[SP, mV])-MIN(Таблица4[SP, mV]))</f>
        <v>0.74726254138018844</v>
      </c>
      <c r="E92" s="52">
        <f>0.175*Таблица4[[#This Row],[a_SP]]+0.025</f>
        <v>0.15577094474153297</v>
      </c>
      <c r="F92" s="56">
        <f>EXP(70*Таблица4[[#This Row],[poro]]-8.2)</f>
        <v>14.938863889107301</v>
      </c>
      <c r="G92" s="52"/>
      <c r="H92" s="52"/>
      <c r="I92" s="1">
        <v>2428.9144444444514</v>
      </c>
      <c r="J92" s="1">
        <v>23.75</v>
      </c>
      <c r="K92" s="52">
        <f>1-(J92-MIN(Таблица5[SP, mV]))/(MAX(Таблица5[SP, mV])-MIN(Таблица5[SP, mV]))</f>
        <v>0.76235741444866922</v>
      </c>
      <c r="L92" s="56">
        <f>0.175*Таблица5[[#This Row],[a_SP]]+0.025</f>
        <v>0.15841254752851711</v>
      </c>
      <c r="M92" s="56">
        <f>EXP(70*Таблица5[[#This Row],[poro]]-8.2)</f>
        <v>17.973138306834436</v>
      </c>
      <c r="N92" s="52"/>
      <c r="O92" s="52"/>
      <c r="P92" s="1">
        <v>2426.1800000000098</v>
      </c>
      <c r="Q92" s="1">
        <v>17.260000000000002</v>
      </c>
      <c r="R92" s="54">
        <f>1-(Q92-MIN(Таблица6[SP, mV]))/(MAX(Таблица6[SP, mV])-MIN(Таблица6[SP, mV]))</f>
        <v>0.85810874260493941</v>
      </c>
      <c r="S92" s="56">
        <f>0.175*Таблица6[[#This Row],[a_SP]]+0.025</f>
        <v>0.17516902995586439</v>
      </c>
      <c r="T92" s="54">
        <f>EXP(70*Таблица6[[#This Row],[poro]]-8.2)</f>
        <v>58.080622992302899</v>
      </c>
      <c r="U92" s="54"/>
      <c r="V92" s="54"/>
      <c r="W92" s="1">
        <v>2443.6</v>
      </c>
      <c r="X92" s="1">
        <v>37.14</v>
      </c>
      <c r="Y92" s="52">
        <f>1-(X92-MIN(Таблица7[SP, mV]))/(MAX(Таблица7[SP, mV])-MIN(Таблица7[SP, mV]))</f>
        <v>0.60744107388225344</v>
      </c>
      <c r="Z92" s="56">
        <f>0.175*Таблица7[[#This Row],[a_SP]]+0.025</f>
        <v>0.13130218792939435</v>
      </c>
      <c r="AA92" s="52">
        <f>EXP(70*Таблица7[[#This Row],[poro]]-8.2)</f>
        <v>2.6943396730370917</v>
      </c>
      <c r="AB92" s="52"/>
      <c r="AC92" s="52"/>
      <c r="AD92" s="1">
        <v>2446.4666666666667</v>
      </c>
      <c r="AE92" s="1">
        <v>74.400000000000006</v>
      </c>
      <c r="AF92" s="52">
        <f>1-(AE92-MIN(Таблица8[SP, mV]))/(MAX(Таблица8[SP, mV])-MIN(Таблица8[SP, mV]))</f>
        <v>0.23770491803278682</v>
      </c>
      <c r="AG92" s="52">
        <f>0.175*Таблица8[[#This Row],[a_SP]]+0.025</f>
        <v>6.6598360655737682E-2</v>
      </c>
      <c r="AH92" s="52">
        <f>EXP(70*Таблица8[[#This Row],[poro]]-8.2)</f>
        <v>2.9068075929476158E-2</v>
      </c>
      <c r="AI92" s="52"/>
      <c r="AJ92" s="52"/>
      <c r="AK92" s="1">
        <v>2442.4033333333332</v>
      </c>
      <c r="AL92" s="1">
        <v>33.89</v>
      </c>
      <c r="AM92" s="52">
        <f>1-(AL92-MIN(Таблица9[SP, mV]))/(MAX(Таблица9[SP, mV])-MIN(Таблица9[SP, mV]))</f>
        <v>0.63835236367516801</v>
      </c>
      <c r="AN92" s="56">
        <f>0.175*Таблица9[[#This Row],[a_SP]]+0.025</f>
        <v>0.1367116636431544</v>
      </c>
      <c r="AO92" s="52">
        <f>EXP(70*Таблица9[[#This Row],[poro]]-8.2)</f>
        <v>3.9346284478934481</v>
      </c>
      <c r="AP92" s="52"/>
      <c r="AQ92" s="52"/>
    </row>
    <row r="93" spans="2:43" x14ac:dyDescent="0.45">
      <c r="B93" s="1">
        <v>2431.7100000000005</v>
      </c>
      <c r="C93" s="1">
        <v>15.62</v>
      </c>
      <c r="D93" s="52">
        <f>1-(C93-MIN(Таблица4[SP, mV]))/(MAX(Таблица4[SP, mV])-MIN(Таблица4[SP, mV]))</f>
        <v>0.80112044817927175</v>
      </c>
      <c r="E93" s="52">
        <f>0.175*Таблица4[[#This Row],[a_SP]]+0.025</f>
        <v>0.16519607843137254</v>
      </c>
      <c r="F93" s="56">
        <f>EXP(70*Таблица4[[#This Row],[poro]]-8.2)</f>
        <v>28.896644762528847</v>
      </c>
      <c r="G93" s="52"/>
      <c r="H93" s="52"/>
      <c r="I93" s="1">
        <v>2429.030000000007</v>
      </c>
      <c r="J93" s="1">
        <v>22.32</v>
      </c>
      <c r="K93" s="52">
        <f>1-(J93-MIN(Таблица5[SP, mV]))/(MAX(Таблица5[SP, mV])-MIN(Таблица5[SP, mV]))</f>
        <v>0.77666599959975979</v>
      </c>
      <c r="L93" s="56">
        <f>0.175*Таблица5[[#This Row],[a_SP]]+0.025</f>
        <v>0.16091654992995794</v>
      </c>
      <c r="M93" s="56">
        <f>EXP(70*Таблица5[[#This Row],[poro]]-8.2)</f>
        <v>21.41643236939727</v>
      </c>
      <c r="N93" s="52"/>
      <c r="O93" s="52"/>
      <c r="P93" s="1">
        <v>2426.3100000000099</v>
      </c>
      <c r="Q93" s="1">
        <v>17.010000000000002</v>
      </c>
      <c r="R93" s="54">
        <f>1-(Q93-MIN(Таблица6[SP, mV]))/(MAX(Таблица6[SP, mV])-MIN(Таблица6[SP, mV]))</f>
        <v>0.86045638088083387</v>
      </c>
      <c r="S93" s="56">
        <f>0.175*Таблица6[[#This Row],[a_SP]]+0.025</f>
        <v>0.17557986665414591</v>
      </c>
      <c r="T93" s="54">
        <f>EXP(70*Таблица6[[#This Row],[poro]]-8.2)</f>
        <v>59.775188437746287</v>
      </c>
      <c r="U93" s="54"/>
      <c r="V93" s="54"/>
      <c r="W93" s="1">
        <v>2443.6999999999998</v>
      </c>
      <c r="X93" s="1">
        <v>33.99</v>
      </c>
      <c r="Y93" s="52">
        <f>1-(X93-MIN(Таблица7[SP, mV]))/(MAX(Таблица7[SP, mV])-MIN(Таблица7[SP, mV]))</f>
        <v>0.64073565162245005</v>
      </c>
      <c r="Z93" s="56">
        <f>0.175*Таблица7[[#This Row],[a_SP]]+0.025</f>
        <v>0.13712873903392875</v>
      </c>
      <c r="AA93" s="52">
        <f>EXP(70*Таблица7[[#This Row],[poro]]-8.2)</f>
        <v>4.0511943236543546</v>
      </c>
      <c r="AB93" s="52"/>
      <c r="AC93" s="52"/>
      <c r="AD93" s="1">
        <v>2446.6</v>
      </c>
      <c r="AE93" s="1">
        <v>67.260000000000005</v>
      </c>
      <c r="AF93" s="52">
        <f>1-(AE93-MIN(Таблица8[SP, mV]))/(MAX(Таблица8[SP, mV])-MIN(Таблица8[SP, mV]))</f>
        <v>0.31086065573770483</v>
      </c>
      <c r="AG93" s="52">
        <f>0.175*Таблица8[[#This Row],[a_SP]]+0.025</f>
        <v>7.9400614754098348E-2</v>
      </c>
      <c r="AH93" s="52">
        <f>EXP(70*Таблица8[[#This Row],[poro]]-8.2)</f>
        <v>7.1221754449348348E-2</v>
      </c>
      <c r="AI93" s="52"/>
      <c r="AJ93" s="52"/>
      <c r="AK93" s="1">
        <v>2442.5366666666664</v>
      </c>
      <c r="AL93" s="1">
        <v>31.46</v>
      </c>
      <c r="AM93" s="52">
        <f>1-(AL93-MIN(Таблица9[SP, mV]))/(MAX(Таблица9[SP, mV])-MIN(Таблица9[SP, mV]))</f>
        <v>0.66428342759577419</v>
      </c>
      <c r="AN93" s="56">
        <f>0.175*Таблица9[[#This Row],[a_SP]]+0.025</f>
        <v>0.14124959982926047</v>
      </c>
      <c r="AO93" s="52">
        <f>EXP(70*Таблица9[[#This Row],[poro]]-8.2)</f>
        <v>5.4057974960815471</v>
      </c>
      <c r="AP93" s="52"/>
      <c r="AQ93" s="52"/>
    </row>
    <row r="94" spans="2:43" x14ac:dyDescent="0.45">
      <c r="B94" s="1">
        <v>2431.8433333333337</v>
      </c>
      <c r="C94" s="1">
        <v>11.81</v>
      </c>
      <c r="D94" s="52">
        <f>1-(C94-MIN(Таблица4[SP, mV]))/(MAX(Таблица4[SP, mV])-MIN(Таблица4[SP, mV]))</f>
        <v>0.84963076139546723</v>
      </c>
      <c r="E94" s="52">
        <f>0.175*Таблица4[[#This Row],[a_SP]]+0.025</f>
        <v>0.17368538324420674</v>
      </c>
      <c r="F94" s="56">
        <f>EXP(70*Таблица4[[#This Row],[poro]]-8.2)</f>
        <v>52.351302996089984</v>
      </c>
      <c r="G94" s="52"/>
      <c r="H94" s="52"/>
      <c r="I94" s="1">
        <v>2429.1455555555626</v>
      </c>
      <c r="J94" s="1">
        <v>21.34</v>
      </c>
      <c r="K94" s="52">
        <f>1-(J94-MIN(Таблица5[SP, mV]))/(MAX(Таблица5[SP, mV])-MIN(Таблица5[SP, mV]))</f>
        <v>0.78647188312987792</v>
      </c>
      <c r="L94" s="56">
        <f>0.175*Таблица5[[#This Row],[a_SP]]+0.025</f>
        <v>0.16263257954772861</v>
      </c>
      <c r="M94" s="56">
        <f>EXP(70*Таблица5[[#This Row],[poro]]-8.2)</f>
        <v>24.149907946229938</v>
      </c>
      <c r="N94" s="52"/>
      <c r="O94" s="52"/>
      <c r="P94" s="1">
        <v>2426.4400000000101</v>
      </c>
      <c r="Q94" s="1">
        <v>15.67</v>
      </c>
      <c r="R94" s="54">
        <f>1-(Q94-MIN(Таблица6[SP, mV]))/(MAX(Таблица6[SP, mV])-MIN(Таблица6[SP, mV]))</f>
        <v>0.8730397220396281</v>
      </c>
      <c r="S94" s="56">
        <f>0.175*Таблица6[[#This Row],[a_SP]]+0.025</f>
        <v>0.17778195135693489</v>
      </c>
      <c r="T94" s="54">
        <f>EXP(70*Таблица6[[#This Row],[poro]]-8.2)</f>
        <v>69.737388546578728</v>
      </c>
      <c r="U94" s="54"/>
      <c r="V94" s="54"/>
      <c r="W94" s="1">
        <v>2443.8000000000002</v>
      </c>
      <c r="X94" s="1">
        <v>31.43</v>
      </c>
      <c r="Y94" s="52">
        <f>1-(X94-MIN(Таблица7[SP, mV]))/(MAX(Таблица7[SP, mV])-MIN(Таблица7[SP, mV]))</f>
        <v>0.66779410210337176</v>
      </c>
      <c r="Z94" s="56">
        <f>0.175*Таблица7[[#This Row],[a_SP]]+0.025</f>
        <v>0.14186396786809005</v>
      </c>
      <c r="AA94" s="52">
        <f>EXP(70*Таблица7[[#This Row],[poro]]-8.2)</f>
        <v>5.6433493789858256</v>
      </c>
      <c r="AB94" s="52"/>
      <c r="AC94" s="52"/>
      <c r="AD94" s="1">
        <v>2446.7333333333336</v>
      </c>
      <c r="AE94" s="1">
        <v>60.42</v>
      </c>
      <c r="AF94" s="52">
        <f>1-(AE94-MIN(Таблица8[SP, mV]))/(MAX(Таблица8[SP, mV])-MIN(Таблица8[SP, mV]))</f>
        <v>0.3809426229508196</v>
      </c>
      <c r="AG94" s="52">
        <f>0.175*Таблица8[[#This Row],[a_SP]]+0.025</f>
        <v>9.1664959016393432E-2</v>
      </c>
      <c r="AH94" s="52">
        <f>EXP(70*Таблица8[[#This Row],[poro]]-8.2)</f>
        <v>0.16805686598409381</v>
      </c>
      <c r="AI94" s="52"/>
      <c r="AJ94" s="52"/>
      <c r="AK94" s="1">
        <v>2442.6699999999996</v>
      </c>
      <c r="AL94" s="1">
        <v>30.04</v>
      </c>
      <c r="AM94" s="52">
        <f>1-(AL94-MIN(Таблица9[SP, mV]))/(MAX(Таблица9[SP, mV])-MIN(Таблица9[SP, mV]))</f>
        <v>0.67943655959876215</v>
      </c>
      <c r="AN94" s="56">
        <f>0.175*Таблица9[[#This Row],[a_SP]]+0.025</f>
        <v>0.14390139792978338</v>
      </c>
      <c r="AO94" s="52">
        <f>EXP(70*Таблица9[[#This Row],[poro]]-8.2)</f>
        <v>6.5084273665896317</v>
      </c>
      <c r="AP94" s="52"/>
      <c r="AQ94" s="52"/>
    </row>
    <row r="95" spans="2:43" x14ac:dyDescent="0.45">
      <c r="B95" s="1">
        <v>2431.9766666666669</v>
      </c>
      <c r="C95" s="1">
        <v>8.42</v>
      </c>
      <c r="D95" s="52">
        <f>1-(C95-MIN(Таблица4[SP, mV]))/(MAX(Таблица4[SP, mV])-MIN(Таблица4[SP, mV]))</f>
        <v>0.8927934810287752</v>
      </c>
      <c r="E95" s="52">
        <f>0.175*Таблица4[[#This Row],[a_SP]]+0.025</f>
        <v>0.18123885918003566</v>
      </c>
      <c r="F95" s="56">
        <f>EXP(70*Таблица4[[#This Row],[poro]]-8.2)</f>
        <v>88.829619081866142</v>
      </c>
      <c r="G95" s="52"/>
      <c r="H95" s="52"/>
      <c r="I95" s="1">
        <v>2429.2611111111178</v>
      </c>
      <c r="J95" s="1">
        <v>20.239999999999998</v>
      </c>
      <c r="K95" s="52">
        <f>1-(J95-MIN(Таблица5[SP, mV]))/(MAX(Таблица5[SP, mV])-MIN(Таблица5[SP, mV]))</f>
        <v>0.79747848709225533</v>
      </c>
      <c r="L95" s="56">
        <f>0.175*Таблица5[[#This Row],[a_SP]]+0.025</f>
        <v>0.16455873524114467</v>
      </c>
      <c r="M95" s="56">
        <f>EXP(70*Таблица5[[#This Row],[poro]]-8.2)</f>
        <v>27.635784336505388</v>
      </c>
      <c r="N95" s="52"/>
      <c r="O95" s="52"/>
      <c r="P95" s="1">
        <v>2426.5700000000102</v>
      </c>
      <c r="Q95" s="1">
        <v>12.48</v>
      </c>
      <c r="R95" s="54">
        <f>1-(Q95-MIN(Таблица6[SP, mV]))/(MAX(Таблица6[SP, mV])-MIN(Таблица6[SP, mV]))</f>
        <v>0.9029955864400413</v>
      </c>
      <c r="S95" s="56">
        <f>0.175*Таблица6[[#This Row],[a_SP]]+0.025</f>
        <v>0.18302422762700721</v>
      </c>
      <c r="T95" s="54">
        <f>EXP(70*Таблица6[[#This Row],[poro]]-8.2)</f>
        <v>100.65470869878341</v>
      </c>
      <c r="U95" s="54"/>
      <c r="V95" s="54"/>
      <c r="W95" s="1">
        <v>2443.8999999999996</v>
      </c>
      <c r="X95" s="1">
        <v>29.63</v>
      </c>
      <c r="Y95" s="52">
        <f>1-(X95-MIN(Таблица7[SP, mV]))/(MAX(Таблица7[SP, mV])-MIN(Таблица7[SP, mV]))</f>
        <v>0.68681957509776981</v>
      </c>
      <c r="Z95" s="56">
        <f>0.175*Таблица7[[#This Row],[a_SP]]+0.025</f>
        <v>0.14519342564210971</v>
      </c>
      <c r="AA95" s="52">
        <f>EXP(70*Таблица7[[#This Row],[poro]]-8.2)</f>
        <v>7.1245017575714318</v>
      </c>
      <c r="AB95" s="52"/>
      <c r="AC95" s="52"/>
      <c r="AD95" s="1">
        <v>2446.8666666666668</v>
      </c>
      <c r="AE95" s="1">
        <v>53.94</v>
      </c>
      <c r="AF95" s="52">
        <f>1-(AE95-MIN(Таблица8[SP, mV]))/(MAX(Таблица8[SP, mV])-MIN(Таблица8[SP, mV]))</f>
        <v>0.44733606557377048</v>
      </c>
      <c r="AG95" s="52">
        <f>0.175*Таблица8[[#This Row],[a_SP]]+0.025</f>
        <v>0.10328381147540983</v>
      </c>
      <c r="AH95" s="52">
        <f>EXP(70*Таблица8[[#This Row],[poro]]-8.2)</f>
        <v>0.37903254884819482</v>
      </c>
      <c r="AI95" s="52"/>
      <c r="AJ95" s="52"/>
      <c r="AK95" s="1">
        <v>2442.8033333333328</v>
      </c>
      <c r="AL95" s="1">
        <v>27.68</v>
      </c>
      <c r="AM95" s="52">
        <f>1-(AL95-MIN(Таблица9[SP, mV]))/(MAX(Таблица9[SP, mV])-MIN(Таблица9[SP, mV]))</f>
        <v>0.70462063813893927</v>
      </c>
      <c r="AN95" s="56">
        <f>0.175*Таблица9[[#This Row],[a_SP]]+0.025</f>
        <v>0.14830861167431436</v>
      </c>
      <c r="AO95" s="52">
        <f>EXP(70*Таблица9[[#This Row],[poro]]-8.2)</f>
        <v>8.8604966398220828</v>
      </c>
      <c r="AP95" s="52"/>
      <c r="AQ95" s="52"/>
    </row>
    <row r="96" spans="2:43" x14ac:dyDescent="0.45">
      <c r="B96" s="1">
        <v>2432.11</v>
      </c>
      <c r="C96" s="1">
        <v>5.54</v>
      </c>
      <c r="D96" s="52">
        <f>1-(C96-MIN(Таблица4[SP, mV]))/(MAX(Таблица4[SP, mV])-MIN(Таблица4[SP, mV]))</f>
        <v>0.92946269416857652</v>
      </c>
      <c r="E96" s="52">
        <f>0.175*Таблица4[[#This Row],[a_SP]]+0.025</f>
        <v>0.18765597147950089</v>
      </c>
      <c r="F96" s="56">
        <f>EXP(70*Таблица4[[#This Row],[poro]]-8.2)</f>
        <v>139.20087079125588</v>
      </c>
      <c r="G96" s="52"/>
      <c r="H96" s="52"/>
      <c r="I96" s="1">
        <v>2429.3766666666734</v>
      </c>
      <c r="J96" s="1">
        <v>18.54</v>
      </c>
      <c r="K96" s="52">
        <f>1-(J96-MIN(Таблица5[SP, mV]))/(MAX(Таблица5[SP, mV])-MIN(Таблица5[SP, mV]))</f>
        <v>0.81448869321592954</v>
      </c>
      <c r="L96" s="56">
        <f>0.175*Таблица5[[#This Row],[a_SP]]+0.025</f>
        <v>0.16753552131278765</v>
      </c>
      <c r="M96" s="56">
        <f>EXP(70*Таблица5[[#This Row],[poro]]-8.2)</f>
        <v>34.038304448215925</v>
      </c>
      <c r="N96" s="52"/>
      <c r="O96" s="52"/>
      <c r="P96" s="1">
        <v>2426.7000000000098</v>
      </c>
      <c r="Q96" s="1">
        <v>8.36</v>
      </c>
      <c r="R96" s="54">
        <f>1-(Q96-MIN(Таблица6[SP, mV]))/(MAX(Таблица6[SP, mV])-MIN(Таблица6[SP, mV]))</f>
        <v>0.94168466522678185</v>
      </c>
      <c r="S96" s="56">
        <f>0.175*Таблица6[[#This Row],[a_SP]]+0.025</f>
        <v>0.18979481641468682</v>
      </c>
      <c r="T96" s="54">
        <f>EXP(70*Таблица6[[#This Row],[poro]]-8.2)</f>
        <v>161.68292254321457</v>
      </c>
      <c r="U96" s="54"/>
      <c r="V96" s="54"/>
      <c r="W96" s="1">
        <v>2444</v>
      </c>
      <c r="X96" s="1">
        <v>28.15</v>
      </c>
      <c r="Y96" s="52">
        <f>1-(X96-MIN(Таблица7[SP, mV]))/(MAX(Таблица7[SP, mV])-MIN(Таблица7[SP, mV]))</f>
        <v>0.70246274178205259</v>
      </c>
      <c r="Z96" s="56">
        <f>0.175*Таблица7[[#This Row],[a_SP]]+0.025</f>
        <v>0.14793097981185921</v>
      </c>
      <c r="AA96" s="52">
        <f>EXP(70*Таблица7[[#This Row],[poro]]-8.2)</f>
        <v>8.6293448502406296</v>
      </c>
      <c r="AB96" s="52"/>
      <c r="AC96" s="52"/>
      <c r="AD96" s="1">
        <v>2447.0000000000005</v>
      </c>
      <c r="AE96" s="1">
        <v>48.51</v>
      </c>
      <c r="AF96" s="52">
        <f>1-(AE96-MIN(Таблица8[SP, mV]))/(MAX(Таблица8[SP, mV])-MIN(Таблица8[SP, mV]))</f>
        <v>0.50297131147540985</v>
      </c>
      <c r="AG96" s="52">
        <f>0.175*Таблица8[[#This Row],[a_SP]]+0.025</f>
        <v>0.11301997950819673</v>
      </c>
      <c r="AH96" s="52">
        <f>EXP(70*Таблица8[[#This Row],[poro]]-8.2)</f>
        <v>0.74931079538196821</v>
      </c>
      <c r="AI96" s="52"/>
      <c r="AJ96" s="52"/>
      <c r="AK96" s="1">
        <v>2442.9366666666665</v>
      </c>
      <c r="AL96" s="1">
        <v>26.63</v>
      </c>
      <c r="AM96" s="52">
        <f>1-(AL96-MIN(Таблица9[SP, mV]))/(MAX(Таблица9[SP, mV])-MIN(Таблица9[SP, mV]))</f>
        <v>0.7158254188453741</v>
      </c>
      <c r="AN96" s="56">
        <f>0.175*Таблица9[[#This Row],[a_SP]]+0.025</f>
        <v>0.15026944829794045</v>
      </c>
      <c r="AO96" s="52">
        <f>EXP(70*Таблица9[[#This Row],[poro]]-8.2)</f>
        <v>10.164094682145404</v>
      </c>
      <c r="AP96" s="52"/>
      <c r="AQ96" s="52"/>
    </row>
    <row r="97" spans="2:43" x14ac:dyDescent="0.45">
      <c r="B97" s="1">
        <v>2432.2433333333333</v>
      </c>
      <c r="C97" s="1">
        <v>2.86</v>
      </c>
      <c r="D97" s="52">
        <f>1-(C97-MIN(Таблица4[SP, mV]))/(MAX(Таблица4[SP, mV])-MIN(Таблица4[SP, mV]))</f>
        <v>0.96358543417366949</v>
      </c>
      <c r="E97" s="52">
        <f>0.175*Таблица4[[#This Row],[a_SP]]+0.025</f>
        <v>0.19362745098039214</v>
      </c>
      <c r="F97" s="56">
        <f>EXP(70*Таблица4[[#This Row],[poro]]-8.2)</f>
        <v>211.43583432023033</v>
      </c>
      <c r="G97" s="52"/>
      <c r="H97" s="52"/>
      <c r="I97" s="1">
        <v>2429.492222222229</v>
      </c>
      <c r="J97" s="1">
        <v>16.57</v>
      </c>
      <c r="K97" s="52">
        <f>1-(J97-MIN(Таблица5[SP, mV]))/(MAX(Таблица5[SP, mV])-MIN(Таблица5[SP, mV]))</f>
        <v>0.83420052031218728</v>
      </c>
      <c r="L97" s="56">
        <f>0.175*Таблица5[[#This Row],[a_SP]]+0.025</f>
        <v>0.17098509105463275</v>
      </c>
      <c r="M97" s="56">
        <f>EXP(70*Таблица5[[#This Row],[poro]]-8.2)</f>
        <v>43.334815880289234</v>
      </c>
      <c r="N97" s="52"/>
      <c r="O97" s="52"/>
      <c r="P97" s="1">
        <v>2426.8300000000099</v>
      </c>
      <c r="Q97" s="1">
        <v>4.88</v>
      </c>
      <c r="R97" s="54">
        <f>1-(Q97-MIN(Таблица6[SP, mV]))/(MAX(Таблица6[SP, mV])-MIN(Таблица6[SP, mV]))</f>
        <v>0.97436379002723261</v>
      </c>
      <c r="S97" s="56">
        <f>0.175*Таблица6[[#This Row],[a_SP]]+0.025</f>
        <v>0.19551366325476568</v>
      </c>
      <c r="T97" s="54">
        <f>EXP(70*Таблица6[[#This Row],[poro]]-8.2)</f>
        <v>241.27960020275114</v>
      </c>
      <c r="U97" s="54"/>
      <c r="V97" s="54"/>
      <c r="W97" s="1">
        <v>2444.1</v>
      </c>
      <c r="X97" s="1">
        <v>26.76</v>
      </c>
      <c r="Y97" s="52">
        <f>1-(X97-MIN(Таблица7[SP, mV]))/(MAX(Таблица7[SP, mV])-MIN(Таблица7[SP, mV]))</f>
        <v>0.71715463481661557</v>
      </c>
      <c r="Z97" s="56">
        <f>0.175*Таблица7[[#This Row],[a_SP]]+0.025</f>
        <v>0.1505020610929077</v>
      </c>
      <c r="AA97" s="52">
        <f>EXP(70*Таблица7[[#This Row],[poro]]-8.2)</f>
        <v>10.330950335244285</v>
      </c>
      <c r="AB97" s="52"/>
      <c r="AC97" s="52"/>
      <c r="AD97" s="1">
        <v>2447.1333333333337</v>
      </c>
      <c r="AE97" s="1">
        <v>43.66</v>
      </c>
      <c r="AF97" s="52">
        <f>1-(AE97-MIN(Таблица8[SP, mV]))/(MAX(Таблица8[SP, mV])-MIN(Таблица8[SP, mV]))</f>
        <v>0.55266393442622952</v>
      </c>
      <c r="AG97" s="52">
        <f>0.175*Таблица8[[#This Row],[a_SP]]+0.025</f>
        <v>0.12171618852459015</v>
      </c>
      <c r="AH97" s="52">
        <f>EXP(70*Таблица8[[#This Row],[poro]]-8.2)</f>
        <v>1.3773112054556003</v>
      </c>
      <c r="AI97" s="52"/>
      <c r="AJ97" s="52"/>
      <c r="AK97" s="1">
        <v>2443.0699999999997</v>
      </c>
      <c r="AL97" s="1">
        <v>25.48</v>
      </c>
      <c r="AM97" s="52">
        <f>1-(AL97-MIN(Таблица9[SP, mV]))/(MAX(Таблица9[SP, mV])-MIN(Таблица9[SP, mV]))</f>
        <v>0.7280973215238502</v>
      </c>
      <c r="AN97" s="56">
        <f>0.175*Таблица9[[#This Row],[a_SP]]+0.025</f>
        <v>0.15241703126667377</v>
      </c>
      <c r="AO97" s="52">
        <f>EXP(70*Таблица9[[#This Row],[poro]]-8.2)</f>
        <v>11.812900401482214</v>
      </c>
      <c r="AP97" s="52"/>
      <c r="AQ97" s="52"/>
    </row>
    <row r="98" spans="2:43" x14ac:dyDescent="0.45">
      <c r="B98" s="1">
        <v>2432.3766666666666</v>
      </c>
      <c r="C98" s="1">
        <v>0.94</v>
      </c>
      <c r="D98" s="52">
        <f>1-(C98-MIN(Таблица4[SP, mV]))/(MAX(Таблица4[SP, mV])-MIN(Таблица4[SP, mV]))</f>
        <v>0.98803157626687044</v>
      </c>
      <c r="E98" s="52">
        <f>0.175*Таблица4[[#This Row],[a_SP]]+0.025</f>
        <v>0.19790552584670232</v>
      </c>
      <c r="F98" s="56">
        <f>EXP(70*Таблица4[[#This Row],[poro]]-8.2)</f>
        <v>285.25593911714805</v>
      </c>
      <c r="G98" s="52"/>
      <c r="H98" s="52"/>
      <c r="I98" s="1">
        <v>2429.6077777777846</v>
      </c>
      <c r="J98" s="1">
        <v>15.19</v>
      </c>
      <c r="K98" s="52">
        <f>1-(J98-MIN(Таблица5[SP, mV]))/(MAX(Таблица5[SP, mV])-MIN(Таблица5[SP, mV]))</f>
        <v>0.84800880528316991</v>
      </c>
      <c r="L98" s="56">
        <f>0.175*Таблица5[[#This Row],[a_SP]]+0.025</f>
        <v>0.17340154092455473</v>
      </c>
      <c r="M98" s="56">
        <f>EXP(70*Таблица5[[#This Row],[poro]]-8.2)</f>
        <v>51.321402336691385</v>
      </c>
      <c r="N98" s="52"/>
      <c r="O98" s="52"/>
      <c r="P98" s="1">
        <v>2426.96000000001</v>
      </c>
      <c r="Q98" s="1">
        <v>2.85</v>
      </c>
      <c r="R98" s="54">
        <f>1-(Q98-MIN(Таблица6[SP, mV]))/(MAX(Таблица6[SP, mV])-MIN(Таблица6[SP, mV]))</f>
        <v>0.99342661282749556</v>
      </c>
      <c r="S98" s="56">
        <f>0.175*Таблица6[[#This Row],[a_SP]]+0.025</f>
        <v>0.19884965724481171</v>
      </c>
      <c r="T98" s="54">
        <f>EXP(70*Таблица6[[#This Row],[poro]]-8.2)</f>
        <v>304.74519680466761</v>
      </c>
      <c r="U98" s="54"/>
      <c r="V98" s="54"/>
      <c r="W98" s="1">
        <v>2444.1999999999998</v>
      </c>
      <c r="X98" s="1">
        <v>25.17</v>
      </c>
      <c r="Y98" s="52">
        <f>1-(X98-MIN(Таблица7[SP, mV]))/(MAX(Таблица7[SP, mV])-MIN(Таблица7[SP, mV]))</f>
        <v>0.73396046929500058</v>
      </c>
      <c r="Z98" s="56">
        <f>0.175*Таблица7[[#This Row],[a_SP]]+0.025</f>
        <v>0.15344308212662508</v>
      </c>
      <c r="AA98" s="52">
        <f>EXP(70*Таблица7[[#This Row],[poro]]-8.2)</f>
        <v>12.69255687552892</v>
      </c>
      <c r="AB98" s="52"/>
      <c r="AC98" s="52"/>
      <c r="AD98" s="1">
        <v>2447.2666666666669</v>
      </c>
      <c r="AE98" s="1">
        <v>38.71</v>
      </c>
      <c r="AF98" s="52">
        <f>1-(AE98-MIN(Таблица8[SP, mV]))/(MAX(Таблица8[SP, mV])-MIN(Таблица8[SP, mV]))</f>
        <v>0.6033811475409836</v>
      </c>
      <c r="AG98" s="56">
        <f>0.175*Таблица8[[#This Row],[a_SP]]+0.025</f>
        <v>0.13059170081967211</v>
      </c>
      <c r="AH98" s="52">
        <f>EXP(70*Таблица8[[#This Row],[poro]]-8.2)</f>
        <v>2.5636167576135263</v>
      </c>
      <c r="AI98" s="52"/>
      <c r="AJ98" s="52"/>
      <c r="AK98" s="1">
        <v>2443.2033333333329</v>
      </c>
      <c r="AL98" s="1">
        <v>22.73</v>
      </c>
      <c r="AM98" s="52">
        <f>1-(AL98-MIN(Таблица9[SP, mV]))/(MAX(Таблица9[SP, mV])-MIN(Таблица9[SP, mV]))</f>
        <v>0.75744317575498876</v>
      </c>
      <c r="AN98" s="56">
        <f>0.175*Таблица9[[#This Row],[a_SP]]+0.025</f>
        <v>0.15755255575712301</v>
      </c>
      <c r="AO98" s="52">
        <f>EXP(70*Таблица9[[#This Row],[poro]]-8.2)</f>
        <v>16.923089007982234</v>
      </c>
      <c r="AP98" s="52"/>
      <c r="AQ98" s="52"/>
    </row>
    <row r="99" spans="2:43" x14ac:dyDescent="0.45">
      <c r="B99" s="1">
        <v>2432.5099999999998</v>
      </c>
      <c r="C99" s="1">
        <v>0.75</v>
      </c>
      <c r="D99" s="52">
        <f>1-(C99-MIN(Таблица4[SP, mV]))/(MAX(Таблица4[SP, mV])-MIN(Таблица4[SP, mV]))</f>
        <v>0.99045072574484339</v>
      </c>
      <c r="E99" s="52">
        <f>0.175*Таблица4[[#This Row],[a_SP]]+0.025</f>
        <v>0.19832887700534757</v>
      </c>
      <c r="F99" s="56">
        <f>EXP(70*Таблица4[[#This Row],[poro]]-8.2)</f>
        <v>293.83588299632197</v>
      </c>
      <c r="G99" s="52"/>
      <c r="H99" s="52"/>
      <c r="I99" s="1">
        <v>2429.7233333333406</v>
      </c>
      <c r="J99" s="1">
        <v>13</v>
      </c>
      <c r="K99" s="52">
        <f>1-(J99-MIN(Таблица5[SP, mV]))/(MAX(Таблица5[SP, mV])-MIN(Таблица5[SP, mV]))</f>
        <v>0.86992195317190313</v>
      </c>
      <c r="L99" s="56">
        <f>0.175*Таблица5[[#This Row],[a_SP]]+0.025</f>
        <v>0.17723634180508302</v>
      </c>
      <c r="M99" s="56">
        <f>EXP(70*Таблица5[[#This Row],[poro]]-8.2)</f>
        <v>67.124152453336066</v>
      </c>
      <c r="N99" s="52"/>
      <c r="O99" s="52"/>
      <c r="P99" s="1">
        <v>2427.0900000000101</v>
      </c>
      <c r="Q99" s="1">
        <v>2.21</v>
      </c>
      <c r="R99" s="54">
        <f>1-(Q99-MIN(Таблица6[SP, mV]))/(MAX(Таблица6[SP, mV])-MIN(Таблица6[SP, mV]))</f>
        <v>0.99943656681378534</v>
      </c>
      <c r="S99" s="56">
        <f>0.175*Таблица6[[#This Row],[a_SP]]+0.025</f>
        <v>0.19990139919241243</v>
      </c>
      <c r="T99" s="54">
        <f>EXP(70*Таблица6[[#This Row],[poro]]-8.2)</f>
        <v>328.02766307425787</v>
      </c>
      <c r="U99" s="54"/>
      <c r="V99" s="54"/>
      <c r="W99" s="1">
        <v>2444.3000000000002</v>
      </c>
      <c r="X99" s="1">
        <v>23.85</v>
      </c>
      <c r="Y99" s="52">
        <f>1-(X99-MIN(Таблица7[SP, mV]))/(MAX(Таблица7[SP, mV])-MIN(Таблица7[SP, mV]))</f>
        <v>0.74791248282422573</v>
      </c>
      <c r="Z99" s="56">
        <f>0.175*Таблица7[[#This Row],[a_SP]]+0.025</f>
        <v>0.15588468449423948</v>
      </c>
      <c r="AA99" s="52">
        <f>EXP(70*Таблица7[[#This Row],[poro]]-8.2)</f>
        <v>15.05827862329399</v>
      </c>
      <c r="AB99" s="52"/>
      <c r="AC99" s="52"/>
      <c r="AD99" s="1">
        <v>2447.4</v>
      </c>
      <c r="AE99" s="1">
        <v>35.01</v>
      </c>
      <c r="AF99" s="52">
        <f>1-(AE99-MIN(Таблица8[SP, mV]))/(MAX(Таблица8[SP, mV])-MIN(Таблица8[SP, mV]))</f>
        <v>0.64129098360655745</v>
      </c>
      <c r="AG99" s="56">
        <f>0.175*Таблица8[[#This Row],[a_SP]]+0.025</f>
        <v>0.13722592213114754</v>
      </c>
      <c r="AH99" s="52">
        <f>EXP(70*Таблица8[[#This Row],[poro]]-8.2)</f>
        <v>4.0788478106375763</v>
      </c>
      <c r="AI99" s="52"/>
      <c r="AJ99" s="52"/>
      <c r="AK99" s="1">
        <v>2443.3366666666666</v>
      </c>
      <c r="AL99" s="1">
        <v>23.41</v>
      </c>
      <c r="AM99" s="52">
        <f>1-(AL99-MIN(Таблица9[SP, mV]))/(MAX(Таблица9[SP, mV])-MIN(Таблица9[SP, mV]))</f>
        <v>0.75018674634510729</v>
      </c>
      <c r="AN99" s="56">
        <f>0.175*Таблица9[[#This Row],[a_SP]]+0.025</f>
        <v>0.15628268061039377</v>
      </c>
      <c r="AO99" s="52">
        <f>EXP(70*Таблица9[[#This Row],[poro]]-8.2)</f>
        <v>15.483696671599448</v>
      </c>
      <c r="AP99" s="52"/>
      <c r="AQ99" s="52"/>
    </row>
    <row r="100" spans="2:43" x14ac:dyDescent="0.45">
      <c r="B100" s="1">
        <v>2432.6433333333339</v>
      </c>
      <c r="C100" s="1">
        <v>0</v>
      </c>
      <c r="D100" s="52">
        <f>1-(C100-MIN(Таблица4[SP, mV]))/(MAX(Таблица4[SP, mV])-MIN(Таблица4[SP, mV]))</f>
        <v>1</v>
      </c>
      <c r="E100" s="52">
        <f>0.175*Таблица4[[#This Row],[a_SP]]+0.025</f>
        <v>0.19999999999999998</v>
      </c>
      <c r="F100" s="56">
        <f>EXP(70*Таблица4[[#This Row],[poro]]-8.2)</f>
        <v>330.29955990964828</v>
      </c>
      <c r="G100" s="52"/>
      <c r="H100" s="52"/>
      <c r="I100" s="1">
        <v>2429.8388888888958</v>
      </c>
      <c r="J100" s="1">
        <v>10.61</v>
      </c>
      <c r="K100" s="52">
        <f>1-(J100-MIN(Таблица5[SP, mV]))/(MAX(Таблица5[SP, mV])-MIN(Таблица5[SP, mV]))</f>
        <v>0.89383630178106865</v>
      </c>
      <c r="L100" s="56">
        <f>0.175*Таблица5[[#This Row],[a_SP]]+0.025</f>
        <v>0.181421352811687</v>
      </c>
      <c r="M100" s="56">
        <f>EXP(70*Таблица5[[#This Row],[poro]]-8.2)</f>
        <v>89.971656847809797</v>
      </c>
      <c r="N100" s="52"/>
      <c r="O100" s="52"/>
      <c r="P100" s="1">
        <v>2427.2200000000098</v>
      </c>
      <c r="Q100" s="1">
        <v>2.15</v>
      </c>
      <c r="R100" s="54">
        <f>1-(Q100-MIN(Таблица6[SP, mV]))/(MAX(Таблица6[SP, mV])-MIN(Таблица6[SP, mV]))</f>
        <v>1</v>
      </c>
      <c r="S100" s="56">
        <f>0.175*Таблица6[[#This Row],[a_SP]]+0.025</f>
        <v>0.19999999999999998</v>
      </c>
      <c r="T100" s="54">
        <f>EXP(70*Таблица6[[#This Row],[poro]]-8.2)</f>
        <v>330.29955990964828</v>
      </c>
      <c r="U100" s="54"/>
      <c r="V100" s="54"/>
      <c r="W100" s="1">
        <v>2444.3999999999996</v>
      </c>
      <c r="X100" s="1">
        <v>23</v>
      </c>
      <c r="Y100" s="52">
        <f>1-(X100-MIN(Таблица7[SP, mV]))/(MAX(Таблица7[SP, mV])-MIN(Таблица7[SP, mV]))</f>
        <v>0.7568967339604693</v>
      </c>
      <c r="Z100" s="56">
        <f>0.175*Таблица7[[#This Row],[a_SP]]+0.025</f>
        <v>0.15745692844308212</v>
      </c>
      <c r="AA100" s="52">
        <f>EXP(70*Таблица7[[#This Row],[poro]]-8.2)</f>
        <v>16.81018564386083</v>
      </c>
      <c r="AB100" s="52"/>
      <c r="AC100" s="52"/>
      <c r="AD100" s="1">
        <v>2447.5333333333333</v>
      </c>
      <c r="AE100" s="1">
        <v>31.47</v>
      </c>
      <c r="AF100" s="52">
        <f>1-(AE100-MIN(Таблица8[SP, mV]))/(MAX(Таблица8[SP, mV])-MIN(Таблица8[SP, mV]))</f>
        <v>0.67756147540983602</v>
      </c>
      <c r="AG100" s="56">
        <f>0.175*Таблица8[[#This Row],[a_SP]]+0.025</f>
        <v>0.14357325819672129</v>
      </c>
      <c r="AH100" s="52">
        <f>EXP(70*Таблица8[[#This Row],[poro]]-8.2)</f>
        <v>6.3606341008296772</v>
      </c>
      <c r="AI100" s="52"/>
      <c r="AJ100" s="52"/>
      <c r="AK100" s="1">
        <v>2443.4699999999998</v>
      </c>
      <c r="AL100" s="1">
        <v>22.27</v>
      </c>
      <c r="AM100" s="52">
        <f>1-(AL100-MIN(Таблица9[SP, mV]))/(MAX(Таблица9[SP, mV])-MIN(Таблица9[SP, mV]))</f>
        <v>0.76235193682637925</v>
      </c>
      <c r="AN100" s="56">
        <f>0.175*Таблица9[[#This Row],[a_SP]]+0.025</f>
        <v>0.15841158894461635</v>
      </c>
      <c r="AO100" s="52">
        <f>EXP(70*Таблица9[[#This Row],[poro]]-8.2)</f>
        <v>17.971932334023933</v>
      </c>
      <c r="AP100" s="52"/>
      <c r="AQ100" s="52"/>
    </row>
    <row r="101" spans="2:43" x14ac:dyDescent="0.45">
      <c r="B101" s="1">
        <v>2432.7766666666671</v>
      </c>
      <c r="C101" s="1">
        <v>0.13</v>
      </c>
      <c r="D101" s="52">
        <f>1-(C101-MIN(Таблица4[SP, mV]))/(MAX(Таблица4[SP, mV])-MIN(Таблица4[SP, mV]))</f>
        <v>0.99834479246243957</v>
      </c>
      <c r="E101" s="52">
        <f>0.175*Таблица4[[#This Row],[a_SP]]+0.025</f>
        <v>0.19971033868092691</v>
      </c>
      <c r="F101" s="56">
        <f>EXP(70*Таблица4[[#This Row],[poro]]-8.2)</f>
        <v>323.66975059084581</v>
      </c>
      <c r="G101" s="52"/>
      <c r="H101" s="52"/>
      <c r="I101" s="1">
        <v>2429.9544444444514</v>
      </c>
      <c r="J101" s="1">
        <v>7.82</v>
      </c>
      <c r="K101" s="52">
        <f>1-(J101-MIN(Таблица5[SP, mV]))/(MAX(Таблица5[SP, mV])-MIN(Таблица5[SP, mV]))</f>
        <v>0.92175305183109868</v>
      </c>
      <c r="L101" s="56">
        <f>0.175*Таблица5[[#This Row],[a_SP]]+0.025</f>
        <v>0.18630678407044227</v>
      </c>
      <c r="M101" s="56">
        <f>EXP(70*Таблица5[[#This Row],[poro]]-8.2)</f>
        <v>126.65601709233702</v>
      </c>
      <c r="N101" s="52"/>
      <c r="O101" s="52"/>
      <c r="P101" s="1">
        <v>2427.3500000000099</v>
      </c>
      <c r="Q101" s="1">
        <v>2.21</v>
      </c>
      <c r="R101" s="54">
        <f>1-(Q101-MIN(Таблица6[SP, mV]))/(MAX(Таблица6[SP, mV])-MIN(Таблица6[SP, mV]))</f>
        <v>0.99943656681378534</v>
      </c>
      <c r="S101" s="56">
        <f>0.175*Таблица6[[#This Row],[a_SP]]+0.025</f>
        <v>0.19990139919241243</v>
      </c>
      <c r="T101" s="54">
        <f>EXP(70*Таблица6[[#This Row],[poro]]-8.2)</f>
        <v>328.02766307425787</v>
      </c>
      <c r="U101" s="54"/>
      <c r="V101" s="54"/>
      <c r="W101" s="1">
        <v>2444.5</v>
      </c>
      <c r="X101" s="1">
        <v>21.69</v>
      </c>
      <c r="Y101" s="52">
        <f>1-(X101-MIN(Таблица7[SP, mV]))/(MAX(Таблица7[SP, mV])-MIN(Таблица7[SP, mV]))</f>
        <v>0.77074305041750346</v>
      </c>
      <c r="Z101" s="56">
        <f>0.175*Таблица7[[#This Row],[a_SP]]+0.025</f>
        <v>0.15988003382306309</v>
      </c>
      <c r="AA101" s="52">
        <f>EXP(70*Таблица7[[#This Row],[poro]]-8.2)</f>
        <v>19.917572207880838</v>
      </c>
      <c r="AB101" s="52"/>
      <c r="AC101" s="52"/>
      <c r="AD101" s="1">
        <v>2447.666666666667</v>
      </c>
      <c r="AE101" s="1">
        <v>28.31</v>
      </c>
      <c r="AF101" s="52">
        <f>1-(AE101-MIN(Таблица8[SP, mV]))/(MAX(Таблица8[SP, mV])-MIN(Таблица8[SP, mV]))</f>
        <v>0.70993852459016393</v>
      </c>
      <c r="AG101" s="56">
        <f>0.175*Таблица8[[#This Row],[a_SP]]+0.025</f>
        <v>0.14923924180327869</v>
      </c>
      <c r="AH101" s="52">
        <f>EXP(70*Таблица8[[#This Row],[poro]]-8.2)</f>
        <v>9.4569216793051574</v>
      </c>
      <c r="AI101" s="52"/>
      <c r="AJ101" s="52"/>
      <c r="AK101" s="1">
        <v>2443.603333333333</v>
      </c>
      <c r="AL101" s="1">
        <v>21.83</v>
      </c>
      <c r="AM101" s="52">
        <f>1-(AL101-MIN(Таблица9[SP, mV]))/(MAX(Таблица9[SP, mV])-MIN(Таблица9[SP, mV]))</f>
        <v>0.76704727350336144</v>
      </c>
      <c r="AN101" s="56">
        <f>0.175*Таблица9[[#This Row],[a_SP]]+0.025</f>
        <v>0.15923327286308825</v>
      </c>
      <c r="AO101" s="52">
        <f>EXP(70*Таблица9[[#This Row],[poro]]-8.2)</f>
        <v>19.03594626444249</v>
      </c>
      <c r="AP101" s="52"/>
      <c r="AQ101" s="52"/>
    </row>
    <row r="102" spans="2:43" x14ac:dyDescent="0.45">
      <c r="B102" s="1">
        <v>2432.9100000000003</v>
      </c>
      <c r="C102" s="1">
        <v>0.34</v>
      </c>
      <c r="D102" s="52">
        <f>1-(C102-MIN(Таблица4[SP, mV]))/(MAX(Таблица4[SP, mV])-MIN(Таблица4[SP, mV]))</f>
        <v>0.99567099567099571</v>
      </c>
      <c r="E102" s="52">
        <f>0.175*Таблица4[[#This Row],[a_SP]]+0.025</f>
        <v>0.19924242424242422</v>
      </c>
      <c r="F102" s="56">
        <f>EXP(70*Таблица4[[#This Row],[poro]]-8.2)</f>
        <v>313.24000848471923</v>
      </c>
      <c r="G102" s="52"/>
      <c r="H102" s="52"/>
      <c r="I102" s="1">
        <v>2430.070000000007</v>
      </c>
      <c r="J102" s="1">
        <v>5.31</v>
      </c>
      <c r="K102" s="52">
        <f>1-(J102-MIN(Таблица5[SP, mV]))/(MAX(Таблица5[SP, mV])-MIN(Таблица5[SP, mV]))</f>
        <v>0.94686812087252348</v>
      </c>
      <c r="L102" s="56">
        <f>0.175*Таблица5[[#This Row],[a_SP]]+0.025</f>
        <v>0.19070192115269161</v>
      </c>
      <c r="M102" s="56">
        <f>EXP(70*Таблица5[[#This Row],[poro]]-8.2)</f>
        <v>172.2823120996861</v>
      </c>
      <c r="N102" s="52"/>
      <c r="O102" s="52"/>
      <c r="P102" s="1">
        <v>2427.48000000001</v>
      </c>
      <c r="Q102" s="1">
        <v>2.6</v>
      </c>
      <c r="R102" s="54">
        <f>1-(Q102-MIN(Таблица6[SP, mV]))/(MAX(Таблица6[SP, mV])-MIN(Таблица6[SP, mV]))</f>
        <v>0.99577425110339002</v>
      </c>
      <c r="S102" s="56">
        <f>0.175*Таблица6[[#This Row],[a_SP]]+0.025</f>
        <v>0.19926049394309323</v>
      </c>
      <c r="T102" s="54">
        <f>EXP(70*Таблица6[[#This Row],[poro]]-8.2)</f>
        <v>313.63646989308597</v>
      </c>
      <c r="U102" s="54"/>
      <c r="V102" s="54"/>
      <c r="W102" s="1">
        <v>2444.6</v>
      </c>
      <c r="X102" s="1">
        <v>20.9</v>
      </c>
      <c r="Y102" s="52">
        <f>1-(X102-MIN(Таблица7[SP, mV]))/(MAX(Таблица7[SP, mV])-MIN(Таблица7[SP, mV]))</f>
        <v>0.77909311912060031</v>
      </c>
      <c r="Z102" s="56">
        <f>0.175*Таблица7[[#This Row],[a_SP]]+0.025</f>
        <v>0.16134129584610504</v>
      </c>
      <c r="AA102" s="52">
        <f>EXP(70*Таблица7[[#This Row],[poro]]-8.2)</f>
        <v>22.062750952080044</v>
      </c>
      <c r="AB102" s="52"/>
      <c r="AC102" s="52"/>
      <c r="AD102" s="1">
        <v>2447.8000000000002</v>
      </c>
      <c r="AE102" s="1">
        <v>25.26</v>
      </c>
      <c r="AF102" s="52">
        <f>1-(AE102-MIN(Таблица8[SP, mV]))/(MAX(Таблица8[SP, mV])-MIN(Таблица8[SP, mV]))</f>
        <v>0.74118852459016393</v>
      </c>
      <c r="AG102" s="56">
        <f>0.175*Таблица8[[#This Row],[a_SP]]+0.025</f>
        <v>0.15470799180327868</v>
      </c>
      <c r="AH102" s="52">
        <f>EXP(70*Таблица8[[#This Row],[poro]]-8.2)</f>
        <v>13.867658829301249</v>
      </c>
      <c r="AI102" s="52"/>
      <c r="AJ102" s="52"/>
      <c r="AK102" s="1">
        <v>2443.7366666666662</v>
      </c>
      <c r="AL102" s="1">
        <v>21.25</v>
      </c>
      <c r="AM102" s="52">
        <f>1-(AL102-MIN(Таблица9[SP, mV]))/(MAX(Таблица9[SP, mV])-MIN(Таблица9[SP, mV]))</f>
        <v>0.77323658094120162</v>
      </c>
      <c r="AN102" s="56">
        <f>0.175*Таблица9[[#This Row],[a_SP]]+0.025</f>
        <v>0.16031640166471026</v>
      </c>
      <c r="AO102" s="52">
        <f>EXP(70*Таблица9[[#This Row],[poro]]-8.2)</f>
        <v>20.53535667800136</v>
      </c>
      <c r="AP102" s="52"/>
      <c r="AQ102" s="52"/>
    </row>
    <row r="103" spans="2:43" x14ac:dyDescent="0.45">
      <c r="B103" s="1">
        <v>2433.0433333333335</v>
      </c>
      <c r="C103" s="1">
        <v>1.3</v>
      </c>
      <c r="D103" s="52">
        <f>1-(C103-MIN(Таблица4[SP, mV]))/(MAX(Таблица4[SP, mV])-MIN(Таблица4[SP, mV]))</f>
        <v>0.98344792462439523</v>
      </c>
      <c r="E103" s="52">
        <f>0.175*Таблица4[[#This Row],[a_SP]]+0.025</f>
        <v>0.19710338680926914</v>
      </c>
      <c r="F103" s="56">
        <f>EXP(70*Таблица4[[#This Row],[poro]]-8.2)</f>
        <v>269.68027122352436</v>
      </c>
      <c r="G103" s="52"/>
      <c r="H103" s="52"/>
      <c r="I103" s="1">
        <v>2430.1855555555621</v>
      </c>
      <c r="J103" s="1">
        <v>2.29</v>
      </c>
      <c r="K103" s="52">
        <f>1-(J103-MIN(Таблица5[SP, mV]))/(MAX(Таблица5[SP, mV])-MIN(Таблица5[SP, mV]))</f>
        <v>0.97708625175105068</v>
      </c>
      <c r="L103" s="56">
        <f>0.175*Таблица5[[#This Row],[a_SP]]+0.025</f>
        <v>0.19599009405643386</v>
      </c>
      <c r="M103" s="56">
        <f>EXP(70*Таблица5[[#This Row],[poro]]-8.2)</f>
        <v>249.46199624997271</v>
      </c>
      <c r="N103" s="52"/>
      <c r="O103" s="52"/>
      <c r="P103" s="1">
        <v>2427.6100000000101</v>
      </c>
      <c r="Q103" s="1">
        <v>3.16</v>
      </c>
      <c r="R103" s="54">
        <f>1-(Q103-MIN(Таблица6[SP, mV]))/(MAX(Таблица6[SP, mV])-MIN(Таблица6[SP, mV]))</f>
        <v>0.99051554136538644</v>
      </c>
      <c r="S103" s="56">
        <f>0.175*Таблица6[[#This Row],[a_SP]]+0.025</f>
        <v>0.19834021973894261</v>
      </c>
      <c r="T103" s="54">
        <f>EXP(70*Таблица6[[#This Row],[poro]]-8.2)</f>
        <v>294.06927879108616</v>
      </c>
      <c r="U103" s="54"/>
      <c r="V103" s="54"/>
      <c r="W103" s="1">
        <v>2444.6999999999998</v>
      </c>
      <c r="X103" s="1">
        <v>19.07</v>
      </c>
      <c r="Y103" s="52">
        <f>1-(X103-MIN(Таблица7[SP, mV]))/(MAX(Таблица7[SP, mV])-MIN(Таблица7[SP, mV]))</f>
        <v>0.79843568333157178</v>
      </c>
      <c r="Z103" s="56">
        <f>0.175*Таблица7[[#This Row],[a_SP]]+0.025</f>
        <v>0.16472624458302504</v>
      </c>
      <c r="AA103" s="52">
        <f>EXP(70*Таблица7[[#This Row],[poro]]-8.2)</f>
        <v>27.961739262447704</v>
      </c>
      <c r="AB103" s="52"/>
      <c r="AC103" s="52"/>
      <c r="AD103" s="1">
        <v>2447.9333333333334</v>
      </c>
      <c r="AE103" s="1">
        <v>22.2</v>
      </c>
      <c r="AF103" s="52">
        <f>1-(AE103-MIN(Таблица8[SP, mV]))/(MAX(Таблица8[SP, mV])-MIN(Таблица8[SP, mV]))</f>
        <v>0.77254098360655732</v>
      </c>
      <c r="AG103" s="56">
        <f>0.175*Таблица8[[#This Row],[a_SP]]+0.025</f>
        <v>0.16019467213114752</v>
      </c>
      <c r="AH103" s="52">
        <f>EXP(70*Таблица8[[#This Row],[poro]]-8.2)</f>
        <v>20.361116929295076</v>
      </c>
      <c r="AI103" s="52"/>
      <c r="AJ103" s="52"/>
      <c r="AK103" s="1">
        <v>2443.8699999999994</v>
      </c>
      <c r="AL103" s="1">
        <v>20.69</v>
      </c>
      <c r="AM103" s="52">
        <f>1-(AL103-MIN(Таблица9[SP, mV]))/(MAX(Таблица9[SP, mV])-MIN(Таблица9[SP, mV]))</f>
        <v>0.7792124639846334</v>
      </c>
      <c r="AN103" s="56">
        <f>0.175*Таблица9[[#This Row],[a_SP]]+0.025</f>
        <v>0.16136218119731083</v>
      </c>
      <c r="AO103" s="52">
        <f>EXP(70*Таблица9[[#This Row],[poro]]-8.2)</f>
        <v>22.095029722855987</v>
      </c>
      <c r="AP103" s="52"/>
      <c r="AQ103" s="52"/>
    </row>
    <row r="104" spans="2:43" x14ac:dyDescent="0.45">
      <c r="B104" s="1">
        <v>2433.1766666666667</v>
      </c>
      <c r="C104" s="1">
        <v>2.2200000000000002</v>
      </c>
      <c r="D104" s="52">
        <f>1-(C104-MIN(Таблица4[SP, mV]))/(MAX(Таблица4[SP, mV])-MIN(Таблица4[SP, mV]))</f>
        <v>0.97173414820473647</v>
      </c>
      <c r="E104" s="52">
        <f>0.175*Таблица4[[#This Row],[a_SP]]+0.025</f>
        <v>0.19505347593582886</v>
      </c>
      <c r="F104" s="56">
        <f>EXP(70*Таблица4[[#This Row],[poro]]-8.2)</f>
        <v>233.63108594797549</v>
      </c>
      <c r="G104" s="52"/>
      <c r="H104" s="52"/>
      <c r="I104" s="1">
        <v>2430.3011111111182</v>
      </c>
      <c r="J104" s="1">
        <v>0.41</v>
      </c>
      <c r="K104" s="52">
        <f>1-(J104-MIN(Таблица5[SP, mV]))/(MAX(Таблица5[SP, mV])-MIN(Таблица5[SP, mV]))</f>
        <v>0.99589753852311391</v>
      </c>
      <c r="L104" s="56">
        <f>0.175*Таблица5[[#This Row],[a_SP]]+0.025</f>
        <v>0.19928206924154493</v>
      </c>
      <c r="M104" s="56">
        <f>EXP(70*Таблица5[[#This Row],[poro]]-8.2)</f>
        <v>314.11050379381362</v>
      </c>
      <c r="N104" s="52"/>
      <c r="O104" s="52"/>
      <c r="P104" s="1">
        <v>2427.7400000000098</v>
      </c>
      <c r="Q104" s="1">
        <v>3.93</v>
      </c>
      <c r="R104" s="54">
        <f>1-(Q104-MIN(Таблица6[SP, mV]))/(MAX(Таблица6[SP, mV])-MIN(Таблица6[SP, mV]))</f>
        <v>0.98328481547563151</v>
      </c>
      <c r="S104" s="56">
        <f>0.175*Таблица6[[#This Row],[a_SP]]+0.025</f>
        <v>0.1970748427082355</v>
      </c>
      <c r="T104" s="54">
        <f>EXP(70*Таблица6[[#This Row],[poro]]-8.2)</f>
        <v>269.14196453083775</v>
      </c>
      <c r="U104" s="54"/>
      <c r="V104" s="54"/>
      <c r="W104" s="1">
        <v>2444.8000000000002</v>
      </c>
      <c r="X104" s="1">
        <v>17.170000000000002</v>
      </c>
      <c r="Y104" s="52">
        <f>1-(X104-MIN(Таблица7[SP, mV]))/(MAX(Таблица7[SP, mV])-MIN(Таблица7[SP, mV]))</f>
        <v>0.81851812704788074</v>
      </c>
      <c r="Z104" s="56">
        <f>0.175*Таблица7[[#This Row],[a_SP]]+0.025</f>
        <v>0.1682406722333791</v>
      </c>
      <c r="AA104" s="52">
        <f>EXP(70*Таблица7[[#This Row],[poro]]-8.2)</f>
        <v>35.760611716908599</v>
      </c>
      <c r="AB104" s="52"/>
      <c r="AC104" s="52"/>
      <c r="AD104" s="1">
        <v>2448.0666666666671</v>
      </c>
      <c r="AE104" s="1">
        <v>19.989999999999998</v>
      </c>
      <c r="AF104" s="52">
        <f>1-(AE104-MIN(Таблица8[SP, mV]))/(MAX(Таблица8[SP, mV])-MIN(Таблица8[SP, mV]))</f>
        <v>0.79518442622950825</v>
      </c>
      <c r="AG104" s="56">
        <f>0.175*Таблица8[[#This Row],[a_SP]]+0.025</f>
        <v>0.16415727459016394</v>
      </c>
      <c r="AH104" s="52">
        <f>EXP(70*Таблица8[[#This Row],[poro]]-8.2)</f>
        <v>26.869967720660529</v>
      </c>
      <c r="AI104" s="52"/>
      <c r="AJ104" s="52"/>
      <c r="AK104" s="1">
        <v>2444.0033333333331</v>
      </c>
      <c r="AL104" s="1">
        <v>19.88</v>
      </c>
      <c r="AM104" s="52">
        <f>1-(AL104-MIN(Таблица9[SP, mV]))/(MAX(Таблица9[SP, mV])-MIN(Таблица9[SP, mV]))</f>
        <v>0.78785615195816883</v>
      </c>
      <c r="AN104" s="56">
        <f>0.175*Таблица9[[#This Row],[a_SP]]+0.025</f>
        <v>0.16287482659267952</v>
      </c>
      <c r="AO104" s="52">
        <f>EXP(70*Таблица9[[#This Row],[poro]]-8.2)</f>
        <v>24.562916874801811</v>
      </c>
      <c r="AP104" s="52"/>
      <c r="AQ104" s="52"/>
    </row>
    <row r="105" spans="2:43" x14ac:dyDescent="0.45">
      <c r="B105" s="1">
        <v>2433.31</v>
      </c>
      <c r="C105" s="1">
        <v>2.6</v>
      </c>
      <c r="D105" s="52">
        <f>1-(C105-MIN(Таблица4[SP, mV]))/(MAX(Таблица4[SP, mV])-MIN(Таблица4[SP, mV]))</f>
        <v>0.96689584924879046</v>
      </c>
      <c r="E105" s="52">
        <f>0.175*Таблица4[[#This Row],[a_SP]]+0.025</f>
        <v>0.1942067736185383</v>
      </c>
      <c r="F105" s="56">
        <f>EXP(70*Таблица4[[#This Row],[poro]]-8.2)</f>
        <v>220.18633239198988</v>
      </c>
      <c r="G105" s="52"/>
      <c r="H105" s="52"/>
      <c r="I105" s="1">
        <v>2430.4166666666733</v>
      </c>
      <c r="J105" s="1">
        <v>0</v>
      </c>
      <c r="K105" s="52">
        <f>1-(J105-MIN(Таблица5[SP, mV]))/(MAX(Таблица5[SP, mV])-MIN(Таблица5[SP, mV]))</f>
        <v>1</v>
      </c>
      <c r="L105" s="56">
        <f>0.175*Таблица5[[#This Row],[a_SP]]+0.025</f>
        <v>0.19999999999999998</v>
      </c>
      <c r="M105" s="56">
        <f>EXP(70*Таблица5[[#This Row],[poro]]-8.2)</f>
        <v>330.29955990964828</v>
      </c>
      <c r="N105" s="52"/>
      <c r="O105" s="52"/>
      <c r="P105" s="1">
        <v>2427.8700000000099</v>
      </c>
      <c r="Q105" s="1">
        <v>5.1100000000000003</v>
      </c>
      <c r="R105" s="54">
        <f>1-(Q105-MIN(Таблица6[SP, mV]))/(MAX(Таблица6[SP, mV])-MIN(Таблица6[SP, mV]))</f>
        <v>0.97220396281340971</v>
      </c>
      <c r="S105" s="56">
        <f>0.175*Таблица6[[#This Row],[a_SP]]+0.025</f>
        <v>0.19513569349234669</v>
      </c>
      <c r="T105" s="54">
        <f>EXP(70*Таблица6[[#This Row],[poro]]-8.2)</f>
        <v>234.97956301393785</v>
      </c>
      <c r="U105" s="54"/>
      <c r="V105" s="54"/>
      <c r="W105" s="1">
        <v>2444.8999999999996</v>
      </c>
      <c r="X105" s="1">
        <v>14.7</v>
      </c>
      <c r="Y105" s="52">
        <f>1-(X105-MIN(Таблица7[SP, mV]))/(MAX(Таблица7[SP, mV])-MIN(Таблица7[SP, mV]))</f>
        <v>0.84462530387908252</v>
      </c>
      <c r="Z105" s="56">
        <f>0.175*Таблица7[[#This Row],[a_SP]]+0.025</f>
        <v>0.17280942817883943</v>
      </c>
      <c r="AA105" s="52">
        <f>EXP(70*Таблица7[[#This Row],[poro]]-8.2)</f>
        <v>49.237718822853978</v>
      </c>
      <c r="AB105" s="52"/>
      <c r="AC105" s="52"/>
      <c r="AD105" s="1">
        <v>2448.2000000000003</v>
      </c>
      <c r="AE105" s="1">
        <v>17.98</v>
      </c>
      <c r="AF105" s="52">
        <f>1-(AE105-MIN(Таблица8[SP, mV]))/(MAX(Таблица8[SP, mV])-MIN(Таблица8[SP, mV]))</f>
        <v>0.81577868852459012</v>
      </c>
      <c r="AG105" s="56">
        <f>0.175*Таблица8[[#This Row],[a_SP]]+0.025</f>
        <v>0.16776127049180325</v>
      </c>
      <c r="AH105" s="52">
        <f>EXP(70*Таблица8[[#This Row],[poro]]-8.2)</f>
        <v>34.580465248365869</v>
      </c>
      <c r="AI105" s="52"/>
      <c r="AJ105" s="52"/>
      <c r="AK105" s="1">
        <v>2444.1366666666663</v>
      </c>
      <c r="AL105" s="1">
        <v>16.350000000000001</v>
      </c>
      <c r="AM105" s="52">
        <f>1-(AL105-MIN(Таблица9[SP, mV]))/(MAX(Таблица9[SP, mV])-MIN(Таблица9[SP, mV]))</f>
        <v>0.82552555757123036</v>
      </c>
      <c r="AN105" s="56">
        <f>0.175*Таблица9[[#This Row],[a_SP]]+0.025</f>
        <v>0.16946697257496529</v>
      </c>
      <c r="AO105" s="52">
        <f>EXP(70*Таблица9[[#This Row],[poro]]-8.2)</f>
        <v>38.965945807055235</v>
      </c>
      <c r="AP105" s="52"/>
      <c r="AQ105" s="52"/>
    </row>
    <row r="106" spans="2:43" x14ac:dyDescent="0.45">
      <c r="B106" s="1">
        <v>2433.4433333333332</v>
      </c>
      <c r="C106" s="1">
        <v>2.59</v>
      </c>
      <c r="D106" s="52">
        <f>1-(C106-MIN(Таблица4[SP, mV]))/(MAX(Таблица4[SP, mV])-MIN(Таблица4[SP, mV]))</f>
        <v>0.96702317290552586</v>
      </c>
      <c r="E106" s="52">
        <f>0.175*Таблица4[[#This Row],[a_SP]]+0.025</f>
        <v>0.19422905525846701</v>
      </c>
      <c r="F106" s="56">
        <f>EXP(70*Таблица4[[#This Row],[poro]]-8.2)</f>
        <v>220.5300282363512</v>
      </c>
      <c r="G106" s="52"/>
      <c r="H106" s="52"/>
      <c r="I106" s="1">
        <v>2430.5322222222289</v>
      </c>
      <c r="J106" s="1">
        <v>0.21</v>
      </c>
      <c r="K106" s="52">
        <f>1-(J106-MIN(Таблица5[SP, mV]))/(MAX(Таблица5[SP, mV])-MIN(Таблица5[SP, mV]))</f>
        <v>0.99789873924354611</v>
      </c>
      <c r="L106" s="56">
        <f>0.175*Таблица5[[#This Row],[a_SP]]+0.025</f>
        <v>0.19963227936762054</v>
      </c>
      <c r="M106" s="56">
        <f>EXP(70*Таблица5[[#This Row],[poro]]-8.2)</f>
        <v>321.90599300607784</v>
      </c>
      <c r="N106" s="52"/>
      <c r="O106" s="52"/>
      <c r="P106" s="1">
        <v>2428.00000000001</v>
      </c>
      <c r="Q106" s="1">
        <v>6.71</v>
      </c>
      <c r="R106" s="54">
        <f>1-(Q106-MIN(Таблица6[SP, mV]))/(MAX(Таблица6[SP, mV])-MIN(Таблица6[SP, mV]))</f>
        <v>0.95717907784768519</v>
      </c>
      <c r="S106" s="56">
        <f>0.175*Таблица6[[#This Row],[a_SP]]+0.025</f>
        <v>0.1925063386233449</v>
      </c>
      <c r="T106" s="54">
        <f>EXP(70*Таблица6[[#This Row],[poro]]-8.2)</f>
        <v>195.47719121344792</v>
      </c>
      <c r="U106" s="54"/>
      <c r="V106" s="54"/>
      <c r="W106" s="1">
        <v>2445</v>
      </c>
      <c r="X106" s="1">
        <v>12.69</v>
      </c>
      <c r="Y106" s="52">
        <f>1-(X106-MIN(Таблица7[SP, mV]))/(MAX(Таблица7[SP, mV])-MIN(Таблица7[SP, mV]))</f>
        <v>0.86587041538949372</v>
      </c>
      <c r="Z106" s="56">
        <f>0.175*Таблица7[[#This Row],[a_SP]]+0.025</f>
        <v>0.17652732269316138</v>
      </c>
      <c r="AA106" s="52">
        <f>EXP(70*Таблица7[[#This Row],[poro]]-8.2)</f>
        <v>63.874012499969183</v>
      </c>
      <c r="AB106" s="52"/>
      <c r="AC106" s="52"/>
      <c r="AD106" s="1">
        <v>2448.3333333333335</v>
      </c>
      <c r="AE106" s="1">
        <v>16.47</v>
      </c>
      <c r="AF106" s="52">
        <f>1-(AE106-MIN(Таблица8[SP, mV]))/(MAX(Таблица8[SP, mV])-MIN(Таблица8[SP, mV]))</f>
        <v>0.83125000000000004</v>
      </c>
      <c r="AG106" s="56">
        <f>0.175*Таблица8[[#This Row],[a_SP]]+0.025</f>
        <v>0.17046875</v>
      </c>
      <c r="AH106" s="52">
        <f>EXP(70*Таблица8[[#This Row],[poro]]-8.2)</f>
        <v>41.796495654519745</v>
      </c>
      <c r="AI106" s="52"/>
      <c r="AJ106" s="52"/>
      <c r="AK106" s="1">
        <v>2444.27</v>
      </c>
      <c r="AL106" s="1">
        <v>12.7</v>
      </c>
      <c r="AM106" s="52">
        <f>1-(AL106-MIN(Таблица9[SP, mV]))/(MAX(Таблица9[SP, mV])-MIN(Таблица9[SP, mV]))</f>
        <v>0.86447550955074171</v>
      </c>
      <c r="AN106" s="56">
        <f>0.175*Таблица9[[#This Row],[a_SP]]+0.025</f>
        <v>0.17628321417137979</v>
      </c>
      <c r="AO106" s="52">
        <f>EXP(70*Таблица9[[#This Row],[poro]]-8.2)</f>
        <v>62.791831414511215</v>
      </c>
      <c r="AP106" s="52"/>
      <c r="AQ106" s="52"/>
    </row>
    <row r="107" spans="2:43" x14ac:dyDescent="0.45">
      <c r="B107" s="1">
        <v>2433.5766666666664</v>
      </c>
      <c r="C107" s="1">
        <v>2.54</v>
      </c>
      <c r="D107" s="52">
        <f>1-(C107-MIN(Таблица4[SP, mV]))/(MAX(Таблица4[SP, mV])-MIN(Таблица4[SP, mV]))</f>
        <v>0.96765979118920298</v>
      </c>
      <c r="E107" s="52">
        <f>0.175*Таблица4[[#This Row],[a_SP]]+0.025</f>
        <v>0.19434046345811051</v>
      </c>
      <c r="F107" s="56">
        <f>EXP(70*Таблица4[[#This Row],[poro]]-8.2)</f>
        <v>222.25657151263655</v>
      </c>
      <c r="G107" s="52"/>
      <c r="H107" s="52"/>
      <c r="I107" s="1">
        <v>2430.647777777785</v>
      </c>
      <c r="J107" s="1">
        <v>0.3</v>
      </c>
      <c r="K107" s="52">
        <f>1-(J107-MIN(Таблица5[SP, mV]))/(MAX(Таблица5[SP, mV])-MIN(Таблица5[SP, mV]))</f>
        <v>0.9969981989193516</v>
      </c>
      <c r="L107" s="56">
        <f>0.175*Таблица5[[#This Row],[a_SP]]+0.025</f>
        <v>0.19947468481088651</v>
      </c>
      <c r="M107" s="56">
        <f>EXP(70*Таблица5[[#This Row],[poro]]-8.2)</f>
        <v>318.37436435298753</v>
      </c>
      <c r="N107" s="52"/>
      <c r="O107" s="52"/>
      <c r="P107" s="1">
        <v>2428.1300000000101</v>
      </c>
      <c r="Q107" s="1">
        <v>7.67</v>
      </c>
      <c r="R107" s="54">
        <f>1-(Q107-MIN(Таблица6[SP, mV]))/(MAX(Таблица6[SP, mV])-MIN(Таблица6[SP, mV]))</f>
        <v>0.94816414686825057</v>
      </c>
      <c r="S107" s="56">
        <f>0.175*Таблица6[[#This Row],[a_SP]]+0.025</f>
        <v>0.19092872570194383</v>
      </c>
      <c r="T107" s="54">
        <f>EXP(70*Таблица6[[#This Row],[poro]]-8.2)</f>
        <v>175.03934883533634</v>
      </c>
      <c r="U107" s="54"/>
      <c r="V107" s="54"/>
      <c r="W107" s="1">
        <v>2445.1</v>
      </c>
      <c r="X107" s="1">
        <v>9.9499999999999993</v>
      </c>
      <c r="Y107" s="52">
        <f>1-(X107-MIN(Таблица7[SP, mV]))/(MAX(Таблица7[SP, mV])-MIN(Таблица7[SP, mV]))</f>
        <v>0.89483141316985515</v>
      </c>
      <c r="Z107" s="56">
        <f>0.175*Таблица7[[#This Row],[a_SP]]+0.025</f>
        <v>0.18159549730472463</v>
      </c>
      <c r="AA107" s="52">
        <f>EXP(70*Таблица7[[#This Row],[poro]]-8.2)</f>
        <v>91.075133737915692</v>
      </c>
      <c r="AB107" s="52"/>
      <c r="AC107" s="52"/>
      <c r="AD107" s="1">
        <v>2448.4666666666667</v>
      </c>
      <c r="AE107" s="1">
        <v>15.08</v>
      </c>
      <c r="AF107" s="52">
        <f>1-(AE107-MIN(Таблица8[SP, mV]))/(MAX(Таблица8[SP, mV])-MIN(Таблица8[SP, mV]))</f>
        <v>0.84549180327868845</v>
      </c>
      <c r="AG107" s="56">
        <f>0.175*Таблица8[[#This Row],[a_SP]]+0.025</f>
        <v>0.17296106557377047</v>
      </c>
      <c r="AH107" s="52">
        <f>EXP(70*Таблица8[[#This Row],[poro]]-8.2)</f>
        <v>49.763142031830149</v>
      </c>
      <c r="AI107" s="52"/>
      <c r="AJ107" s="52"/>
      <c r="AK107" s="1">
        <v>2444.4033333333332</v>
      </c>
      <c r="AL107" s="1">
        <v>9.02</v>
      </c>
      <c r="AM107" s="52">
        <f>1-(AL107-MIN(Таблица9[SP, mV]))/(MAX(Таблица9[SP, mV])-MIN(Таблица9[SP, mV]))</f>
        <v>0.90374559812186528</v>
      </c>
      <c r="AN107" s="56">
        <f>0.175*Таблица9[[#This Row],[a_SP]]+0.025</f>
        <v>0.18315547967132642</v>
      </c>
      <c r="AO107" s="52">
        <f>EXP(70*Таблица9[[#This Row],[poro]]-8.2)</f>
        <v>101.58374955153499</v>
      </c>
      <c r="AP107" s="52"/>
      <c r="AQ107" s="52"/>
    </row>
    <row r="108" spans="2:43" x14ac:dyDescent="0.45">
      <c r="B108" s="1">
        <v>2433.7100000000005</v>
      </c>
      <c r="C108" s="1">
        <v>3.59</v>
      </c>
      <c r="D108" s="52">
        <f>1-(C108-MIN(Таблица4[SP, mV]))/(MAX(Таблица4[SP, mV])-MIN(Таблица4[SP, mV]))</f>
        <v>0.95429080723198367</v>
      </c>
      <c r="E108" s="52">
        <f>0.175*Таблица4[[#This Row],[a_SP]]+0.025</f>
        <v>0.19200089126559713</v>
      </c>
      <c r="F108" s="56">
        <f>EXP(70*Таблица4[[#This Row],[poro]]-8.2)</f>
        <v>188.68187363486129</v>
      </c>
      <c r="G108" s="52"/>
      <c r="H108" s="52"/>
      <c r="I108" s="1">
        <v>2430.7633333333401</v>
      </c>
      <c r="J108" s="1">
        <v>0.53</v>
      </c>
      <c r="K108" s="52">
        <f>1-(J108-MIN(Таблица5[SP, mV]))/(MAX(Таблица5[SP, mV])-MIN(Таблица5[SP, mV]))</f>
        <v>0.99469681809085453</v>
      </c>
      <c r="L108" s="56">
        <f>0.175*Таблица5[[#This Row],[a_SP]]+0.025</f>
        <v>0.19907194316589952</v>
      </c>
      <c r="M108" s="56">
        <f>EXP(70*Таблица5[[#This Row],[poro]]-8.2)</f>
        <v>309.52412011645566</v>
      </c>
      <c r="N108" s="52"/>
      <c r="O108" s="52"/>
      <c r="P108" s="1">
        <v>2428.2600000000102</v>
      </c>
      <c r="Q108" s="1">
        <v>9.57</v>
      </c>
      <c r="R108" s="54">
        <f>1-(Q108-MIN(Таблица6[SP, mV]))/(MAX(Таблица6[SP, mV])-MIN(Таблица6[SP, mV]))</f>
        <v>0.93032209597145266</v>
      </c>
      <c r="S108" s="56">
        <f>0.175*Таблица6[[#This Row],[a_SP]]+0.025</f>
        <v>0.1878063667950042</v>
      </c>
      <c r="T108" s="54">
        <f>EXP(70*Таблица6[[#This Row],[poro]]-8.2)</f>
        <v>140.67407300136111</v>
      </c>
      <c r="U108" s="54"/>
      <c r="V108" s="54"/>
      <c r="W108" s="1">
        <v>2445.1999999999998</v>
      </c>
      <c r="X108" s="1">
        <v>7.46</v>
      </c>
      <c r="Y108" s="52">
        <f>1-(X108-MIN(Таблица7[SP, mV]))/(MAX(Таблица7[SP, mV])-MIN(Таблица7[SP, mV]))</f>
        <v>0.92114998414543914</v>
      </c>
      <c r="Z108" s="56">
        <f>0.175*Таблица7[[#This Row],[a_SP]]+0.025</f>
        <v>0.18620124722545184</v>
      </c>
      <c r="AA108" s="52">
        <f>EXP(70*Таблица7[[#This Row],[poro]]-8.2)</f>
        <v>125.72378345603558</v>
      </c>
      <c r="AB108" s="52"/>
      <c r="AC108" s="52"/>
      <c r="AD108" s="1">
        <v>2448.6</v>
      </c>
      <c r="AE108" s="1">
        <v>13.71</v>
      </c>
      <c r="AF108" s="52">
        <f>1-(AE108-MIN(Таблица8[SP, mV]))/(MAX(Таблица8[SP, mV])-MIN(Таблица8[SP, mV]))</f>
        <v>0.85952868852459008</v>
      </c>
      <c r="AG108" s="56">
        <f>0.175*Таблица8[[#This Row],[a_SP]]+0.025</f>
        <v>0.17541752049180326</v>
      </c>
      <c r="AH108" s="52">
        <f>EXP(70*Таблица8[[#This Row],[poro]]-8.2)</f>
        <v>59.099734642433532</v>
      </c>
      <c r="AI108" s="52"/>
      <c r="AJ108" s="52"/>
      <c r="AK108" s="1">
        <v>2444.5366666666664</v>
      </c>
      <c r="AL108" s="1">
        <v>5.93</v>
      </c>
      <c r="AM108" s="52">
        <f>1-(AL108-MIN(Таблица9[SP, mV]))/(MAX(Таблица9[SP, mV])-MIN(Таблица9[SP, mV]))</f>
        <v>0.93671966705794474</v>
      </c>
      <c r="AN108" s="56">
        <f>0.175*Таблица9[[#This Row],[a_SP]]+0.025</f>
        <v>0.18892594173514032</v>
      </c>
      <c r="AO108" s="52">
        <f>EXP(70*Таблица9[[#This Row],[poro]]-8.2)</f>
        <v>152.14224741204535</v>
      </c>
      <c r="AP108" s="52"/>
      <c r="AQ108" s="52"/>
    </row>
    <row r="109" spans="2:43" x14ac:dyDescent="0.45">
      <c r="B109" s="1">
        <v>2433.8433333333337</v>
      </c>
      <c r="C109" s="1">
        <v>4</v>
      </c>
      <c r="D109" s="52">
        <f>1-(C109-MIN(Таблица4[SP, mV]))/(MAX(Таблица4[SP, mV])-MIN(Таблица4[SP, mV]))</f>
        <v>0.94907053730583146</v>
      </c>
      <c r="E109" s="52">
        <f>0.175*Таблица4[[#This Row],[a_SP]]+0.025</f>
        <v>0.19108734402852048</v>
      </c>
      <c r="F109" s="56">
        <f>EXP(70*Таблица4[[#This Row],[poro]]-8.2)</f>
        <v>176.99368996028011</v>
      </c>
      <c r="G109" s="52"/>
      <c r="H109" s="52"/>
      <c r="I109" s="1">
        <v>2430.8788888888957</v>
      </c>
      <c r="J109" s="1">
        <v>1.17</v>
      </c>
      <c r="K109" s="52">
        <f>1-(J109-MIN(Таблица5[SP, mV]))/(MAX(Таблица5[SP, mV])-MIN(Таблица5[SP, mV]))</f>
        <v>0.98829297578547126</v>
      </c>
      <c r="L109" s="56">
        <f>0.175*Таблица5[[#This Row],[a_SP]]+0.025</f>
        <v>0.19795127076245744</v>
      </c>
      <c r="M109" s="56">
        <f>EXP(70*Таблица5[[#This Row],[poro]]-8.2)</f>
        <v>286.1708337709012</v>
      </c>
      <c r="N109" s="52"/>
      <c r="O109" s="52"/>
      <c r="P109" s="1">
        <v>2428.3900000000099</v>
      </c>
      <c r="Q109" s="1">
        <v>11.19</v>
      </c>
      <c r="R109" s="54">
        <f>1-(Q109-MIN(Таблица6[SP, mV]))/(MAX(Таблица6[SP, mV])-MIN(Таблица6[SP, mV]))</f>
        <v>0.9151093999436567</v>
      </c>
      <c r="S109" s="56">
        <f>0.175*Таблица6[[#This Row],[a_SP]]+0.025</f>
        <v>0.1851441449901399</v>
      </c>
      <c r="T109" s="54">
        <f>EXP(70*Таблица6[[#This Row],[poro]]-8.2)</f>
        <v>116.75645093803622</v>
      </c>
      <c r="U109" s="54"/>
      <c r="V109" s="54"/>
      <c r="W109" s="1">
        <v>2445.3000000000002</v>
      </c>
      <c r="X109" s="1">
        <v>5.22</v>
      </c>
      <c r="Y109" s="52">
        <f>1-(X109-MIN(Таблица7[SP, mV]))/(MAX(Таблица7[SP, mV])-MIN(Таблица7[SP, mV]))</f>
        <v>0.94482612831624568</v>
      </c>
      <c r="Z109" s="56">
        <f>0.175*Таблица7[[#This Row],[a_SP]]+0.025</f>
        <v>0.19034457245534298</v>
      </c>
      <c r="AA109" s="52">
        <f>EXP(70*Таблица7[[#This Row],[poro]]-8.2)</f>
        <v>168.02622558184061</v>
      </c>
      <c r="AB109" s="52"/>
      <c r="AC109" s="52"/>
      <c r="AD109" s="1">
        <v>2448.7333333333336</v>
      </c>
      <c r="AE109" s="1">
        <v>12.47</v>
      </c>
      <c r="AF109" s="52">
        <f>1-(AE109-MIN(Таблица8[SP, mV]))/(MAX(Таблица8[SP, mV])-MIN(Таблица8[SP, mV]))</f>
        <v>0.87223360655737703</v>
      </c>
      <c r="AG109" s="56">
        <f>0.175*Таблица8[[#This Row],[a_SP]]+0.025</f>
        <v>0.17764088114754095</v>
      </c>
      <c r="AH109" s="52">
        <f>EXP(70*Таблица8[[#This Row],[poro]]-8.2)</f>
        <v>69.052126805383836</v>
      </c>
      <c r="AI109" s="52"/>
      <c r="AJ109" s="52"/>
      <c r="AK109" s="1">
        <v>2444.6699999999996</v>
      </c>
      <c r="AL109" s="1">
        <v>4.63</v>
      </c>
      <c r="AM109" s="52">
        <f>1-(AL109-MIN(Таблица9[SP, mV]))/(MAX(Таблица9[SP, mV])-MIN(Таблица9[SP, mV]))</f>
        <v>0.950592252694483</v>
      </c>
      <c r="AN109" s="56">
        <f>0.175*Таблица9[[#This Row],[a_SP]]+0.025</f>
        <v>0.1913536442215345</v>
      </c>
      <c r="AO109" s="52">
        <f>EXP(70*Таблица9[[#This Row],[poro]]-8.2)</f>
        <v>180.32397523715738</v>
      </c>
      <c r="AP109" s="52"/>
      <c r="AQ109" s="52"/>
    </row>
    <row r="110" spans="2:43" x14ac:dyDescent="0.45">
      <c r="B110" s="1">
        <v>2433.9766666666669</v>
      </c>
      <c r="C110" s="1">
        <v>4.3499999999999996</v>
      </c>
      <c r="D110" s="52">
        <f>1-(C110-MIN(Таблица4[SP, mV]))/(MAX(Таблица4[SP, mV])-MIN(Таблица4[SP, mV]))</f>
        <v>0.94461420932009166</v>
      </c>
      <c r="E110" s="52">
        <f>0.175*Таблица4[[#This Row],[a_SP]]+0.025</f>
        <v>0.19030748663101602</v>
      </c>
      <c r="F110" s="56">
        <f>EXP(70*Таблица4[[#This Row],[poro]]-8.2)</f>
        <v>167.59059390219406</v>
      </c>
      <c r="G110" s="52"/>
      <c r="H110" s="52"/>
      <c r="I110" s="1">
        <v>2430.9944444444513</v>
      </c>
      <c r="J110" s="1">
        <v>2.06</v>
      </c>
      <c r="K110" s="52">
        <f>1-(J110-MIN(Таблица5[SP, mV]))/(MAX(Таблица5[SP, mV])-MIN(Таблица5[SP, mV]))</f>
        <v>0.97938763257954775</v>
      </c>
      <c r="L110" s="56">
        <f>0.175*Таблица5[[#This Row],[a_SP]]+0.025</f>
        <v>0.19639283570142085</v>
      </c>
      <c r="M110" s="56">
        <f>EXP(70*Таблица5[[#This Row],[poro]]-8.2)</f>
        <v>256.59488009021879</v>
      </c>
      <c r="N110" s="52"/>
      <c r="O110" s="52"/>
      <c r="P110" s="1">
        <v>2428.52000000001</v>
      </c>
      <c r="Q110" s="1">
        <v>12.44</v>
      </c>
      <c r="R110" s="54">
        <f>1-(Q110-MIN(Таблица6[SP, mV]))/(MAX(Таблица6[SP, mV])-MIN(Таблица6[SP, mV]))</f>
        <v>0.9033712085641844</v>
      </c>
      <c r="S110" s="56">
        <f>0.175*Таблица6[[#This Row],[a_SP]]+0.025</f>
        <v>0.18308996149873225</v>
      </c>
      <c r="T110" s="54">
        <f>EXP(70*Таблица6[[#This Row],[poro]]-8.2)</f>
        <v>101.1189255564336</v>
      </c>
      <c r="U110" s="54"/>
      <c r="V110" s="54"/>
      <c r="W110" s="1">
        <v>2445.3999999999996</v>
      </c>
      <c r="X110" s="1">
        <v>3.48</v>
      </c>
      <c r="Y110" s="52">
        <f>1-(X110-MIN(Таблица7[SP, mV]))/(MAX(Таблица7[SP, mV])-MIN(Таблица7[SP, mV]))</f>
        <v>0.96321741887749712</v>
      </c>
      <c r="Z110" s="56">
        <f>0.175*Таблица7[[#This Row],[a_SP]]+0.025</f>
        <v>0.19356304830356197</v>
      </c>
      <c r="AA110" s="52">
        <f>EXP(70*Таблица7[[#This Row],[poro]]-8.2)</f>
        <v>210.4847873204439</v>
      </c>
      <c r="AB110" s="52"/>
      <c r="AC110" s="52"/>
      <c r="AD110" s="1">
        <v>2448.8666666666668</v>
      </c>
      <c r="AE110" s="1">
        <v>11.35</v>
      </c>
      <c r="AF110" s="52">
        <f>1-(AE110-MIN(Таблица8[SP, mV]))/(MAX(Таблица8[SP, mV])-MIN(Таблица8[SP, mV]))</f>
        <v>0.88370901639344268</v>
      </c>
      <c r="AG110" s="56">
        <f>0.175*Таблица8[[#This Row],[a_SP]]+0.025</f>
        <v>0.17964907786885245</v>
      </c>
      <c r="AH110" s="52">
        <f>EXP(70*Таблица8[[#This Row],[poro]]-8.2)</f>
        <v>79.474439228190931</v>
      </c>
      <c r="AI110" s="52"/>
      <c r="AJ110" s="52"/>
      <c r="AK110" s="1">
        <v>2444.8033333333328</v>
      </c>
      <c r="AL110" s="1">
        <v>4.07</v>
      </c>
      <c r="AM110" s="52">
        <f>1-(AL110-MIN(Таблица9[SP, mV]))/(MAX(Таблица9[SP, mV])-MIN(Таблица9[SP, mV]))</f>
        <v>0.95656813573791488</v>
      </c>
      <c r="AN110" s="56">
        <f>0.175*Таблица9[[#This Row],[a_SP]]+0.025</f>
        <v>0.1923994237541351</v>
      </c>
      <c r="AO110" s="52">
        <f>EXP(70*Таблица9[[#This Row],[poro]]-8.2)</f>
        <v>194.01969272229468</v>
      </c>
      <c r="AP110" s="52"/>
      <c r="AQ110" s="52"/>
    </row>
    <row r="111" spans="2:43" x14ac:dyDescent="0.45">
      <c r="B111" s="1">
        <v>2434.11</v>
      </c>
      <c r="C111" s="1">
        <v>3.95</v>
      </c>
      <c r="D111" s="52">
        <f>1-(C111-MIN(Таблица4[SP, mV]))/(MAX(Таблица4[SP, mV])-MIN(Таблица4[SP, mV]))</f>
        <v>0.94970715558950858</v>
      </c>
      <c r="E111" s="52">
        <f>0.175*Таблица4[[#This Row],[a_SP]]+0.025</f>
        <v>0.19119875222816399</v>
      </c>
      <c r="F111" s="56">
        <f>EXP(70*Таблица4[[#This Row],[poro]]-8.2)</f>
        <v>178.37938454250883</v>
      </c>
      <c r="G111" s="52"/>
      <c r="H111" s="52"/>
      <c r="I111" s="1">
        <v>2431.1100000000065</v>
      </c>
      <c r="J111" s="1">
        <v>2.94</v>
      </c>
      <c r="K111" s="52">
        <f>1-(J111-MIN(Таблица5[SP, mV]))/(MAX(Таблица5[SP, mV])-MIN(Таблица5[SP, mV]))</f>
        <v>0.97058234940964583</v>
      </c>
      <c r="L111" s="56">
        <f>0.175*Таблица5[[#This Row],[a_SP]]+0.025</f>
        <v>0.19485191114668801</v>
      </c>
      <c r="M111" s="56">
        <f>EXP(70*Таблица5[[#This Row],[poro]]-8.2)</f>
        <v>230.35780643721941</v>
      </c>
      <c r="N111" s="52"/>
      <c r="O111" s="52"/>
      <c r="P111" s="1">
        <v>2428.6500000000101</v>
      </c>
      <c r="Q111" s="1">
        <v>12.96</v>
      </c>
      <c r="R111" s="54">
        <f>1-(Q111-MIN(Таблица6[SP, mV]))/(MAX(Таблица6[SP, mV])-MIN(Таблица6[SP, mV]))</f>
        <v>0.89848812095032393</v>
      </c>
      <c r="S111" s="56">
        <f>0.175*Таблица6[[#This Row],[a_SP]]+0.025</f>
        <v>0.18223542116630667</v>
      </c>
      <c r="T111" s="54">
        <f>EXP(70*Таблица6[[#This Row],[poro]]-8.2)</f>
        <v>95.247568073247649</v>
      </c>
      <c r="U111" s="54"/>
      <c r="V111" s="54"/>
      <c r="W111" s="1">
        <v>2445.5</v>
      </c>
      <c r="X111" s="1">
        <v>1.63</v>
      </c>
      <c r="Y111" s="52">
        <f>1-(X111-MIN(Таблица7[SP, mV]))/(MAX(Таблица7[SP, mV])-MIN(Таблица7[SP, mV]))</f>
        <v>0.98277137723285068</v>
      </c>
      <c r="Z111" s="56">
        <f>0.175*Таблица7[[#This Row],[a_SP]]+0.025</f>
        <v>0.19698499101574884</v>
      </c>
      <c r="AA111" s="52">
        <f>EXP(70*Таблица7[[#This Row],[poro]]-8.2)</f>
        <v>267.45447664903935</v>
      </c>
      <c r="AB111" s="52"/>
      <c r="AC111" s="52"/>
      <c r="AD111" s="1">
        <v>2449.0000000000005</v>
      </c>
      <c r="AE111" s="1">
        <v>10.09</v>
      </c>
      <c r="AF111" s="52">
        <f>1-(AE111-MIN(Таблица8[SP, mV]))/(MAX(Таблица8[SP, mV])-MIN(Таблица8[SP, mV]))</f>
        <v>0.8966188524590164</v>
      </c>
      <c r="AG111" s="56">
        <f>0.175*Таблица8[[#This Row],[a_SP]]+0.025</f>
        <v>0.18190829918032786</v>
      </c>
      <c r="AH111" s="52">
        <f>EXP(70*Таблица8[[#This Row],[poro]]-8.2)</f>
        <v>93.0913196061409</v>
      </c>
      <c r="AI111" s="52"/>
      <c r="AJ111" s="52"/>
      <c r="AK111" s="1">
        <v>2444.9366666666665</v>
      </c>
      <c r="AL111" s="1">
        <v>4.4800000000000004</v>
      </c>
      <c r="AM111" s="52">
        <f>1-(AL111-MIN(Таблица9[SP, mV]))/(MAX(Таблица9[SP, mV])-MIN(Таблица9[SP, mV]))</f>
        <v>0.95219293565254504</v>
      </c>
      <c r="AN111" s="56">
        <f>0.175*Таблица9[[#This Row],[a_SP]]+0.025</f>
        <v>0.19163376373919536</v>
      </c>
      <c r="AO111" s="52">
        <f>EXP(70*Таблица9[[#This Row],[poro]]-8.2)</f>
        <v>183.89472768711079</v>
      </c>
      <c r="AP111" s="52"/>
      <c r="AQ111" s="52"/>
    </row>
    <row r="112" spans="2:43" x14ac:dyDescent="0.45">
      <c r="B112" s="1">
        <v>2434.2433333333333</v>
      </c>
      <c r="C112" s="1">
        <v>3.65</v>
      </c>
      <c r="D112" s="52">
        <f>1-(C112-MIN(Таблица4[SP, mV]))/(MAX(Таблица4[SP, mV])-MIN(Таблица4[SP, mV]))</f>
        <v>0.95352686529157116</v>
      </c>
      <c r="E112" s="52">
        <f>0.175*Таблица4[[#This Row],[a_SP]]+0.025</f>
        <v>0.19186720142602492</v>
      </c>
      <c r="F112" s="56">
        <f>EXP(70*Таблица4[[#This Row],[poro]]-8.2)</f>
        <v>186.92437061257758</v>
      </c>
      <c r="G112" s="52"/>
      <c r="H112" s="52"/>
      <c r="I112" s="1">
        <v>2431.2255555555626</v>
      </c>
      <c r="J112" s="1">
        <v>3.98</v>
      </c>
      <c r="K112" s="52">
        <f>1-(J112-MIN(Таблица5[SP, mV]))/(MAX(Таблица5[SP, mV])-MIN(Таблица5[SP, mV]))</f>
        <v>0.96017610566339806</v>
      </c>
      <c r="L112" s="56">
        <f>0.175*Таблица5[[#This Row],[a_SP]]+0.025</f>
        <v>0.19303081849109466</v>
      </c>
      <c r="M112" s="56">
        <f>EXP(70*Таблица5[[#This Row],[poro]]-8.2)</f>
        <v>202.78722859752537</v>
      </c>
      <c r="N112" s="52"/>
      <c r="O112" s="52"/>
      <c r="P112" s="1">
        <v>2428.7800000000102</v>
      </c>
      <c r="Q112" s="1">
        <v>13.46</v>
      </c>
      <c r="R112" s="54">
        <f>1-(Q112-MIN(Таблица6[SP, mV]))/(MAX(Таблица6[SP, mV])-MIN(Таблица6[SP, mV]))</f>
        <v>0.89379284439853501</v>
      </c>
      <c r="S112" s="56">
        <f>0.175*Таблица6[[#This Row],[a_SP]]+0.025</f>
        <v>0.18141374776974362</v>
      </c>
      <c r="T112" s="54">
        <f>EXP(70*Таблица6[[#This Row],[poro]]-8.2)</f>
        <v>89.923772918832668</v>
      </c>
      <c r="U112" s="54"/>
      <c r="V112" s="54"/>
      <c r="W112" s="1">
        <v>2445.6</v>
      </c>
      <c r="X112" s="1">
        <v>0.72</v>
      </c>
      <c r="Y112" s="52">
        <f>1-(X112-MIN(Таблица7[SP, mV]))/(MAX(Таблица7[SP, mV])-MIN(Таблица7[SP, mV]))</f>
        <v>0.99238981080224076</v>
      </c>
      <c r="Z112" s="56">
        <f>0.175*Таблица7[[#This Row],[a_SP]]+0.025</f>
        <v>0.19866821689039213</v>
      </c>
      <c r="AA112" s="52">
        <f>EXP(70*Таблица7[[#This Row],[poro]]-8.2)</f>
        <v>300.89915708743791</v>
      </c>
      <c r="AB112" s="52"/>
      <c r="AC112" s="52"/>
      <c r="AD112" s="1">
        <v>2449.1333333333337</v>
      </c>
      <c r="AE112" s="1">
        <v>7.6</v>
      </c>
      <c r="AF112" s="52">
        <f>1-(AE112-MIN(Таблица8[SP, mV]))/(MAX(Таблица8[SP, mV])-MIN(Таблица8[SP, mV]))</f>
        <v>0.92213114754098358</v>
      </c>
      <c r="AG112" s="56">
        <f>0.175*Таблица8[[#This Row],[a_SP]]+0.025</f>
        <v>0.18637295081967212</v>
      </c>
      <c r="AH112" s="52">
        <f>EXP(70*Таблица8[[#This Row],[poro]]-8.2)</f>
        <v>127.24400691381392</v>
      </c>
      <c r="AI112" s="52"/>
      <c r="AJ112" s="52"/>
      <c r="AK112" s="1">
        <v>2445.0699999999997</v>
      </c>
      <c r="AL112" s="1">
        <v>5.49</v>
      </c>
      <c r="AM112" s="52">
        <f>1-(AL112-MIN(Таблица9[SP, mV]))/(MAX(Таблица9[SP, mV])-MIN(Таблица9[SP, mV]))</f>
        <v>0.94141500373492693</v>
      </c>
      <c r="AN112" s="56">
        <f>0.175*Таблица9[[#This Row],[a_SP]]+0.025</f>
        <v>0.1897476256536122</v>
      </c>
      <c r="AO112" s="52">
        <f>EXP(70*Таблица9[[#This Row],[poro]]-8.2)</f>
        <v>161.14970791450497</v>
      </c>
      <c r="AP112" s="52"/>
      <c r="AQ112" s="52"/>
    </row>
    <row r="113" spans="2:43" x14ac:dyDescent="0.45">
      <c r="B113" s="1">
        <v>2434.3766666666666</v>
      </c>
      <c r="C113" s="1">
        <v>2.99</v>
      </c>
      <c r="D113" s="52">
        <f>1-(C113-MIN(Таблица4[SP, mV]))/(MAX(Таблица4[SP, mV])-MIN(Таблица4[SP, mV]))</f>
        <v>0.96193022663610894</v>
      </c>
      <c r="E113" s="52">
        <f>0.175*Таблица4[[#This Row],[a_SP]]+0.025</f>
        <v>0.19333778966131904</v>
      </c>
      <c r="F113" s="56">
        <f>EXP(70*Таблица4[[#This Row],[poro]]-8.2)</f>
        <v>207.19187085540241</v>
      </c>
      <c r="G113" s="52"/>
      <c r="H113" s="52"/>
      <c r="I113" s="1">
        <v>2431.3411111111182</v>
      </c>
      <c r="J113" s="1">
        <v>5.07</v>
      </c>
      <c r="K113" s="52">
        <f>1-(J113-MIN(Таблица5[SP, mV]))/(MAX(Таблица5[SP, mV])-MIN(Таблица5[SP, mV]))</f>
        <v>0.94926956173704224</v>
      </c>
      <c r="L113" s="56">
        <f>0.175*Таблица5[[#This Row],[a_SP]]+0.025</f>
        <v>0.19112217330398237</v>
      </c>
      <c r="M113" s="56">
        <f>EXP(70*Таблица5[[#This Row],[poro]]-8.2)</f>
        <v>177.42573575953088</v>
      </c>
      <c r="N113" s="52"/>
      <c r="O113" s="52"/>
      <c r="P113" s="1">
        <v>2428.9100000000099</v>
      </c>
      <c r="Q113" s="1">
        <v>13.37</v>
      </c>
      <c r="R113" s="54">
        <f>1-(Q113-MIN(Таблица6[SP, mV]))/(MAX(Таблица6[SP, mV])-MIN(Таблица6[SP, mV]))</f>
        <v>0.89463799417785705</v>
      </c>
      <c r="S113" s="56">
        <f>0.175*Таблица6[[#This Row],[a_SP]]+0.025</f>
        <v>0.18156164898112498</v>
      </c>
      <c r="T113" s="54">
        <f>EXP(70*Таблица6[[#This Row],[poro]]-8.2)</f>
        <v>90.859597340945271</v>
      </c>
      <c r="U113" s="54"/>
      <c r="V113" s="54"/>
      <c r="W113" s="1">
        <v>2445.6999999999998</v>
      </c>
      <c r="X113" s="1">
        <v>0</v>
      </c>
      <c r="Y113" s="52">
        <f>1-(X113-MIN(Таблица7[SP, mV]))/(MAX(Таблица7[SP, mV])-MIN(Таблица7[SP, mV]))</f>
        <v>1</v>
      </c>
      <c r="Z113" s="56">
        <f>0.175*Таблица7[[#This Row],[a_SP]]+0.025</f>
        <v>0.19999999999999998</v>
      </c>
      <c r="AA113" s="52">
        <f>EXP(70*Таблица7[[#This Row],[poro]]-8.2)</f>
        <v>330.29955990964828</v>
      </c>
      <c r="AB113" s="52"/>
      <c r="AC113" s="52"/>
      <c r="AD113" s="1">
        <v>2449.2666666666669</v>
      </c>
      <c r="AE113" s="1">
        <v>4.91</v>
      </c>
      <c r="AF113" s="52">
        <f>1-(AE113-MIN(Таблица8[SP, mV]))/(MAX(Таблица8[SP, mV])-MIN(Таблица8[SP, mV]))</f>
        <v>0.94969262295081969</v>
      </c>
      <c r="AG113" s="56">
        <f>0.175*Таблица8[[#This Row],[a_SP]]+0.025</f>
        <v>0.19119620901639342</v>
      </c>
      <c r="AH113" s="52">
        <f>EXP(70*Таблица8[[#This Row],[poro]]-8.2)</f>
        <v>178.34763141048813</v>
      </c>
      <c r="AI113" s="52"/>
      <c r="AJ113" s="52"/>
      <c r="AK113" s="1">
        <v>2445.2033333333329</v>
      </c>
      <c r="AL113" s="1">
        <v>6.51</v>
      </c>
      <c r="AM113" s="52">
        <f>1-(AL113-MIN(Таблица9[SP, mV]))/(MAX(Таблица9[SP, mV])-MIN(Таблица9[SP, mV]))</f>
        <v>0.93053035962010455</v>
      </c>
      <c r="AN113" s="56">
        <f>0.175*Таблица9[[#This Row],[a_SP]]+0.025</f>
        <v>0.18784281293351829</v>
      </c>
      <c r="AO113" s="52">
        <f>EXP(70*Таблица9[[#This Row],[poro]]-8.2)</f>
        <v>141.03342307123148</v>
      </c>
      <c r="AP113" s="52"/>
      <c r="AQ113" s="52"/>
    </row>
    <row r="114" spans="2:43" x14ac:dyDescent="0.45">
      <c r="B114" s="1">
        <v>2434.5099999999998</v>
      </c>
      <c r="C114" s="1">
        <v>2.7</v>
      </c>
      <c r="D114" s="52">
        <f>1-(C114-MIN(Таблица4[SP, mV]))/(MAX(Таблица4[SP, mV])-MIN(Таблица4[SP, mV]))</f>
        <v>0.96562261268143623</v>
      </c>
      <c r="E114" s="52">
        <f>0.175*Таблица4[[#This Row],[a_SP]]+0.025</f>
        <v>0.19398395721925132</v>
      </c>
      <c r="F114" s="56">
        <f>EXP(70*Таблица4[[#This Row],[poro]]-8.2)</f>
        <v>216.77869736422039</v>
      </c>
      <c r="G114" s="52"/>
      <c r="H114" s="52"/>
      <c r="I114" s="1">
        <v>2431.4566666666738</v>
      </c>
      <c r="J114" s="1">
        <v>5.85</v>
      </c>
      <c r="K114" s="52">
        <f>1-(J114-MIN(Таблица5[SP, mV]))/(MAX(Таблица5[SP, mV])-MIN(Таблица5[SP, mV]))</f>
        <v>0.94146487892735642</v>
      </c>
      <c r="L114" s="56">
        <f>0.175*Таблица5[[#This Row],[a_SP]]+0.025</f>
        <v>0.18975635381228736</v>
      </c>
      <c r="M114" s="56">
        <f>EXP(70*Таблица5[[#This Row],[poro]]-8.2)</f>
        <v>161.24819581355115</v>
      </c>
      <c r="N114" s="52"/>
      <c r="O114" s="52"/>
      <c r="P114" s="1">
        <v>2429.04000000001</v>
      </c>
      <c r="Q114" s="1">
        <v>12.82</v>
      </c>
      <c r="R114" s="54">
        <f>1-(Q114-MIN(Таблица6[SP, mV]))/(MAX(Таблица6[SP, mV])-MIN(Таблица6[SP, mV]))</f>
        <v>0.89980279838482491</v>
      </c>
      <c r="S114" s="56">
        <f>0.175*Таблица6[[#This Row],[a_SP]]+0.025</f>
        <v>0.18246548971734433</v>
      </c>
      <c r="T114" s="54">
        <f>EXP(70*Таблица6[[#This Row],[poro]]-8.2)</f>
        <v>96.793929468532028</v>
      </c>
      <c r="U114" s="54"/>
      <c r="V114" s="54"/>
      <c r="W114" s="1">
        <v>2445.8000000000002</v>
      </c>
      <c r="X114" s="1">
        <v>0.14000000000000001</v>
      </c>
      <c r="Y114" s="52">
        <f>1-(X114-MIN(Таблица7[SP, mV]))/(MAX(Таблица7[SP, mV])-MIN(Таблица7[SP, mV]))</f>
        <v>0.99852024098932457</v>
      </c>
      <c r="Z114" s="56">
        <f>0.175*Таблица7[[#This Row],[a_SP]]+0.025</f>
        <v>0.19974104217313179</v>
      </c>
      <c r="AA114" s="52">
        <f>EXP(70*Таблица7[[#This Row],[poro]]-8.2)</f>
        <v>324.36614409921583</v>
      </c>
      <c r="AB114" s="52"/>
      <c r="AC114" s="52"/>
      <c r="AD114" s="1">
        <v>2449.4</v>
      </c>
      <c r="AE114" s="1">
        <v>1.96</v>
      </c>
      <c r="AF114" s="52">
        <f>1-(AE114-MIN(Таблица8[SP, mV]))/(MAX(Таблица8[SP, mV])-MIN(Таблица8[SP, mV]))</f>
        <v>0.97991803278688527</v>
      </c>
      <c r="AG114" s="56">
        <f>0.175*Таблица8[[#This Row],[a_SP]]+0.025</f>
        <v>0.19648565573770491</v>
      </c>
      <c r="AH114" s="52">
        <f>EXP(70*Таблица8[[#This Row],[poro]]-8.2)</f>
        <v>258.26750830089497</v>
      </c>
      <c r="AI114" s="52"/>
      <c r="AJ114" s="52"/>
      <c r="AK114" s="1">
        <v>2445.3366666666666</v>
      </c>
      <c r="AL114" s="1">
        <v>7.12</v>
      </c>
      <c r="AM114" s="52">
        <f>1-(AL114-MIN(Таблица9[SP, mV]))/(MAX(Таблица9[SP, mV])-MIN(Таблица9[SP, mV]))</f>
        <v>0.92402091559065203</v>
      </c>
      <c r="AN114" s="56">
        <f>0.175*Таблица9[[#This Row],[a_SP]]+0.025</f>
        <v>0.1867036602283641</v>
      </c>
      <c r="AO114" s="52">
        <f>EXP(70*Таблица9[[#This Row],[poro]]-8.2)</f>
        <v>130.2240223204999</v>
      </c>
      <c r="AP114" s="52"/>
      <c r="AQ114" s="52"/>
    </row>
    <row r="115" spans="2:43" x14ac:dyDescent="0.45">
      <c r="B115" s="1">
        <v>2434.6433333333339</v>
      </c>
      <c r="C115" s="1">
        <v>2.29</v>
      </c>
      <c r="D115" s="52">
        <f>1-(C115-MIN(Таблица4[SP, mV]))/(MAX(Таблица4[SP, mV])-MIN(Таблица4[SP, mV]))</f>
        <v>0.97084288260758844</v>
      </c>
      <c r="E115" s="52">
        <f>0.175*Таблица4[[#This Row],[a_SP]]+0.025</f>
        <v>0.19489750445632797</v>
      </c>
      <c r="F115" s="56">
        <f>EXP(70*Таблица4[[#This Row],[poro]]-8.2)</f>
        <v>231.09417511994184</v>
      </c>
      <c r="G115" s="52"/>
      <c r="H115" s="52"/>
      <c r="I115" s="1">
        <v>2431.5722222222294</v>
      </c>
      <c r="J115" s="1">
        <v>7.04</v>
      </c>
      <c r="K115" s="52">
        <f>1-(J115-MIN(Таблица5[SP, mV]))/(MAX(Таблица5[SP, mV])-MIN(Таблица5[SP, mV]))</f>
        <v>0.92955773464078451</v>
      </c>
      <c r="L115" s="56">
        <f>0.175*Таблица5[[#This Row],[a_SP]]+0.025</f>
        <v>0.18767260356213727</v>
      </c>
      <c r="M115" s="56">
        <f>EXP(70*Таблица5[[#This Row],[poro]]-8.2)</f>
        <v>139.36302919608286</v>
      </c>
      <c r="N115" s="52"/>
      <c r="O115" s="52"/>
      <c r="P115" s="1">
        <v>2429.1700000000101</v>
      </c>
      <c r="Q115" s="1">
        <v>12.3</v>
      </c>
      <c r="R115" s="54">
        <f>1-(Q115-MIN(Таблица6[SP, mV]))/(MAX(Таблица6[SP, mV])-MIN(Таблица6[SP, mV]))</f>
        <v>0.90468588599868527</v>
      </c>
      <c r="S115" s="56">
        <f>0.175*Таблица6[[#This Row],[a_SP]]+0.025</f>
        <v>0.18332003004976991</v>
      </c>
      <c r="T115" s="54">
        <f>EXP(70*Таблица6[[#This Row],[poro]]-8.2)</f>
        <v>102.76060949625717</v>
      </c>
      <c r="U115" s="54"/>
      <c r="V115" s="54"/>
      <c r="W115" s="1">
        <v>2445.8999999999996</v>
      </c>
      <c r="X115" s="1">
        <v>0.59</v>
      </c>
      <c r="Y115" s="52">
        <f>1-(X115-MIN(Таблица7[SP, mV]))/(MAX(Таблица7[SP, mV])-MIN(Таблица7[SP, mV]))</f>
        <v>0.99376387274072508</v>
      </c>
      <c r="Z115" s="56">
        <f>0.175*Таблица7[[#This Row],[a_SP]]+0.025</f>
        <v>0.19890867772962686</v>
      </c>
      <c r="AA115" s="52">
        <f>EXP(70*Таблица7[[#This Row],[poro]]-8.2)</f>
        <v>306.00683584753216</v>
      </c>
      <c r="AB115" s="52"/>
      <c r="AC115" s="52"/>
      <c r="AD115" s="1">
        <v>2449.5333333333333</v>
      </c>
      <c r="AE115" s="1">
        <v>0.86</v>
      </c>
      <c r="AF115" s="52">
        <f>1-(AE115-MIN(Таблица8[SP, mV]))/(MAX(Таблица8[SP, mV])-MIN(Таблица8[SP, mV]))</f>
        <v>0.99118852459016393</v>
      </c>
      <c r="AG115" s="56">
        <f>0.175*Таблица8[[#This Row],[a_SP]]+0.025</f>
        <v>0.19845799180327867</v>
      </c>
      <c r="AH115" s="52">
        <f>EXP(70*Таблица8[[#This Row],[poro]]-8.2)</f>
        <v>296.50361963234087</v>
      </c>
      <c r="AI115" s="52"/>
      <c r="AJ115" s="52"/>
      <c r="AK115" s="1">
        <v>2445.4699999999998</v>
      </c>
      <c r="AL115" s="1">
        <v>7.21</v>
      </c>
      <c r="AM115" s="52">
        <f>1-(AL115-MIN(Таблица9[SP, mV]))/(MAX(Таблица9[SP, mV])-MIN(Таблица9[SP, mV]))</f>
        <v>0.92306050581581478</v>
      </c>
      <c r="AN115" s="56">
        <f>0.175*Таблица9[[#This Row],[a_SP]]+0.025</f>
        <v>0.18653558851776758</v>
      </c>
      <c r="AO115" s="52">
        <f>EXP(70*Таблица9[[#This Row],[poro]]-8.2)</f>
        <v>128.70091141050762</v>
      </c>
      <c r="AP115" s="52"/>
      <c r="AQ115" s="52"/>
    </row>
    <row r="116" spans="2:43" x14ac:dyDescent="0.45">
      <c r="B116" s="1">
        <v>2434.7766666666671</v>
      </c>
      <c r="C116" s="1">
        <v>1.9</v>
      </c>
      <c r="D116" s="52">
        <f>1-(C116-MIN(Таблица4[SP, mV]))/(MAX(Таблица4[SP, mV])-MIN(Таблица4[SP, mV]))</f>
        <v>0.97580850522026996</v>
      </c>
      <c r="E116" s="52">
        <f>0.175*Таблица4[[#This Row],[a_SP]]+0.025</f>
        <v>0.19576648841354724</v>
      </c>
      <c r="F116" s="56">
        <f>EXP(70*Таблица4[[#This Row],[poro]]-8.2)</f>
        <v>245.5877185081433</v>
      </c>
      <c r="G116" s="52"/>
      <c r="H116" s="52"/>
      <c r="I116" s="1">
        <v>2431.6877777777845</v>
      </c>
      <c r="J116" s="1">
        <v>7.86</v>
      </c>
      <c r="K116" s="52">
        <f>1-(J116-MIN(Таблица5[SP, mV]))/(MAX(Таблица5[SP, mV])-MIN(Таблица5[SP, mV]))</f>
        <v>0.92135281168701222</v>
      </c>
      <c r="L116" s="56">
        <f>0.175*Таблица5[[#This Row],[a_SP]]+0.025</f>
        <v>0.18623674204522711</v>
      </c>
      <c r="M116" s="56">
        <f>EXP(70*Таблица5[[#This Row],[poro]]-8.2)</f>
        <v>126.03654986315273</v>
      </c>
      <c r="N116" s="52"/>
      <c r="O116" s="52"/>
      <c r="P116" s="1">
        <v>2429.3000000000102</v>
      </c>
      <c r="Q116" s="1">
        <v>12.23</v>
      </c>
      <c r="R116" s="54">
        <f>1-(Q116-MIN(Таблица6[SP, mV]))/(MAX(Таблица6[SP, mV])-MIN(Таблица6[SP, mV]))</f>
        <v>0.90534322471593576</v>
      </c>
      <c r="S116" s="56">
        <f>0.175*Таблица6[[#This Row],[a_SP]]+0.025</f>
        <v>0.18343506432528875</v>
      </c>
      <c r="T116" s="54">
        <f>EXP(70*Таблица6[[#This Row],[poro]]-8.2)</f>
        <v>103.59141947243926</v>
      </c>
      <c r="U116" s="54"/>
      <c r="V116" s="54"/>
      <c r="W116" s="1">
        <v>2446</v>
      </c>
      <c r="X116" s="1">
        <v>0.94</v>
      </c>
      <c r="Y116" s="52">
        <f>1-(X116-MIN(Таблица7[SP, mV]))/(MAX(Таблица7[SP, mV])-MIN(Таблица7[SP, mV]))</f>
        <v>0.99006447521403662</v>
      </c>
      <c r="Z116" s="56">
        <f>0.175*Таблица7[[#This Row],[a_SP]]+0.025</f>
        <v>0.19826128316245639</v>
      </c>
      <c r="AA116" s="52">
        <f>EXP(70*Таблица7[[#This Row],[poro]]-8.2)</f>
        <v>292.44886222049115</v>
      </c>
      <c r="AB116" s="52"/>
      <c r="AC116" s="52"/>
      <c r="AD116" s="1">
        <v>2449.666666666667</v>
      </c>
      <c r="AE116" s="1">
        <v>0</v>
      </c>
      <c r="AF116" s="52">
        <f>1-(AE116-MIN(Таблица8[SP, mV]))/(MAX(Таблица8[SP, mV])-MIN(Таблица8[SP, mV]))</f>
        <v>1</v>
      </c>
      <c r="AG116" s="56">
        <f>0.175*Таблица8[[#This Row],[a_SP]]+0.025</f>
        <v>0.19999999999999998</v>
      </c>
      <c r="AH116" s="52">
        <f>EXP(70*Таблица8[[#This Row],[poro]]-8.2)</f>
        <v>330.29955990964828</v>
      </c>
      <c r="AI116" s="52"/>
      <c r="AJ116" s="52"/>
      <c r="AK116" s="1">
        <v>2445.603333333333</v>
      </c>
      <c r="AL116" s="1">
        <v>7.44</v>
      </c>
      <c r="AM116" s="52">
        <f>1-(AL116-MIN(Таблица9[SP, mV]))/(MAX(Таблица9[SP, mV])-MIN(Таблица9[SP, mV]))</f>
        <v>0.92060612528011954</v>
      </c>
      <c r="AN116" s="56">
        <f>0.175*Таблица9[[#This Row],[a_SP]]+0.025</f>
        <v>0.1861060719240209</v>
      </c>
      <c r="AO116" s="52">
        <f>EXP(70*Таблица9[[#This Row],[poro]]-8.2)</f>
        <v>124.88896151979752</v>
      </c>
      <c r="AP116" s="52"/>
      <c r="AQ116" s="52"/>
    </row>
    <row r="117" spans="2:43" x14ac:dyDescent="0.45">
      <c r="B117" s="1">
        <v>2434.9100000000003</v>
      </c>
      <c r="C117" s="1">
        <v>1.73</v>
      </c>
      <c r="D117" s="52">
        <f>1-(C117-MIN(Таблица4[SP, mV]))/(MAX(Таблица4[SP, mV])-MIN(Таблица4[SP, mV]))</f>
        <v>0.97797300738477211</v>
      </c>
      <c r="E117" s="52">
        <f>0.175*Таблица4[[#This Row],[a_SP]]+0.025</f>
        <v>0.19614527629233511</v>
      </c>
      <c r="F117" s="56">
        <f>EXP(70*Таблица4[[#This Row],[poro]]-8.2)</f>
        <v>252.18661280573158</v>
      </c>
      <c r="G117" s="52"/>
      <c r="H117" s="52"/>
      <c r="I117" s="1">
        <v>2431.8033333333401</v>
      </c>
      <c r="J117" s="1">
        <v>7.94</v>
      </c>
      <c r="K117" s="52">
        <f>1-(J117-MIN(Таблица5[SP, mV]))/(MAX(Таблица5[SP, mV])-MIN(Таблица5[SP, mV]))</f>
        <v>0.9205523313988393</v>
      </c>
      <c r="L117" s="56">
        <f>0.175*Таблица5[[#This Row],[a_SP]]+0.025</f>
        <v>0.18609665799479685</v>
      </c>
      <c r="M117" s="56">
        <f>EXP(70*Таблица5[[#This Row],[poro]]-8.2)</f>
        <v>124.80668992111715</v>
      </c>
      <c r="N117" s="52"/>
      <c r="O117" s="52"/>
      <c r="P117" s="1">
        <v>2429.4300000000098</v>
      </c>
      <c r="Q117" s="1">
        <v>13.04</v>
      </c>
      <c r="R117" s="54">
        <f>1-(Q117-MIN(Таблица6[SP, mV]))/(MAX(Таблица6[SP, mV])-MIN(Таблица6[SP, mV]))</f>
        <v>0.89773687670203772</v>
      </c>
      <c r="S117" s="56">
        <f>0.175*Таблица6[[#This Row],[a_SP]]+0.025</f>
        <v>0.1821039534228566</v>
      </c>
      <c r="T117" s="54">
        <f>EXP(70*Таблица6[[#This Row],[poro]]-8.2)</f>
        <v>94.375050210417555</v>
      </c>
      <c r="U117" s="54"/>
      <c r="V117" s="54"/>
      <c r="W117" s="1">
        <v>2446.1</v>
      </c>
      <c r="X117" s="1">
        <v>1.43</v>
      </c>
      <c r="Y117" s="52">
        <f>1-(X117-MIN(Таблица7[SP, mV]))/(MAX(Таблица7[SP, mV])-MIN(Таблица7[SP, mV]))</f>
        <v>0.98488531867667262</v>
      </c>
      <c r="Z117" s="56">
        <f>0.175*Таблица7[[#This Row],[a_SP]]+0.025</f>
        <v>0.1973549307684177</v>
      </c>
      <c r="AA117" s="52">
        <f>EXP(70*Таблица7[[#This Row],[poro]]-8.2)</f>
        <v>274.47087512969114</v>
      </c>
      <c r="AB117" s="52"/>
      <c r="AC117" s="52"/>
      <c r="AD117" s="1">
        <v>2449.8000000000002</v>
      </c>
      <c r="AE117" s="1">
        <v>0.16</v>
      </c>
      <c r="AF117" s="52">
        <f>1-(AE117-MIN(Таблица8[SP, mV]))/(MAX(Таблица8[SP, mV])-MIN(Таблица8[SP, mV]))</f>
        <v>0.99836065573770494</v>
      </c>
      <c r="AG117" s="56">
        <f>0.175*Таблица8[[#This Row],[a_SP]]+0.025</f>
        <v>0.19971311475409834</v>
      </c>
      <c r="AH117" s="52">
        <f>EXP(70*Таблица8[[#This Row],[poro]]-8.2)</f>
        <v>323.73265386626218</v>
      </c>
      <c r="AI117" s="52"/>
      <c r="AJ117" s="52"/>
      <c r="AK117" s="1">
        <v>2445.7366666666662</v>
      </c>
      <c r="AL117" s="1">
        <v>6.09</v>
      </c>
      <c r="AM117" s="52">
        <f>1-(AL117-MIN(Таблица9[SP, mV]))/(MAX(Таблица9[SP, mV])-MIN(Таблица9[SP, mV]))</f>
        <v>0.93501227190267844</v>
      </c>
      <c r="AN117" s="56">
        <f>0.175*Таблица9[[#This Row],[a_SP]]+0.025</f>
        <v>0.18862714758296872</v>
      </c>
      <c r="AO117" s="52">
        <f>EXP(70*Таблица9[[#This Row],[poro]]-8.2)</f>
        <v>148.99314986195967</v>
      </c>
      <c r="AP117" s="52"/>
      <c r="AQ117" s="52"/>
    </row>
    <row r="118" spans="2:43" x14ac:dyDescent="0.45">
      <c r="B118" s="1">
        <v>2435.0433333333335</v>
      </c>
      <c r="C118" s="1">
        <v>1.07</v>
      </c>
      <c r="D118" s="52">
        <f>1-(C118-MIN(Таблица4[SP, mV]))/(MAX(Таблица4[SP, mV])-MIN(Таблица4[SP, mV]))</f>
        <v>0.98637636872930989</v>
      </c>
      <c r="E118" s="52">
        <f>0.175*Таблица4[[#This Row],[a_SP]]+0.025</f>
        <v>0.19761586452762922</v>
      </c>
      <c r="F118" s="56">
        <f>EXP(70*Таблица4[[#This Row],[poro]]-8.2)</f>
        <v>279.53025033960233</v>
      </c>
      <c r="G118" s="52"/>
      <c r="H118" s="52"/>
      <c r="I118" s="1">
        <v>2431.9188888888957</v>
      </c>
      <c r="J118" s="1">
        <v>7.26</v>
      </c>
      <c r="K118" s="52">
        <f>1-(J118-MIN(Таблица5[SP, mV]))/(MAX(Таблица5[SP, mV])-MIN(Таблица5[SP, mV]))</f>
        <v>0.92735641384830902</v>
      </c>
      <c r="L118" s="56">
        <f>0.175*Таблица5[[#This Row],[a_SP]]+0.025</f>
        <v>0.18728737242345406</v>
      </c>
      <c r="M118" s="56">
        <f>EXP(70*Таблица5[[#This Row],[poro]]-8.2)</f>
        <v>135.65515894042085</v>
      </c>
      <c r="N118" s="52"/>
      <c r="O118" s="52"/>
      <c r="P118" s="1">
        <v>2429.5600000000099</v>
      </c>
      <c r="Q118" s="1">
        <v>13.42</v>
      </c>
      <c r="R118" s="54">
        <f>1-(Q118-MIN(Таблица6[SP, mV]))/(MAX(Таблица6[SP, mV])-MIN(Таблица6[SP, mV]))</f>
        <v>0.89416846652267823</v>
      </c>
      <c r="S118" s="56">
        <f>0.175*Таблица6[[#This Row],[a_SP]]+0.025</f>
        <v>0.18147948164146868</v>
      </c>
      <c r="T118" s="54">
        <f>EXP(70*Таблица6[[#This Row],[poro]]-8.2)</f>
        <v>90.338498984131476</v>
      </c>
      <c r="U118" s="54"/>
      <c r="V118" s="54"/>
      <c r="W118" s="1">
        <v>2446.1999999999998</v>
      </c>
      <c r="X118" s="1">
        <v>2.2400000000000002</v>
      </c>
      <c r="Y118" s="52">
        <f>1-(X118-MIN(Таблица7[SP, mV]))/(MAX(Таблица7[SP, mV])-MIN(Таблица7[SP, mV]))</f>
        <v>0.97632385582919357</v>
      </c>
      <c r="Z118" s="56">
        <f>0.175*Таблица7[[#This Row],[a_SP]]+0.025</f>
        <v>0.19585667477010885</v>
      </c>
      <c r="AA118" s="52">
        <f>EXP(70*Таблица7[[#This Row],[poro]]-8.2)</f>
        <v>247.14302902363377</v>
      </c>
      <c r="AB118" s="52"/>
      <c r="AC118" s="52"/>
      <c r="AD118" s="1">
        <v>2449.9333333333334</v>
      </c>
      <c r="AE118" s="1">
        <v>0.67</v>
      </c>
      <c r="AF118" s="52">
        <f>1-(AE118-MIN(Таблица8[SP, mV]))/(MAX(Таблица8[SP, mV])-MIN(Таблица8[SP, mV]))</f>
        <v>0.99313524590163937</v>
      </c>
      <c r="AG118" s="56">
        <f>0.175*Таблица8[[#This Row],[a_SP]]+0.025</f>
        <v>0.19879866803278687</v>
      </c>
      <c r="AH118" s="52">
        <f>EXP(70*Таблица8[[#This Row],[poro]]-8.2)</f>
        <v>303.65942542755351</v>
      </c>
      <c r="AI118" s="52"/>
      <c r="AJ118" s="52"/>
      <c r="AK118" s="1">
        <v>2445.8699999999994</v>
      </c>
      <c r="AL118" s="1">
        <v>4.41</v>
      </c>
      <c r="AM118" s="52">
        <f>1-(AL118-MIN(Таблица9[SP, mV]))/(MAX(Таблица9[SP, mV])-MIN(Таблица9[SP, mV]))</f>
        <v>0.95293992103297409</v>
      </c>
      <c r="AN118" s="56">
        <f>0.175*Таблица9[[#This Row],[a_SP]]+0.025</f>
        <v>0.19176448618077044</v>
      </c>
      <c r="AO118" s="52">
        <f>EXP(70*Таблица9[[#This Row],[poro]]-8.2)</f>
        <v>185.585191993976</v>
      </c>
      <c r="AP118" s="52"/>
      <c r="AQ118" s="52"/>
    </row>
    <row r="119" spans="2:43" x14ac:dyDescent="0.45">
      <c r="B119" s="1">
        <v>2435.1766666666667</v>
      </c>
      <c r="C119" s="1">
        <v>0.75</v>
      </c>
      <c r="D119" s="52">
        <f>1-(C119-MIN(Таблица4[SP, mV]))/(MAX(Таблица4[SP, mV])-MIN(Таблица4[SP, mV]))</f>
        <v>0.99045072574484339</v>
      </c>
      <c r="E119" s="52">
        <f>0.175*Таблица4[[#This Row],[a_SP]]+0.025</f>
        <v>0.19832887700534757</v>
      </c>
      <c r="F119" s="56">
        <f>EXP(70*Таблица4[[#This Row],[poro]]-8.2)</f>
        <v>293.83588299632197</v>
      </c>
      <c r="G119" s="52"/>
      <c r="H119" s="52"/>
      <c r="I119" s="1">
        <v>2432.0344444444513</v>
      </c>
      <c r="J119" s="1">
        <v>6.56</v>
      </c>
      <c r="K119" s="52">
        <f>1-(J119-MIN(Таблица5[SP, mV]))/(MAX(Таблица5[SP, mV])-MIN(Таблица5[SP, mV]))</f>
        <v>0.93436061636982193</v>
      </c>
      <c r="L119" s="56">
        <f>0.175*Таблица5[[#This Row],[a_SP]]+0.025</f>
        <v>0.18851310786471881</v>
      </c>
      <c r="M119" s="56">
        <f>EXP(70*Таблица5[[#This Row],[poro]]-8.2)</f>
        <v>147.80850495469042</v>
      </c>
      <c r="N119" s="52"/>
      <c r="O119" s="52"/>
      <c r="P119" s="1">
        <v>2429.6900000000101</v>
      </c>
      <c r="Q119" s="1">
        <v>13.62</v>
      </c>
      <c r="R119" s="54">
        <f>1-(Q119-MIN(Таблица6[SP, mV]))/(MAX(Таблица6[SP, mV])-MIN(Таблица6[SP, mV]))</f>
        <v>0.8922903559019626</v>
      </c>
      <c r="S119" s="56">
        <f>0.175*Таблица6[[#This Row],[a_SP]]+0.025</f>
        <v>0.18115081228284344</v>
      </c>
      <c r="T119" s="54">
        <f>EXP(70*Таблица6[[#This Row],[poro]]-8.2)</f>
        <v>88.283820700755726</v>
      </c>
      <c r="U119" s="54"/>
      <c r="V119" s="54"/>
      <c r="W119" s="1">
        <v>2446.3000000000002</v>
      </c>
      <c r="X119" s="1">
        <v>3.17</v>
      </c>
      <c r="Y119" s="52">
        <f>1-(X119-MIN(Таблица7[SP, mV]))/(MAX(Таблица7[SP, mV])-MIN(Таблица7[SP, mV]))</f>
        <v>0.96649402811542118</v>
      </c>
      <c r="Z119" s="56">
        <f>0.175*Таблица7[[#This Row],[a_SP]]+0.025</f>
        <v>0.19413645492019868</v>
      </c>
      <c r="AA119" s="52">
        <f>EXP(70*Таблица7[[#This Row],[poro]]-8.2)</f>
        <v>219.1051703417202</v>
      </c>
      <c r="AB119" s="52"/>
      <c r="AC119" s="52"/>
      <c r="AD119" s="1">
        <v>2450.0666666666671</v>
      </c>
      <c r="AE119" s="1">
        <v>0.93</v>
      </c>
      <c r="AF119" s="52">
        <f>1-(AE119-MIN(Таблица8[SP, mV]))/(MAX(Таблица8[SP, mV])-MIN(Таблица8[SP, mV]))</f>
        <v>0.99047131147540979</v>
      </c>
      <c r="AG119" s="56">
        <f>0.175*Таблица8[[#This Row],[a_SP]]+0.025</f>
        <v>0.19833247950819669</v>
      </c>
      <c r="AH119" s="52">
        <f>EXP(70*Таблица8[[#This Row],[poro]]-8.2)</f>
        <v>293.90999046235856</v>
      </c>
      <c r="AI119" s="52"/>
      <c r="AJ119" s="52"/>
      <c r="AK119" s="1">
        <v>2446.0033333333331</v>
      </c>
      <c r="AL119" s="1">
        <v>3.56</v>
      </c>
      <c r="AM119" s="52">
        <f>1-(AL119-MIN(Таблица9[SP, mV]))/(MAX(Таблица9[SP, mV])-MIN(Таблица9[SP, mV]))</f>
        <v>0.96201045779532601</v>
      </c>
      <c r="AN119" s="56">
        <f>0.175*Таблица9[[#This Row],[a_SP]]+0.025</f>
        <v>0.19335183011418203</v>
      </c>
      <c r="AO119" s="52">
        <f>EXP(70*Таблица9[[#This Row],[poro]]-8.2)</f>
        <v>207.39560569627616</v>
      </c>
      <c r="AP119" s="52"/>
      <c r="AQ119" s="52"/>
    </row>
    <row r="120" spans="2:43" x14ac:dyDescent="0.45">
      <c r="B120" s="1">
        <v>2435.31</v>
      </c>
      <c r="C120" s="1">
        <v>0.03</v>
      </c>
      <c r="D120" s="52">
        <f>1-(C120-MIN(Таблица4[SP, mV]))/(MAX(Таблица4[SP, mV])-MIN(Таблица4[SP, mV]))</f>
        <v>0.99961802902979369</v>
      </c>
      <c r="E120" s="52">
        <f>0.175*Таблица4[[#This Row],[a_SP]]+0.025</f>
        <v>0.19993315508021389</v>
      </c>
      <c r="F120" s="56">
        <f>EXP(70*Таблица4[[#This Row],[poro]]-8.2)</f>
        <v>328.75765079946063</v>
      </c>
      <c r="G120" s="52"/>
      <c r="H120" s="52"/>
      <c r="I120" s="1">
        <v>2432.1500000000069</v>
      </c>
      <c r="J120" s="1">
        <v>6.29</v>
      </c>
      <c r="K120" s="52">
        <f>1-(J120-MIN(Таблица5[SP, mV]))/(MAX(Таблица5[SP, mV])-MIN(Таблица5[SP, mV]))</f>
        <v>0.93706223734240546</v>
      </c>
      <c r="L120" s="56">
        <f>0.175*Таблица5[[#This Row],[a_SP]]+0.025</f>
        <v>0.18898589153492093</v>
      </c>
      <c r="M120" s="56">
        <f>EXP(70*Таблица5[[#This Row],[poro]]-8.2)</f>
        <v>152.78205174700543</v>
      </c>
      <c r="N120" s="52"/>
      <c r="O120" s="52"/>
      <c r="P120" s="1">
        <v>2429.8200000000102</v>
      </c>
      <c r="Q120" s="1">
        <v>13.7</v>
      </c>
      <c r="R120" s="54">
        <f>1-(Q120-MIN(Таблица6[SP, mV]))/(MAX(Таблица6[SP, mV])-MIN(Таблица6[SP, mV]))</f>
        <v>0.89153911165367639</v>
      </c>
      <c r="S120" s="56">
        <f>0.175*Таблица6[[#This Row],[a_SP]]+0.025</f>
        <v>0.18101934453939336</v>
      </c>
      <c r="T120" s="54">
        <f>EXP(70*Таблица6[[#This Row],[poro]]-8.2)</f>
        <v>87.475094429644571</v>
      </c>
      <c r="U120" s="54"/>
      <c r="V120" s="54"/>
      <c r="W120" s="1">
        <v>2446.3999999999996</v>
      </c>
      <c r="X120" s="1">
        <v>4.22</v>
      </c>
      <c r="Y120" s="52">
        <f>1-(X120-MIN(Таблица7[SP, mV]))/(MAX(Таблица7[SP, mV])-MIN(Таблица7[SP, mV]))</f>
        <v>0.95539583553535568</v>
      </c>
      <c r="Z120" s="56">
        <f>0.175*Таблица7[[#This Row],[a_SP]]+0.025</f>
        <v>0.19219427121868723</v>
      </c>
      <c r="AA120" s="52">
        <f>EXP(70*Таблица7[[#This Row],[poro]]-8.2)</f>
        <v>191.25334931435714</v>
      </c>
      <c r="AB120" s="52"/>
      <c r="AC120" s="52"/>
      <c r="AD120" s="1">
        <v>2450.2000000000003</v>
      </c>
      <c r="AE120" s="1">
        <v>1.17</v>
      </c>
      <c r="AF120" s="52">
        <f>1-(AE120-MIN(Таблица8[SP, mV]))/(MAX(Таблица8[SP, mV])-MIN(Таблица8[SP, mV]))</f>
        <v>0.9880122950819672</v>
      </c>
      <c r="AG120" s="56">
        <f>0.175*Таблица8[[#This Row],[a_SP]]+0.025</f>
        <v>0.19790215163934424</v>
      </c>
      <c r="AH120" s="52">
        <f>EXP(70*Таблица8[[#This Row],[poro]]-8.2)</f>
        <v>285.18857118522016</v>
      </c>
      <c r="AI120" s="52"/>
      <c r="AJ120" s="52"/>
      <c r="AK120" s="1">
        <v>2446.1366666666663</v>
      </c>
      <c r="AL120" s="1">
        <v>2.96</v>
      </c>
      <c r="AM120" s="52">
        <f>1-(AL120-MIN(Таблица9[SP, mV]))/(MAX(Таблица9[SP, mV])-MIN(Таблица9[SP, mV]))</f>
        <v>0.96841318962757439</v>
      </c>
      <c r="AN120" s="56">
        <f>0.175*Таблица9[[#This Row],[a_SP]]+0.025</f>
        <v>0.1944723081848255</v>
      </c>
      <c r="AO120" s="52">
        <f>EXP(70*Таблица9[[#This Row],[poro]]-8.2)</f>
        <v>224.31730124285298</v>
      </c>
      <c r="AP120" s="52"/>
      <c r="AQ120" s="52"/>
    </row>
    <row r="121" spans="2:43" x14ac:dyDescent="0.45">
      <c r="B121" s="1">
        <v>2435.4433333333332</v>
      </c>
      <c r="C121" s="1">
        <v>0.7</v>
      </c>
      <c r="D121" s="52">
        <f>1-(C121-MIN(Таблица4[SP, mV]))/(MAX(Таблица4[SP, mV])-MIN(Таблица4[SP, mV]))</f>
        <v>0.9910873440285205</v>
      </c>
      <c r="E121" s="52">
        <f>0.175*Таблица4[[#This Row],[a_SP]]+0.025</f>
        <v>0.19844028520499107</v>
      </c>
      <c r="F121" s="56">
        <f>EXP(70*Таблица4[[#This Row],[poro]]-8.2)</f>
        <v>296.13634235859564</v>
      </c>
      <c r="G121" s="52"/>
      <c r="H121" s="52"/>
      <c r="I121" s="1">
        <v>2432.2655555555625</v>
      </c>
      <c r="J121" s="1">
        <v>6</v>
      </c>
      <c r="K121" s="52">
        <f>1-(J121-MIN(Таблица5[SP, mV]))/(MAX(Таблица5[SP, mV])-MIN(Таблица5[SP, mV]))</f>
        <v>0.93996397838703216</v>
      </c>
      <c r="L121" s="56">
        <f>0.175*Таблица5[[#This Row],[a_SP]]+0.025</f>
        <v>0.1894936962177306</v>
      </c>
      <c r="M121" s="56">
        <f>EXP(70*Таблица5[[#This Row],[poro]]-8.2)</f>
        <v>158.31056978332566</v>
      </c>
      <c r="N121" s="52"/>
      <c r="O121" s="52"/>
      <c r="P121" s="1">
        <v>2429.9500000000098</v>
      </c>
      <c r="Q121" s="1">
        <v>14.41</v>
      </c>
      <c r="R121" s="54">
        <f>1-(Q121-MIN(Таблица6[SP, mV]))/(MAX(Таблица6[SP, mV])-MIN(Таблица6[SP, mV]))</f>
        <v>0.88487181895013611</v>
      </c>
      <c r="S121" s="56">
        <f>0.175*Таблица6[[#This Row],[a_SP]]+0.025</f>
        <v>0.1798525683162738</v>
      </c>
      <c r="T121" s="54">
        <f>EXP(70*Таблица6[[#This Row],[poro]]-8.2)</f>
        <v>80.614600611986376</v>
      </c>
      <c r="U121" s="54"/>
      <c r="V121" s="54"/>
      <c r="W121" s="1">
        <v>2446.5</v>
      </c>
      <c r="X121" s="1">
        <v>5.37</v>
      </c>
      <c r="Y121" s="52">
        <f>1-(X121-MIN(Таблица7[SP, mV]))/(MAX(Таблица7[SP, mV])-MIN(Таблица7[SP, mV]))</f>
        <v>0.94324067223337915</v>
      </c>
      <c r="Z121" s="56">
        <f>0.175*Таблица7[[#This Row],[a_SP]]+0.025</f>
        <v>0.19006711764084133</v>
      </c>
      <c r="AA121" s="52">
        <f>EXP(70*Таблица7[[#This Row],[poro]]-8.2)</f>
        <v>164.79433384221377</v>
      </c>
      <c r="AB121" s="52"/>
      <c r="AC121" s="52"/>
      <c r="AD121" s="1">
        <v>2450.3333333333335</v>
      </c>
      <c r="AE121" s="1">
        <v>1.41</v>
      </c>
      <c r="AF121" s="52">
        <f>1-(AE121-MIN(Таблица8[SP, mV]))/(MAX(Таблица8[SP, mV])-MIN(Таблица8[SP, mV]))</f>
        <v>0.9855532786885246</v>
      </c>
      <c r="AG121" s="56">
        <f>0.175*Таблица8[[#This Row],[a_SP]]+0.025</f>
        <v>0.1974718237704918</v>
      </c>
      <c r="AH121" s="52">
        <f>EXP(70*Таблица8[[#This Row],[poro]]-8.2)</f>
        <v>276.72594935177477</v>
      </c>
      <c r="AI121" s="52"/>
      <c r="AJ121" s="52"/>
      <c r="AK121" s="1">
        <v>2446.27</v>
      </c>
      <c r="AL121" s="1">
        <v>2.37</v>
      </c>
      <c r="AM121" s="52">
        <f>1-(AL121-MIN(Таблица9[SP, mV]))/(MAX(Таблица9[SP, mV])-MIN(Таблица9[SP, mV]))</f>
        <v>0.97470920926261873</v>
      </c>
      <c r="AN121" s="56">
        <f>0.175*Таблица9[[#This Row],[a_SP]]+0.025</f>
        <v>0.19557411162095825</v>
      </c>
      <c r="AO121" s="52">
        <f>EXP(70*Таблица9[[#This Row],[poro]]-8.2)</f>
        <v>242.30271029684454</v>
      </c>
      <c r="AP121" s="52"/>
      <c r="AQ121" s="52"/>
    </row>
    <row r="122" spans="2:43" x14ac:dyDescent="0.45">
      <c r="B122" s="1">
        <v>2435.5766666666664</v>
      </c>
      <c r="C122" s="1">
        <v>1.17</v>
      </c>
      <c r="D122" s="52">
        <f>1-(C122-MIN(Таблица4[SP, mV]))/(MAX(Таблица4[SP, mV])-MIN(Таблица4[SP, mV]))</f>
        <v>0.98510313216195566</v>
      </c>
      <c r="E122" s="52">
        <f>0.175*Таблица4[[#This Row],[a_SP]]+0.025</f>
        <v>0.19739304812834221</v>
      </c>
      <c r="F122" s="56">
        <f>EXP(70*Таблица4[[#This Row],[poro]]-8.2)</f>
        <v>275.20420038895077</v>
      </c>
      <c r="G122" s="52"/>
      <c r="H122" s="52"/>
      <c r="I122" s="1">
        <v>2432.3811111111181</v>
      </c>
      <c r="J122" s="1">
        <v>5.36</v>
      </c>
      <c r="K122" s="52">
        <f>1-(J122-MIN(Таблица5[SP, mV]))/(MAX(Таблица5[SP, mV])-MIN(Таблица5[SP, mV]))</f>
        <v>0.94636782069241543</v>
      </c>
      <c r="L122" s="56">
        <f>0.175*Таблица5[[#This Row],[a_SP]]+0.025</f>
        <v>0.19061436862117268</v>
      </c>
      <c r="M122" s="56">
        <f>EXP(70*Таблица5[[#This Row],[poro]]-8.2)</f>
        <v>171.22967834152948</v>
      </c>
      <c r="N122" s="52"/>
      <c r="O122" s="52"/>
      <c r="P122" s="1">
        <v>2430.0800000000099</v>
      </c>
      <c r="Q122" s="1">
        <v>15.76</v>
      </c>
      <c r="R122" s="54">
        <f>1-(Q122-MIN(Таблица6[SP, mV]))/(MAX(Таблица6[SP, mV])-MIN(Таблица6[SP, mV]))</f>
        <v>0.87219457226030617</v>
      </c>
      <c r="S122" s="56">
        <f>0.175*Таблица6[[#This Row],[a_SP]]+0.025</f>
        <v>0.17763405014555356</v>
      </c>
      <c r="T122" s="54">
        <f>EXP(70*Таблица6[[#This Row],[poro]]-8.2)</f>
        <v>69.019116033314631</v>
      </c>
      <c r="U122" s="54"/>
      <c r="V122" s="54"/>
      <c r="W122" s="1">
        <v>2446.6</v>
      </c>
      <c r="X122" s="1">
        <v>5.36</v>
      </c>
      <c r="Y122" s="52">
        <f>1-(X122-MIN(Таблица7[SP, mV]))/(MAX(Таблица7[SP, mV])-MIN(Таблица7[SP, mV]))</f>
        <v>0.94334636930557025</v>
      </c>
      <c r="Z122" s="56">
        <f>0.175*Таблица7[[#This Row],[a_SP]]+0.025</f>
        <v>0.19008561462847479</v>
      </c>
      <c r="AA122" s="52">
        <f>EXP(70*Таблица7[[#This Row],[poro]]-8.2)</f>
        <v>165.00784595182446</v>
      </c>
      <c r="AB122" s="52"/>
      <c r="AC122" s="52"/>
      <c r="AD122" s="1">
        <v>2450.4666666666667</v>
      </c>
      <c r="AE122" s="1">
        <v>2.69</v>
      </c>
      <c r="AF122" s="52">
        <f>1-(AE122-MIN(Таблица8[SP, mV]))/(MAX(Таблица8[SP, mV])-MIN(Таблица8[SP, mV]))</f>
        <v>0.97243852459016389</v>
      </c>
      <c r="AG122" s="56">
        <f>0.175*Таблица8[[#This Row],[a_SP]]+0.025</f>
        <v>0.19517674180327865</v>
      </c>
      <c r="AH122" s="52">
        <f>EXP(70*Таблица8[[#This Row],[poro]]-8.2)</f>
        <v>235.65571996882375</v>
      </c>
      <c r="AI122" s="52"/>
      <c r="AJ122" s="52"/>
      <c r="AK122" s="1">
        <v>2446.4033333333332</v>
      </c>
      <c r="AL122" s="1">
        <v>2.0099999999999998</v>
      </c>
      <c r="AM122" s="52">
        <f>1-(AL122-MIN(Таблица9[SP, mV]))/(MAX(Таблица9[SP, mV])-MIN(Таблица9[SP, mV]))</f>
        <v>0.97855084836196782</v>
      </c>
      <c r="AN122" s="56">
        <f>0.175*Таблица9[[#This Row],[a_SP]]+0.025</f>
        <v>0.19624639846334435</v>
      </c>
      <c r="AO122" s="52">
        <f>EXP(70*Таблица9[[#This Row],[poro]]-8.2)</f>
        <v>253.97806180301959</v>
      </c>
      <c r="AP122" s="52"/>
      <c r="AQ122" s="52"/>
    </row>
    <row r="123" spans="2:43" x14ac:dyDescent="0.45">
      <c r="B123" s="1">
        <v>2435.7100000000005</v>
      </c>
      <c r="C123" s="1">
        <v>2.44</v>
      </c>
      <c r="D123" s="52">
        <f>1-(C123-MIN(Таблица4[SP, mV]))/(MAX(Таблица4[SP, mV])-MIN(Таблица4[SP, mV]))</f>
        <v>0.96893302775655721</v>
      </c>
      <c r="E123" s="52">
        <f>0.175*Таблица4[[#This Row],[a_SP]]+0.025</f>
        <v>0.19456327985739749</v>
      </c>
      <c r="F123" s="56">
        <f>EXP(70*Таблица4[[#This Row],[poro]]-8.2)</f>
        <v>225.75031553567553</v>
      </c>
      <c r="G123" s="52"/>
      <c r="H123" s="52"/>
      <c r="I123" s="1">
        <v>2432.4966666666737</v>
      </c>
      <c r="J123" s="1">
        <v>5.15</v>
      </c>
      <c r="K123" s="52">
        <f>1-(J123-MIN(Таблица5[SP, mV]))/(MAX(Таблица5[SP, mV])-MIN(Таблица5[SP, mV]))</f>
        <v>0.94846908144886932</v>
      </c>
      <c r="L123" s="56">
        <f>0.175*Таблица5[[#This Row],[a_SP]]+0.025</f>
        <v>0.19098208925355212</v>
      </c>
      <c r="M123" s="56">
        <f>EXP(70*Таблица5[[#This Row],[poro]]-8.2)</f>
        <v>175.69442206256153</v>
      </c>
      <c r="N123" s="52"/>
      <c r="O123" s="52"/>
      <c r="P123" s="1">
        <v>2430.21000000001</v>
      </c>
      <c r="Q123" s="1">
        <v>16.57</v>
      </c>
      <c r="R123" s="54">
        <f>1-(Q123-MIN(Таблица6[SP, mV]))/(MAX(Таблица6[SP, mV])-MIN(Таблица6[SP, mV]))</f>
        <v>0.86458822424640813</v>
      </c>
      <c r="S123" s="56">
        <f>0.175*Таблица6[[#This Row],[a_SP]]+0.025</f>
        <v>0.1763029392431214</v>
      </c>
      <c r="T123" s="54">
        <f>EXP(70*Таблица6[[#This Row],[poro]]-8.2)</f>
        <v>62.878591434454627</v>
      </c>
      <c r="U123" s="54"/>
      <c r="V123" s="54"/>
      <c r="W123" s="1">
        <v>2446.6999999999998</v>
      </c>
      <c r="X123" s="1">
        <v>5.23</v>
      </c>
      <c r="Y123" s="52">
        <f>1-(X123-MIN(Таблица7[SP, mV]))/(MAX(Таблица7[SP, mV])-MIN(Таблица7[SP, mV]))</f>
        <v>0.94472043124405458</v>
      </c>
      <c r="Z123" s="56">
        <f>0.175*Таблица7[[#This Row],[a_SP]]+0.025</f>
        <v>0.19032607546770955</v>
      </c>
      <c r="AA123" s="52">
        <f>EXP(70*Таблица7[[#This Row],[poro]]-8.2)</f>
        <v>167.80880783611519</v>
      </c>
      <c r="AB123" s="52"/>
      <c r="AC123" s="52"/>
      <c r="AD123" s="1">
        <v>2450.6</v>
      </c>
      <c r="AE123" s="1">
        <v>4.5199999999999996</v>
      </c>
      <c r="AF123" s="52">
        <f>1-(AE123-MIN(Таблица8[SP, mV]))/(MAX(Таблица8[SP, mV])-MIN(Таблица8[SP, mV]))</f>
        <v>0.95368852459016396</v>
      </c>
      <c r="AG123" s="56">
        <f>0.175*Таблица8[[#This Row],[a_SP]]+0.025</f>
        <v>0.19189549180327867</v>
      </c>
      <c r="AH123" s="52">
        <f>EXP(70*Таблица8[[#This Row],[poro]]-8.2)</f>
        <v>187.29490865199367</v>
      </c>
      <c r="AI123" s="52"/>
      <c r="AJ123" s="52"/>
      <c r="AK123" s="1">
        <v>2446.5366666666664</v>
      </c>
      <c r="AL123" s="1">
        <v>0.76</v>
      </c>
      <c r="AM123" s="52">
        <f>1-(AL123-MIN(Таблица9[SP, mV]))/(MAX(Таблица9[SP, mV])-MIN(Таблица9[SP, mV]))</f>
        <v>0.99188987301248532</v>
      </c>
      <c r="AN123" s="56">
        <f>0.175*Таблица9[[#This Row],[a_SP]]+0.025</f>
        <v>0.19858072777718491</v>
      </c>
      <c r="AO123" s="52">
        <f>EXP(70*Таблица9[[#This Row],[poro]]-8.2)</f>
        <v>299.06201036201878</v>
      </c>
      <c r="AP123" s="52"/>
      <c r="AQ123" s="52"/>
    </row>
    <row r="124" spans="2:43" x14ac:dyDescent="0.45">
      <c r="B124" s="1">
        <v>2435.8433333333337</v>
      </c>
      <c r="C124" s="1">
        <v>4.3099999999999996</v>
      </c>
      <c r="D124" s="52">
        <f>1-(C124-MIN(Таблица4[SP, mV]))/(MAX(Таблица4[SP, mV])-MIN(Таблица4[SP, mV]))</f>
        <v>0.94512350394703337</v>
      </c>
      <c r="E124" s="52">
        <f>0.175*Таблица4[[#This Row],[a_SP]]+0.025</f>
        <v>0.19039661319073081</v>
      </c>
      <c r="F124" s="56">
        <f>EXP(70*Таблица4[[#This Row],[poro]]-8.2)</f>
        <v>168.63943640575152</v>
      </c>
      <c r="G124" s="52"/>
      <c r="H124" s="52"/>
      <c r="I124" s="1">
        <v>2432.6122222222289</v>
      </c>
      <c r="J124" s="1">
        <v>4.62</v>
      </c>
      <c r="K124" s="52">
        <f>1-(J124-MIN(Таблица5[SP, mV]))/(MAX(Таблица5[SP, mV])-MIN(Таблица5[SP, mV]))</f>
        <v>0.95377226335801479</v>
      </c>
      <c r="L124" s="56">
        <f>0.175*Таблица5[[#This Row],[a_SP]]+0.025</f>
        <v>0.19191014608765258</v>
      </c>
      <c r="M124" s="56">
        <f>EXP(70*Таблица5[[#This Row],[poro]]-8.2)</f>
        <v>187.48713432739953</v>
      </c>
      <c r="N124" s="52"/>
      <c r="O124" s="52"/>
      <c r="P124" s="1">
        <v>2430.3400000000101</v>
      </c>
      <c r="Q124" s="1">
        <v>16.11</v>
      </c>
      <c r="R124" s="54">
        <f>1-(Q124-MIN(Таблица6[SP, mV]))/(MAX(Таблица6[SP, mV])-MIN(Таблица6[SP, mV]))</f>
        <v>0.86890787867405384</v>
      </c>
      <c r="S124" s="56">
        <f>0.175*Таблица6[[#This Row],[a_SP]]+0.025</f>
        <v>0.17705887876795939</v>
      </c>
      <c r="T124" s="54">
        <f>EXP(70*Таблица6[[#This Row],[poro]]-8.2)</f>
        <v>66.295466333297782</v>
      </c>
      <c r="U124" s="54"/>
      <c r="V124" s="54"/>
      <c r="W124" s="1">
        <v>2446.8000000000002</v>
      </c>
      <c r="X124" s="1">
        <v>4.93</v>
      </c>
      <c r="Y124" s="52">
        <f>1-(X124-MIN(Таблица7[SP, mV]))/(MAX(Таблица7[SP, mV])-MIN(Таблица7[SP, mV]))</f>
        <v>0.94789134340978753</v>
      </c>
      <c r="Z124" s="56">
        <f>0.175*Таблица7[[#This Row],[a_SP]]+0.025</f>
        <v>0.19088098509671281</v>
      </c>
      <c r="AA124" s="52">
        <f>EXP(70*Таблица7[[#This Row],[poro]]-8.2)</f>
        <v>174.45537124765724</v>
      </c>
      <c r="AB124" s="52"/>
      <c r="AC124" s="52"/>
      <c r="AD124" s="1">
        <v>2450.7333333333336</v>
      </c>
      <c r="AE124" s="1">
        <v>6.96</v>
      </c>
      <c r="AF124" s="52">
        <f>1-(AE124-MIN(Таблица8[SP, mV]))/(MAX(Таблица8[SP, mV])-MIN(Таблица8[SP, mV]))</f>
        <v>0.92868852459016393</v>
      </c>
      <c r="AG124" s="56">
        <f>0.175*Таблица8[[#This Row],[a_SP]]+0.025</f>
        <v>0.18752049180327868</v>
      </c>
      <c r="AH124" s="52">
        <f>EXP(70*Таблица8[[#This Row],[poro]]-8.2)</f>
        <v>137.88698856711162</v>
      </c>
      <c r="AI124" s="52"/>
      <c r="AJ124" s="52"/>
      <c r="AK124" s="1">
        <v>2446.6699999999996</v>
      </c>
      <c r="AL124" s="1">
        <v>0.22</v>
      </c>
      <c r="AM124" s="52">
        <f>1-(AL124-MIN(Таблица9[SP, mV]))/(MAX(Таблица9[SP, mV])-MIN(Таблица9[SP, mV]))</f>
        <v>0.99765233166150891</v>
      </c>
      <c r="AN124" s="56">
        <f>0.175*Таблица9[[#This Row],[a_SP]]+0.025</f>
        <v>0.19958915804076405</v>
      </c>
      <c r="AO124" s="52">
        <f>EXP(70*Таблица9[[#This Row],[poro]]-8.2)</f>
        <v>320.93578707467526</v>
      </c>
      <c r="AP124" s="52"/>
      <c r="AQ124" s="52"/>
    </row>
    <row r="125" spans="2:43" x14ac:dyDescent="0.45">
      <c r="B125" s="1">
        <v>2435.9766666666669</v>
      </c>
      <c r="C125" s="1">
        <v>7.05</v>
      </c>
      <c r="D125" s="52">
        <f>1-(C125-MIN(Таблица4[SP, mV]))/(MAX(Таблица4[SP, mV])-MIN(Таблица4[SP, mV]))</f>
        <v>0.91023682200152789</v>
      </c>
      <c r="E125" s="52">
        <f>0.175*Таблица4[[#This Row],[a_SP]]+0.025</f>
        <v>0.18429144385026736</v>
      </c>
      <c r="F125" s="56">
        <f>EXP(70*Таблица4[[#This Row],[poro]]-8.2)</f>
        <v>109.99127775571823</v>
      </c>
      <c r="G125" s="52"/>
      <c r="H125" s="52"/>
      <c r="I125" s="1">
        <v>2432.7277777777845</v>
      </c>
      <c r="J125" s="1">
        <v>5.07</v>
      </c>
      <c r="K125" s="52">
        <f>1-(J125-MIN(Таблица5[SP, mV]))/(MAX(Таблица5[SP, mV])-MIN(Таблица5[SP, mV]))</f>
        <v>0.94926956173704224</v>
      </c>
      <c r="L125" s="56">
        <f>0.175*Таблица5[[#This Row],[a_SP]]+0.025</f>
        <v>0.19112217330398237</v>
      </c>
      <c r="M125" s="56">
        <f>EXP(70*Таблица5[[#This Row],[poro]]-8.2)</f>
        <v>177.42573575953088</v>
      </c>
      <c r="N125" s="52"/>
      <c r="O125" s="52"/>
      <c r="P125" s="1">
        <v>2430.4700000000098</v>
      </c>
      <c r="Q125" s="1">
        <v>14.53</v>
      </c>
      <c r="R125" s="54">
        <f>1-(Q125-MIN(Таблица6[SP, mV]))/(MAX(Таблица6[SP, mV])-MIN(Таблица6[SP, mV]))</f>
        <v>0.8837449525777068</v>
      </c>
      <c r="S125" s="56">
        <f>0.175*Таблица6[[#This Row],[a_SP]]+0.025</f>
        <v>0.17965536670109866</v>
      </c>
      <c r="T125" s="54">
        <f>EXP(70*Таблица6[[#This Row],[poro]]-8.2)</f>
        <v>79.509433029212516</v>
      </c>
      <c r="U125" s="54"/>
      <c r="V125" s="54"/>
      <c r="W125" s="1">
        <v>2446.8999999999996</v>
      </c>
      <c r="X125" s="1">
        <v>5.17</v>
      </c>
      <c r="Y125" s="52">
        <f>1-(X125-MIN(Таблица7[SP, mV]))/(MAX(Таблица7[SP, mV])-MIN(Таблица7[SP, mV]))</f>
        <v>0.94535461367720108</v>
      </c>
      <c r="Z125" s="56">
        <f>0.175*Таблица7[[#This Row],[a_SP]]+0.025</f>
        <v>0.19043705739351016</v>
      </c>
      <c r="AA125" s="52">
        <f>EXP(70*Таблица7[[#This Row],[poro]]-8.2)</f>
        <v>169.11754700386044</v>
      </c>
      <c r="AB125" s="52"/>
      <c r="AC125" s="52"/>
      <c r="AD125" s="1">
        <v>2450.8666666666668</v>
      </c>
      <c r="AE125" s="1">
        <v>10.36</v>
      </c>
      <c r="AF125" s="52">
        <f>1-(AE125-MIN(Таблица8[SP, mV]))/(MAX(Таблица8[SP, mV])-MIN(Таблица8[SP, mV]))</f>
        <v>0.89385245901639343</v>
      </c>
      <c r="AG125" s="56">
        <f>0.175*Таблица8[[#This Row],[a_SP]]+0.025</f>
        <v>0.18142418032786883</v>
      </c>
      <c r="AH125" s="52">
        <f>EXP(70*Таблица8[[#This Row],[poro]]-8.2)</f>
        <v>89.989466352329842</v>
      </c>
      <c r="AI125" s="52"/>
      <c r="AJ125" s="52"/>
      <c r="AK125" s="1">
        <v>2446.8033333333328</v>
      </c>
      <c r="AL125" s="1">
        <v>0.28000000000000003</v>
      </c>
      <c r="AM125" s="52">
        <f>1-(AL125-MIN(Таблица9[SP, mV]))/(MAX(Таблица9[SP, mV])-MIN(Таблица9[SP, mV]))</f>
        <v>0.99701205847828411</v>
      </c>
      <c r="AN125" s="56">
        <f>0.175*Таблица9[[#This Row],[a_SP]]+0.025</f>
        <v>0.19947711023369971</v>
      </c>
      <c r="AO125" s="52">
        <f>EXP(70*Таблица9[[#This Row],[poro]]-8.2)</f>
        <v>318.4284224130862</v>
      </c>
      <c r="AP125" s="52"/>
      <c r="AQ125" s="52"/>
    </row>
    <row r="126" spans="2:43" x14ac:dyDescent="0.45">
      <c r="B126" s="1">
        <v>2436.11</v>
      </c>
      <c r="C126" s="1">
        <v>7.8</v>
      </c>
      <c r="D126" s="52">
        <f>1-(C126-MIN(Таблица4[SP, mV]))/(MAX(Таблица4[SP, mV])-MIN(Таблица4[SP, mV]))</f>
        <v>0.90068754774637128</v>
      </c>
      <c r="E126" s="52">
        <f>0.175*Таблица4[[#This Row],[a_SP]]+0.025</f>
        <v>0.18262032085561497</v>
      </c>
      <c r="F126" s="56">
        <f>EXP(70*Таблица4[[#This Row],[poro]]-8.2)</f>
        <v>97.848705066655327</v>
      </c>
      <c r="G126" s="52"/>
      <c r="H126" s="52"/>
      <c r="I126" s="1">
        <v>2432.8433333333401</v>
      </c>
      <c r="J126" s="1">
        <v>6.99</v>
      </c>
      <c r="K126" s="52">
        <f>1-(J126-MIN(Таблица5[SP, mV]))/(MAX(Таблица5[SP, mV])-MIN(Таблица5[SP, mV]))</f>
        <v>0.93005803482089255</v>
      </c>
      <c r="L126" s="56">
        <f>0.175*Таблица5[[#This Row],[a_SP]]+0.025</f>
        <v>0.18776015609365618</v>
      </c>
      <c r="M126" s="56">
        <f>EXP(70*Таблица5[[#This Row],[poro]]-8.2)</f>
        <v>140.21976285692708</v>
      </c>
      <c r="N126" s="52"/>
      <c r="O126" s="52"/>
      <c r="P126" s="1">
        <v>2430.6000000000099</v>
      </c>
      <c r="Q126" s="1">
        <v>12.58</v>
      </c>
      <c r="R126" s="54">
        <f>1-(Q126-MIN(Таблица6[SP, mV]))/(MAX(Таблица6[SP, mV])-MIN(Таблица6[SP, mV]))</f>
        <v>0.90205653112968354</v>
      </c>
      <c r="S126" s="56">
        <f>0.175*Таблица6[[#This Row],[a_SP]]+0.025</f>
        <v>0.18285989294769461</v>
      </c>
      <c r="T126" s="54">
        <f>EXP(70*Таблица6[[#This Row],[poro]]-8.2)</f>
        <v>99.503468846786092</v>
      </c>
      <c r="U126" s="54"/>
      <c r="V126" s="54"/>
      <c r="W126" s="1">
        <v>2447</v>
      </c>
      <c r="X126" s="1">
        <v>5.52</v>
      </c>
      <c r="Y126" s="52">
        <f>1-(X126-MIN(Таблица7[SP, mV]))/(MAX(Таблица7[SP, mV])-MIN(Таблица7[SP, mV]))</f>
        <v>0.94165521615051262</v>
      </c>
      <c r="Z126" s="56">
        <f>0.175*Таблица7[[#This Row],[a_SP]]+0.025</f>
        <v>0.18978966282633969</v>
      </c>
      <c r="AA126" s="52">
        <f>EXP(70*Таблица7[[#This Row],[poro]]-8.2)</f>
        <v>161.62460575698373</v>
      </c>
      <c r="AB126" s="52"/>
      <c r="AC126" s="52"/>
      <c r="AD126" s="1">
        <v>2451.0000000000005</v>
      </c>
      <c r="AE126" s="1">
        <v>12.28</v>
      </c>
      <c r="AF126" s="52">
        <f>1-(AE126-MIN(Таблица8[SP, mV]))/(MAX(Таблица8[SP, mV])-MIN(Таблица8[SP, mV]))</f>
        <v>0.87418032786885247</v>
      </c>
      <c r="AG126" s="56">
        <f>0.175*Таблица8[[#This Row],[a_SP]]+0.025</f>
        <v>0.17798155737704915</v>
      </c>
      <c r="AH126" s="52">
        <f>EXP(70*Таблица8[[#This Row],[poro]]-8.2)</f>
        <v>70.718627908400478</v>
      </c>
      <c r="AI126" s="52"/>
      <c r="AJ126" s="52"/>
      <c r="AK126" s="1">
        <v>2446.9366666666665</v>
      </c>
      <c r="AL126" s="1">
        <v>0.13</v>
      </c>
      <c r="AM126" s="52">
        <f>1-(AL126-MIN(Таблица9[SP, mV]))/(MAX(Таблица9[SP, mV])-MIN(Таблица9[SP, mV]))</f>
        <v>0.99861274143634615</v>
      </c>
      <c r="AN126" s="56">
        <f>0.175*Таблица9[[#This Row],[a_SP]]+0.025</f>
        <v>0.19975722975136057</v>
      </c>
      <c r="AO126" s="52">
        <f>EXP(70*Таблица9[[#This Row],[poro]]-8.2)</f>
        <v>324.73390158173765</v>
      </c>
      <c r="AP126" s="52"/>
      <c r="AQ126" s="52"/>
    </row>
    <row r="127" spans="2:43" x14ac:dyDescent="0.45">
      <c r="B127" s="1">
        <v>2436.2433333333333</v>
      </c>
      <c r="C127" s="1">
        <v>7.64</v>
      </c>
      <c r="D127" s="52">
        <f>1-(C127-MIN(Таблица4[SP, mV]))/(MAX(Таблица4[SP, mV])-MIN(Таблица4[SP, mV]))</f>
        <v>0.90272472625413802</v>
      </c>
      <c r="E127" s="52">
        <f>0.175*Таблица4[[#This Row],[a_SP]]+0.025</f>
        <v>0.18297682709447413</v>
      </c>
      <c r="F127" s="56">
        <f>EXP(70*Таблица4[[#This Row],[poro]]-8.2)</f>
        <v>100.32128608341468</v>
      </c>
      <c r="G127" s="52"/>
      <c r="H127" s="52"/>
      <c r="I127" s="1">
        <v>2432.9588888888957</v>
      </c>
      <c r="J127" s="1">
        <v>8.01</v>
      </c>
      <c r="K127" s="52">
        <f>1-(J127-MIN(Таблица5[SP, mV]))/(MAX(Таблица5[SP, mV])-MIN(Таблица5[SP, mV]))</f>
        <v>0.91985191114668807</v>
      </c>
      <c r="L127" s="56">
        <f>0.175*Таблица5[[#This Row],[a_SP]]+0.025</f>
        <v>0.1859740844506704</v>
      </c>
      <c r="M127" s="56">
        <f>EXP(70*Таблица5[[#This Row],[poro]]-8.2)</f>
        <v>123.74041099617369</v>
      </c>
      <c r="N127" s="52"/>
      <c r="O127" s="52"/>
      <c r="P127" s="1">
        <v>2430.73000000001</v>
      </c>
      <c r="Q127" s="1">
        <v>12.01</v>
      </c>
      <c r="R127" s="54">
        <f>1-(Q127-MIN(Таблица6[SP, mV]))/(MAX(Таблица6[SP, mV])-MIN(Таблица6[SP, mV]))</f>
        <v>0.90740914639872283</v>
      </c>
      <c r="S127" s="56">
        <f>0.175*Таблица6[[#This Row],[a_SP]]+0.025</f>
        <v>0.18379660061977648</v>
      </c>
      <c r="T127" s="54">
        <f>EXP(70*Таблица6[[#This Row],[poro]]-8.2)</f>
        <v>106.24651883738623</v>
      </c>
      <c r="U127" s="54"/>
      <c r="V127" s="54"/>
      <c r="W127" s="1">
        <v>2447.1</v>
      </c>
      <c r="X127" s="1">
        <v>5.89</v>
      </c>
      <c r="Y127" s="52">
        <f>1-(X127-MIN(Таблица7[SP, mV]))/(MAX(Таблица7[SP, mV])-MIN(Таблица7[SP, mV]))</f>
        <v>0.93774442447944195</v>
      </c>
      <c r="Z127" s="56">
        <f>0.175*Таблица7[[#This Row],[a_SP]]+0.025</f>
        <v>0.18910527428390234</v>
      </c>
      <c r="AA127" s="52">
        <f>EXP(70*Таблица7[[#This Row],[poro]]-8.2)</f>
        <v>154.06416937423961</v>
      </c>
      <c r="AB127" s="52"/>
      <c r="AC127" s="52"/>
      <c r="AD127" s="1">
        <v>2451.1333333333337</v>
      </c>
      <c r="AE127" s="1">
        <v>13.05</v>
      </c>
      <c r="AF127" s="52">
        <f>1-(AE127-MIN(Таблица8[SP, mV]))/(MAX(Таблица8[SP, mV])-MIN(Таблица8[SP, mV]))</f>
        <v>0.86629098360655732</v>
      </c>
      <c r="AG127" s="56">
        <f>0.175*Таблица8[[#This Row],[a_SP]]+0.025</f>
        <v>0.1766009221311475</v>
      </c>
      <c r="AH127" s="52">
        <f>EXP(70*Таблица8[[#This Row],[poro]]-8.2)</f>
        <v>64.203938051474921</v>
      </c>
      <c r="AI127" s="52"/>
      <c r="AJ127" s="52"/>
      <c r="AK127" s="1">
        <v>2447.0699999999997</v>
      </c>
      <c r="AL127" s="1">
        <v>0</v>
      </c>
      <c r="AM127" s="52">
        <f>1-(AL127-MIN(Таблица9[SP, mV]))/(MAX(Таблица9[SP, mV])-MIN(Таблица9[SP, mV]))</f>
        <v>1</v>
      </c>
      <c r="AN127" s="56">
        <f>0.175*Таблица9[[#This Row],[a_SP]]+0.025</f>
        <v>0.19999999999999998</v>
      </c>
      <c r="AO127" s="52">
        <f>EXP(70*Таблица9[[#This Row],[poro]]-8.2)</f>
        <v>330.29955990964828</v>
      </c>
      <c r="AP127" s="52"/>
      <c r="AQ127" s="52"/>
    </row>
    <row r="128" spans="2:43" x14ac:dyDescent="0.45">
      <c r="B128" s="1">
        <v>2436.3766666666666</v>
      </c>
      <c r="C128" s="1">
        <v>7.16</v>
      </c>
      <c r="D128" s="52">
        <f>1-(C128-MIN(Таблица4[SP, mV]))/(MAX(Таблица4[SP, mV])-MIN(Таблица4[SP, mV]))</f>
        <v>0.90883626177743826</v>
      </c>
      <c r="E128" s="52">
        <f>0.175*Таблица4[[#This Row],[a_SP]]+0.025</f>
        <v>0.18404634581105167</v>
      </c>
      <c r="F128" s="56">
        <f>EXP(70*Таблица4[[#This Row],[poro]]-8.2)</f>
        <v>108.12026871803776</v>
      </c>
      <c r="G128" s="52"/>
      <c r="H128" s="52"/>
      <c r="I128" s="1">
        <v>2433.0744444444513</v>
      </c>
      <c r="J128" s="1">
        <v>7.99</v>
      </c>
      <c r="K128" s="52">
        <f>1-(J128-MIN(Таблица5[SP, mV]))/(MAX(Таблица5[SP, mV])-MIN(Таблица5[SP, mV]))</f>
        <v>0.92005203121873125</v>
      </c>
      <c r="L128" s="56">
        <f>0.175*Таблица5[[#This Row],[a_SP]]+0.025</f>
        <v>0.18600910546327795</v>
      </c>
      <c r="M128" s="56">
        <f>EXP(70*Таблица5[[#This Row],[poro]]-8.2)</f>
        <v>124.04412913670711</v>
      </c>
      <c r="N128" s="52"/>
      <c r="O128" s="52"/>
      <c r="P128" s="1">
        <v>2430.8600000000101</v>
      </c>
      <c r="Q128" s="1">
        <v>11.14</v>
      </c>
      <c r="R128" s="54">
        <f>1-(Q128-MIN(Таблица6[SP, mV]))/(MAX(Таблица6[SP, mV])-MIN(Таблица6[SP, mV]))</f>
        <v>0.91557892759883552</v>
      </c>
      <c r="S128" s="56">
        <f>0.175*Таблица6[[#This Row],[a_SP]]+0.025</f>
        <v>0.18522631232979619</v>
      </c>
      <c r="T128" s="54">
        <f>EXP(70*Таблица6[[#This Row],[poro]]-8.2)</f>
        <v>117.42993561417553</v>
      </c>
      <c r="U128" s="54"/>
      <c r="V128" s="54"/>
      <c r="W128" s="1">
        <v>2447.1999999999998</v>
      </c>
      <c r="X128" s="1">
        <v>6.57</v>
      </c>
      <c r="Y128" s="52">
        <f>1-(X128-MIN(Таблица7[SP, mV]))/(MAX(Таблица7[SP, mV])-MIN(Таблица7[SP, mV]))</f>
        <v>0.93055702357044712</v>
      </c>
      <c r="Z128" s="56">
        <f>0.175*Таблица7[[#This Row],[a_SP]]+0.025</f>
        <v>0.18784747912482824</v>
      </c>
      <c r="AA128" s="52">
        <f>EXP(70*Таблица7[[#This Row],[poro]]-8.2)</f>
        <v>141.07949682075485</v>
      </c>
      <c r="AB128" s="52"/>
      <c r="AC128" s="52"/>
      <c r="AD128" s="1">
        <v>2451.2666666666669</v>
      </c>
      <c r="AE128" s="1">
        <v>13.52</v>
      </c>
      <c r="AF128" s="52">
        <f>1-(AE128-MIN(Таблица8[SP, mV]))/(MAX(Таблица8[SP, mV])-MIN(Таблица8[SP, mV]))</f>
        <v>0.86147540983606552</v>
      </c>
      <c r="AG128" s="56">
        <f>0.175*Таблица8[[#This Row],[a_SP]]+0.025</f>
        <v>0.17575819672131146</v>
      </c>
      <c r="AH128" s="52">
        <f>EXP(70*Таблица8[[#This Row],[poro]]-8.2)</f>
        <v>60.526045134609817</v>
      </c>
      <c r="AI128" s="52"/>
      <c r="AJ128" s="52"/>
      <c r="AK128" s="1">
        <v>2447.2033333333329</v>
      </c>
      <c r="AL128" s="1">
        <v>0.74</v>
      </c>
      <c r="AM128" s="52">
        <f>1-(AL128-MIN(Таблица9[SP, mV]))/(MAX(Таблица9[SP, mV])-MIN(Таблица9[SP, mV]))</f>
        <v>0.99210329740689362</v>
      </c>
      <c r="AN128" s="56">
        <f>0.175*Таблица9[[#This Row],[a_SP]]+0.025</f>
        <v>0.19861807704620638</v>
      </c>
      <c r="AO128" s="52">
        <f>EXP(70*Таблица9[[#This Row],[poro]]-8.2)</f>
        <v>299.84491567254173</v>
      </c>
      <c r="AP128" s="52"/>
      <c r="AQ128" s="52"/>
    </row>
    <row r="129" spans="2:43" x14ac:dyDescent="0.45">
      <c r="B129" s="1">
        <v>2436.5099999999998</v>
      </c>
      <c r="C129" s="1">
        <v>7.58</v>
      </c>
      <c r="D129" s="52">
        <f>1-(C129-MIN(Таблица4[SP, mV]))/(MAX(Таблица4[SP, mV])-MIN(Таблица4[SP, mV]))</f>
        <v>0.90348866819455054</v>
      </c>
      <c r="E129" s="52">
        <f>0.175*Таблица4[[#This Row],[a_SP]]+0.025</f>
        <v>0.18311051693404634</v>
      </c>
      <c r="F129" s="56">
        <f>EXP(70*Таблица4[[#This Row],[poro]]-8.2)</f>
        <v>101.26452833113844</v>
      </c>
      <c r="G129" s="52"/>
      <c r="H129" s="52"/>
      <c r="I129" s="1">
        <v>2433.1900000000073</v>
      </c>
      <c r="J129" s="1">
        <v>7.56</v>
      </c>
      <c r="K129" s="52">
        <f>1-(J129-MIN(Таблица5[SP, mV]))/(MAX(Таблица5[SP, mV])-MIN(Таблица5[SP, mV]))</f>
        <v>0.92435461276766062</v>
      </c>
      <c r="L129" s="56">
        <f>0.175*Таблица5[[#This Row],[a_SP]]+0.025</f>
        <v>0.18676205723434058</v>
      </c>
      <c r="M129" s="56">
        <f>EXP(70*Таблица5[[#This Row],[poro]]-8.2)</f>
        <v>130.75744033892789</v>
      </c>
      <c r="N129" s="52"/>
      <c r="O129" s="52"/>
      <c r="P129" s="1">
        <v>2430.9900000000098</v>
      </c>
      <c r="Q129" s="1">
        <v>10.61</v>
      </c>
      <c r="R129" s="54">
        <f>1-(Q129-MIN(Таблица6[SP, mV]))/(MAX(Таблица6[SP, mV])-MIN(Таблица6[SP, mV]))</f>
        <v>0.92055592074373183</v>
      </c>
      <c r="S129" s="56">
        <f>0.175*Таблица6[[#This Row],[a_SP]]+0.025</f>
        <v>0.18609728613015306</v>
      </c>
      <c r="T129" s="54">
        <f>EXP(70*Таблица6[[#This Row],[poro]]-8.2)</f>
        <v>124.8121777263883</v>
      </c>
      <c r="U129" s="54"/>
      <c r="V129" s="54"/>
      <c r="W129" s="1">
        <v>2447.3000000000002</v>
      </c>
      <c r="X129" s="1">
        <v>7.15</v>
      </c>
      <c r="Y129" s="52">
        <f>1-(X129-MIN(Таблица7[SP, mV]))/(MAX(Таблица7[SP, mV])-MIN(Таблица7[SP, mV]))</f>
        <v>0.9244265933833633</v>
      </c>
      <c r="Z129" s="56">
        <f>0.175*Таблица7[[#This Row],[a_SP]]+0.025</f>
        <v>0.18677465384208855</v>
      </c>
      <c r="AA129" s="52">
        <f>EXP(70*Таблица7[[#This Row],[poro]]-8.2)</f>
        <v>130.87278819919098</v>
      </c>
      <c r="AB129" s="52"/>
      <c r="AC129" s="52"/>
      <c r="AD129" s="1">
        <v>2451.4</v>
      </c>
      <c r="AE129" s="1">
        <v>12.98</v>
      </c>
      <c r="AF129" s="52">
        <f>1-(AE129-MIN(Таблица8[SP, mV]))/(MAX(Таблица8[SP, mV])-MIN(Таблица8[SP, mV]))</f>
        <v>0.86700819672131146</v>
      </c>
      <c r="AG129" s="56">
        <f>0.175*Таблица8[[#This Row],[a_SP]]+0.025</f>
        <v>0.17672643442622948</v>
      </c>
      <c r="AH129" s="52">
        <f>EXP(70*Таблица8[[#This Row],[poro]]-8.2)</f>
        <v>64.770510172062302</v>
      </c>
      <c r="AI129" s="52"/>
      <c r="AJ129" s="52"/>
      <c r="AK129" s="1">
        <v>2447.3366666666666</v>
      </c>
      <c r="AL129" s="1">
        <v>2.0499999999999998</v>
      </c>
      <c r="AM129" s="52">
        <f>1-(AL129-MIN(Таблица9[SP, mV]))/(MAX(Таблица9[SP, mV])-MIN(Таблица9[SP, mV]))</f>
        <v>0.97812399957315121</v>
      </c>
      <c r="AN129" s="56">
        <f>0.175*Таблица9[[#This Row],[a_SP]]+0.025</f>
        <v>0.19617169992530145</v>
      </c>
      <c r="AO129" s="52">
        <f>EXP(70*Таблица9[[#This Row],[poro]]-8.2)</f>
        <v>252.65350251961172</v>
      </c>
      <c r="AP129" s="52"/>
      <c r="AQ129" s="52"/>
    </row>
    <row r="130" spans="2:43" x14ac:dyDescent="0.45">
      <c r="B130" s="1">
        <v>2436.6433333333339</v>
      </c>
      <c r="C130" s="1">
        <v>8.11</v>
      </c>
      <c r="D130" s="52">
        <f>1-(C130-MIN(Таблица4[SP, mV]))/(MAX(Таблица4[SP, mV])-MIN(Таблица4[SP, mV]))</f>
        <v>0.89674051438757318</v>
      </c>
      <c r="E130" s="52">
        <f>0.175*Таблица4[[#This Row],[a_SP]]+0.025</f>
        <v>0.1819295900178253</v>
      </c>
      <c r="F130" s="56">
        <f>EXP(70*Таблица4[[#This Row],[poro]]-8.2)</f>
        <v>93.2301624943604</v>
      </c>
      <c r="G130" s="52"/>
      <c r="H130" s="52"/>
      <c r="I130" s="1">
        <v>2433.3055555555625</v>
      </c>
      <c r="J130" s="1">
        <v>7.01</v>
      </c>
      <c r="K130" s="52">
        <f>1-(J130-MIN(Таблица5[SP, mV]))/(MAX(Таблица5[SP, mV])-MIN(Таблица5[SP, mV]))</f>
        <v>0.92985791474884927</v>
      </c>
      <c r="L130" s="56">
        <f>0.175*Таблица5[[#This Row],[a_SP]]+0.025</f>
        <v>0.1877251350810486</v>
      </c>
      <c r="M130" s="56">
        <f>EXP(70*Таблица5[[#This Row],[poro]]-8.2)</f>
        <v>139.87643918705766</v>
      </c>
      <c r="N130" s="52"/>
      <c r="O130" s="52"/>
      <c r="P130" s="1">
        <v>2431.1200000000099</v>
      </c>
      <c r="Q130" s="1">
        <v>10.52</v>
      </c>
      <c r="R130" s="54">
        <f>1-(Q130-MIN(Таблица6[SP, mV]))/(MAX(Таблица6[SP, mV])-MIN(Таблица6[SP, mV]))</f>
        <v>0.92140107052305376</v>
      </c>
      <c r="S130" s="56">
        <f>0.175*Таблица6[[#This Row],[a_SP]]+0.025</f>
        <v>0.18624518734153439</v>
      </c>
      <c r="T130" s="54">
        <f>EXP(70*Таблица6[[#This Row],[poro]]-8.2)</f>
        <v>126.11108101193931</v>
      </c>
      <c r="U130" s="54"/>
      <c r="V130" s="54"/>
      <c r="W130" s="1">
        <v>2447.3999999999996</v>
      </c>
      <c r="X130" s="1">
        <v>7.84</v>
      </c>
      <c r="Y130" s="52">
        <f>1-(X130-MIN(Таблица7[SP, mV]))/(MAX(Таблица7[SP, mV])-MIN(Таблица7[SP, mV]))</f>
        <v>0.91713349540217737</v>
      </c>
      <c r="Z130" s="56">
        <f>0.175*Таблица7[[#This Row],[a_SP]]+0.025</f>
        <v>0.18549836169538103</v>
      </c>
      <c r="AA130" s="52">
        <f>EXP(70*Таблица7[[#This Row],[poro]]-8.2)</f>
        <v>119.68763636025091</v>
      </c>
      <c r="AB130" s="52"/>
      <c r="AC130" s="52"/>
      <c r="AD130" s="1">
        <v>2451.5333333333333</v>
      </c>
      <c r="AE130" s="1">
        <v>9.33</v>
      </c>
      <c r="AF130" s="52">
        <f>1-(AE130-MIN(Таблица8[SP, mV]))/(MAX(Таблица8[SP, mV])-MIN(Таблица8[SP, mV]))</f>
        <v>0.90440573770491806</v>
      </c>
      <c r="AG130" s="56">
        <f>0.175*Таблица8[[#This Row],[a_SP]]+0.025</f>
        <v>0.18327100409836064</v>
      </c>
      <c r="AH130" s="52">
        <f>EXP(70*Таблица8[[#This Row],[poro]]-8.2)</f>
        <v>102.40855836387995</v>
      </c>
      <c r="AI130" s="52"/>
      <c r="AJ130" s="52"/>
      <c r="AK130" s="1">
        <v>2447.4699999999998</v>
      </c>
      <c r="AL130" s="1">
        <v>3.35</v>
      </c>
      <c r="AM130" s="52">
        <f>1-(AL130-MIN(Таблица9[SP, mV]))/(MAX(Таблица9[SP, mV])-MIN(Таблица9[SP, mV]))</f>
        <v>0.96425141393661296</v>
      </c>
      <c r="AN130" s="56">
        <f>0.175*Таблица9[[#This Row],[a_SP]]+0.025</f>
        <v>0.19374399743890725</v>
      </c>
      <c r="AO130" s="52">
        <f>EXP(70*Таблица9[[#This Row],[poro]]-8.2)</f>
        <v>213.16783660799547</v>
      </c>
      <c r="AP130" s="52"/>
      <c r="AQ130" s="52"/>
    </row>
    <row r="131" spans="2:43" x14ac:dyDescent="0.45">
      <c r="B131" s="1">
        <v>2436.7766666666671</v>
      </c>
      <c r="C131" s="1">
        <v>8.35</v>
      </c>
      <c r="D131" s="52">
        <f>1-(C131-MIN(Таблица4[SP, mV]))/(MAX(Таблица4[SP, mV])-MIN(Таблица4[SP, mV]))</f>
        <v>0.89368474662592312</v>
      </c>
      <c r="E131" s="52">
        <f>0.175*Таблица4[[#This Row],[a_SP]]+0.025</f>
        <v>0.18139483065953654</v>
      </c>
      <c r="F131" s="56">
        <f>EXP(70*Таблица4[[#This Row],[poro]]-8.2)</f>
        <v>89.804774870115367</v>
      </c>
      <c r="G131" s="52"/>
      <c r="H131" s="52"/>
      <c r="I131" s="1">
        <v>2433.4211111111181</v>
      </c>
      <c r="J131" s="1">
        <v>7.47</v>
      </c>
      <c r="K131" s="52">
        <f>1-(J131-MIN(Таблица5[SP, mV]))/(MAX(Таблица5[SP, mV])-MIN(Таблица5[SP, mV]))</f>
        <v>0.92525515309185513</v>
      </c>
      <c r="L131" s="56">
        <f>0.175*Таблица5[[#This Row],[a_SP]]+0.025</f>
        <v>0.18691965179107464</v>
      </c>
      <c r="M131" s="56">
        <f>EXP(70*Таблица5[[#This Row],[poro]]-8.2)</f>
        <v>132.20789230557492</v>
      </c>
      <c r="N131" s="52"/>
      <c r="O131" s="52"/>
      <c r="P131" s="1">
        <v>2431.25000000001</v>
      </c>
      <c r="Q131" s="1">
        <v>11.13</v>
      </c>
      <c r="R131" s="54">
        <f>1-(Q131-MIN(Таблица6[SP, mV]))/(MAX(Таблица6[SP, mV])-MIN(Таблица6[SP, mV]))</f>
        <v>0.91567283312987136</v>
      </c>
      <c r="S131" s="56">
        <f>0.175*Таблица6[[#This Row],[a_SP]]+0.025</f>
        <v>0.18524274579772748</v>
      </c>
      <c r="T131" s="54">
        <f>EXP(70*Таблица6[[#This Row],[poro]]-8.2)</f>
        <v>117.56509801649202</v>
      </c>
      <c r="U131" s="54"/>
      <c r="V131" s="54"/>
      <c r="W131" s="1">
        <v>2447.5</v>
      </c>
      <c r="X131" s="1">
        <v>8.59</v>
      </c>
      <c r="Y131" s="52">
        <f>1-(X131-MIN(Таблица7[SP, mV]))/(MAX(Таблица7[SP, mV])-MIN(Таблица7[SP, mV]))</f>
        <v>0.90920621498784482</v>
      </c>
      <c r="Z131" s="56">
        <f>0.175*Таблица7[[#This Row],[a_SP]]+0.025</f>
        <v>0.18411108762287282</v>
      </c>
      <c r="AA131" s="52">
        <f>EXP(70*Таблица7[[#This Row],[poro]]-8.2)</f>
        <v>108.61137385015621</v>
      </c>
      <c r="AB131" s="52"/>
      <c r="AC131" s="52"/>
      <c r="AD131" s="1">
        <v>2451.666666666667</v>
      </c>
      <c r="AE131" s="1">
        <v>7.47</v>
      </c>
      <c r="AF131" s="52">
        <f>1-(AE131-MIN(Таблица8[SP, mV]))/(MAX(Таблица8[SP, mV])-MIN(Таблица8[SP, mV]))</f>
        <v>0.92346311475409837</v>
      </c>
      <c r="AG131" s="56">
        <f>0.175*Таблица8[[#This Row],[a_SP]]+0.025</f>
        <v>0.18660604508196721</v>
      </c>
      <c r="AH131" s="52">
        <f>EXP(70*Таблица8[[#This Row],[poro]]-8.2)</f>
        <v>129.33722694381655</v>
      </c>
      <c r="AI131" s="52"/>
      <c r="AJ131" s="52"/>
      <c r="AK131" s="1">
        <v>2447.603333333333</v>
      </c>
      <c r="AL131" s="1">
        <v>6.2</v>
      </c>
      <c r="AM131" s="52">
        <f>1-(AL131-MIN(Таблица9[SP, mV]))/(MAX(Таблица9[SP, mV])-MIN(Таблица9[SP, mV]))</f>
        <v>0.93383843773343289</v>
      </c>
      <c r="AN131" s="56">
        <f>0.175*Таблица9[[#This Row],[a_SP]]+0.025</f>
        <v>0.18842172660335074</v>
      </c>
      <c r="AO131" s="52">
        <f>EXP(70*Таблица9[[#This Row],[poro]]-8.2)</f>
        <v>146.86603756970248</v>
      </c>
      <c r="AP131" s="52"/>
      <c r="AQ131" s="52"/>
    </row>
    <row r="132" spans="2:43" x14ac:dyDescent="0.45">
      <c r="B132" s="1">
        <v>2436.9100000000003</v>
      </c>
      <c r="C132" s="1">
        <v>8.1300000000000008</v>
      </c>
      <c r="D132" s="52">
        <f>1-(C132-MIN(Таблица4[SP, mV]))/(MAX(Таблица4[SP, mV])-MIN(Таблица4[SP, mV]))</f>
        <v>0.89648586707410238</v>
      </c>
      <c r="E132" s="52">
        <f>0.175*Таблица4[[#This Row],[a_SP]]+0.025</f>
        <v>0.18188502673796791</v>
      </c>
      <c r="F132" s="56">
        <f>EXP(70*Таблица4[[#This Row],[poro]]-8.2)</f>
        <v>92.939790699441446</v>
      </c>
      <c r="G132" s="52"/>
      <c r="H132" s="52"/>
      <c r="I132" s="1">
        <v>2433.5366666666737</v>
      </c>
      <c r="J132" s="1">
        <v>7.22</v>
      </c>
      <c r="K132" s="52">
        <f>1-(J132-MIN(Таблица5[SP, mV]))/(MAX(Таблица5[SP, mV])-MIN(Таблица5[SP, mV]))</f>
        <v>0.92775665399239549</v>
      </c>
      <c r="L132" s="56">
        <f>0.175*Таблица5[[#This Row],[a_SP]]+0.025</f>
        <v>0.18735741444866919</v>
      </c>
      <c r="M132" s="56">
        <f>EXP(70*Таблица5[[#This Row],[poro]]-8.2)</f>
        <v>136.32190144903933</v>
      </c>
      <c r="N132" s="52"/>
      <c r="O132" s="52"/>
      <c r="P132" s="1">
        <v>2431.3800000000101</v>
      </c>
      <c r="Q132" s="1">
        <v>12.89</v>
      </c>
      <c r="R132" s="54">
        <f>1-(Q132-MIN(Таблица6[SP, mV]))/(MAX(Таблица6[SP, mV])-MIN(Таблица6[SP, mV]))</f>
        <v>0.89914545966757442</v>
      </c>
      <c r="S132" s="56">
        <f>0.175*Таблица6[[#This Row],[a_SP]]+0.025</f>
        <v>0.18235045544182552</v>
      </c>
      <c r="T132" s="54">
        <f>EXP(70*Таблица6[[#This Row],[poro]]-8.2)</f>
        <v>96.017635807861637</v>
      </c>
      <c r="U132" s="54"/>
      <c r="V132" s="54"/>
      <c r="W132" s="1">
        <v>2447.6</v>
      </c>
      <c r="X132" s="1">
        <v>8.69</v>
      </c>
      <c r="Y132" s="52">
        <f>1-(X132-MIN(Таблица7[SP, mV]))/(MAX(Таблица7[SP, mV])-MIN(Таблица7[SP, mV]))</f>
        <v>0.9081492442659338</v>
      </c>
      <c r="Z132" s="56">
        <f>0.175*Таблица7[[#This Row],[a_SP]]+0.025</f>
        <v>0.18392611774653839</v>
      </c>
      <c r="AA132" s="52">
        <f>EXP(70*Таблица7[[#This Row],[poro]]-8.2)</f>
        <v>107.2141506500469</v>
      </c>
      <c r="AB132" s="52"/>
      <c r="AC132" s="52"/>
      <c r="AD132" s="1">
        <v>2451.8000000000002</v>
      </c>
      <c r="AE132" s="1">
        <v>6.41</v>
      </c>
      <c r="AF132" s="52">
        <f>1-(AE132-MIN(Таблица8[SP, mV]))/(MAX(Таблица8[SP, mV])-MIN(Таблица8[SP, mV]))</f>
        <v>0.93432377049180326</v>
      </c>
      <c r="AG132" s="56">
        <f>0.175*Таблица8[[#This Row],[a_SP]]+0.025</f>
        <v>0.18850665983606554</v>
      </c>
      <c r="AH132" s="52">
        <f>EXP(70*Таблица8[[#This Row],[poro]]-8.2)</f>
        <v>147.74180486550574</v>
      </c>
      <c r="AI132" s="52"/>
      <c r="AJ132" s="52"/>
      <c r="AK132" s="1">
        <v>2447.7366666666662</v>
      </c>
      <c r="AL132" s="1">
        <v>9.56</v>
      </c>
      <c r="AM132" s="52">
        <f>1-(AL132-MIN(Таблица9[SP, mV]))/(MAX(Таблица9[SP, mV])-MIN(Таблица9[SP, mV]))</f>
        <v>0.8979831394728417</v>
      </c>
      <c r="AN132" s="56">
        <f>0.175*Таблица9[[#This Row],[a_SP]]+0.025</f>
        <v>0.18214704940774729</v>
      </c>
      <c r="AO132" s="52">
        <f>EXP(70*Таблица9[[#This Row],[poro]]-8.2)</f>
        <v>94.660183078694956</v>
      </c>
      <c r="AP132" s="52"/>
      <c r="AQ132" s="52"/>
    </row>
    <row r="133" spans="2:43" x14ac:dyDescent="0.45">
      <c r="B133" s="1">
        <v>2437.0433333333335</v>
      </c>
      <c r="C133" s="1">
        <v>8.64</v>
      </c>
      <c r="D133" s="52">
        <f>1-(C133-MIN(Таблица4[SP, mV]))/(MAX(Таблица4[SP, mV])-MIN(Таблица4[SP, mV]))</f>
        <v>0.88999236058059583</v>
      </c>
      <c r="E133" s="52">
        <f>0.175*Таблица4[[#This Row],[a_SP]]+0.025</f>
        <v>0.18074866310160426</v>
      </c>
      <c r="F133" s="56">
        <f>EXP(70*Таблица4[[#This Row],[poro]]-8.2)</f>
        <v>85.833246270620464</v>
      </c>
      <c r="G133" s="52"/>
      <c r="H133" s="52"/>
      <c r="I133" s="1">
        <v>2433.6522222222288</v>
      </c>
      <c r="J133" s="1">
        <v>5.91</v>
      </c>
      <c r="K133" s="52">
        <f>1-(J133-MIN(Таблица5[SP, mV]))/(MAX(Таблица5[SP, mV])-MIN(Таблица5[SP, mV]))</f>
        <v>0.94086451871122678</v>
      </c>
      <c r="L133" s="56">
        <f>0.175*Таблица5[[#This Row],[a_SP]]+0.025</f>
        <v>0.18965129077446466</v>
      </c>
      <c r="M133" s="56">
        <f>EXP(70*Таблица5[[#This Row],[poro]]-8.2)</f>
        <v>160.06666011889695</v>
      </c>
      <c r="N133" s="52"/>
      <c r="O133" s="52"/>
      <c r="P133" s="1">
        <v>2431.5100000000102</v>
      </c>
      <c r="Q133" s="1">
        <v>15.09</v>
      </c>
      <c r="R133" s="54">
        <f>1-(Q133-MIN(Таблица6[SP, mV]))/(MAX(Таблица6[SP, mV])-MIN(Таблица6[SP, mV]))</f>
        <v>0.87848624283970322</v>
      </c>
      <c r="S133" s="56">
        <f>0.175*Таблица6[[#This Row],[a_SP]]+0.025</f>
        <v>0.17873509249694805</v>
      </c>
      <c r="T133" s="54">
        <f>EXP(70*Таблица6[[#This Row],[poro]]-8.2)</f>
        <v>74.548988629922619</v>
      </c>
      <c r="U133" s="54"/>
      <c r="V133" s="54"/>
      <c r="W133" s="1">
        <v>2447.6999999999998</v>
      </c>
      <c r="X133" s="1">
        <v>8.6199999999999992</v>
      </c>
      <c r="Y133" s="52">
        <f>1-(X133-MIN(Таблица7[SP, mV]))/(MAX(Таблица7[SP, mV])-MIN(Таблица7[SP, mV]))</f>
        <v>0.90888912377127151</v>
      </c>
      <c r="Z133" s="56">
        <f>0.175*Таблица7[[#This Row],[a_SP]]+0.025</f>
        <v>0.18405559665997251</v>
      </c>
      <c r="AA133" s="52">
        <f>EXP(70*Таблица7[[#This Row],[poro]]-8.2)</f>
        <v>108.19030569112481</v>
      </c>
      <c r="AB133" s="52"/>
      <c r="AC133" s="52"/>
      <c r="AD133" s="1">
        <v>2451.9333333333334</v>
      </c>
      <c r="AE133" s="1">
        <v>5.84</v>
      </c>
      <c r="AF133" s="52">
        <f>1-(AE133-MIN(Таблица8[SP, mV]))/(MAX(Таблица8[SP, mV])-MIN(Таблица8[SP, mV]))</f>
        <v>0.94016393442622948</v>
      </c>
      <c r="AG133" s="56">
        <f>0.175*Таблица8[[#This Row],[a_SP]]+0.025</f>
        <v>0.18952868852459015</v>
      </c>
      <c r="AH133" s="52">
        <f>EXP(70*Таблица8[[#This Row],[poro]]-8.2)</f>
        <v>158.69882073466741</v>
      </c>
      <c r="AI133" s="52"/>
      <c r="AJ133" s="52"/>
      <c r="AK133" s="1">
        <v>2447.8699999999994</v>
      </c>
      <c r="AL133" s="1">
        <v>13.59</v>
      </c>
      <c r="AM133" s="52">
        <f>1-(AL133-MIN(Таблица9[SP, mV]))/(MAX(Таблица9[SP, mV])-MIN(Таблица9[SP, mV]))</f>
        <v>0.85497812399957318</v>
      </c>
      <c r="AN133" s="56">
        <f>0.175*Таблица9[[#This Row],[a_SP]]+0.025</f>
        <v>0.1746211716999253</v>
      </c>
      <c r="AO133" s="52">
        <f>EXP(70*Таблица9[[#This Row],[poro]]-8.2)</f>
        <v>55.895396200394593</v>
      </c>
      <c r="AP133" s="52"/>
      <c r="AQ133" s="52"/>
    </row>
    <row r="134" spans="2:43" x14ac:dyDescent="0.45">
      <c r="B134" s="1">
        <v>2437.1766666666667</v>
      </c>
      <c r="C134" s="1">
        <v>8.59</v>
      </c>
      <c r="D134" s="52">
        <f>1-(C134-MIN(Таблица4[SP, mV]))/(MAX(Таблица4[SP, mV])-MIN(Таблица4[SP, mV]))</f>
        <v>0.89062897886427295</v>
      </c>
      <c r="E134" s="52">
        <f>0.175*Таблица4[[#This Row],[a_SP]]+0.025</f>
        <v>0.18086007130124776</v>
      </c>
      <c r="F134" s="56">
        <f>EXP(70*Таблица4[[#This Row],[poro]]-8.2)</f>
        <v>86.505240082145718</v>
      </c>
      <c r="G134" s="52"/>
      <c r="H134" s="52"/>
      <c r="I134" s="1">
        <v>2433.7677777777849</v>
      </c>
      <c r="J134" s="1">
        <v>4.6500000000000004</v>
      </c>
      <c r="K134" s="52">
        <f>1-(J134-MIN(Таблица5[SP, mV]))/(MAX(Таблица5[SP, mV])-MIN(Таблица5[SP, mV]))</f>
        <v>0.95347208324994992</v>
      </c>
      <c r="L134" s="56">
        <f>0.175*Таблица5[[#This Row],[a_SP]]+0.025</f>
        <v>0.19185761456874123</v>
      </c>
      <c r="M134" s="56">
        <f>EXP(70*Таблица5[[#This Row],[poro]]-8.2)</f>
        <v>186.79897148523395</v>
      </c>
      <c r="N134" s="52"/>
      <c r="O134" s="52"/>
      <c r="P134" s="1">
        <v>2431.6400000000099</v>
      </c>
      <c r="Q134" s="1">
        <v>16.57</v>
      </c>
      <c r="R134" s="54">
        <f>1-(Q134-MIN(Таблица6[SP, mV]))/(MAX(Таблица6[SP, mV])-MIN(Таблица6[SP, mV]))</f>
        <v>0.86458822424640813</v>
      </c>
      <c r="S134" s="56">
        <f>0.175*Таблица6[[#This Row],[a_SP]]+0.025</f>
        <v>0.1763029392431214</v>
      </c>
      <c r="T134" s="54">
        <f>EXP(70*Таблица6[[#This Row],[poro]]-8.2)</f>
        <v>62.878591434454627</v>
      </c>
      <c r="U134" s="54"/>
      <c r="V134" s="54"/>
      <c r="W134" s="1">
        <v>2447.8000000000002</v>
      </c>
      <c r="X134" s="1">
        <v>7.72</v>
      </c>
      <c r="Y134" s="52">
        <f>1-(X134-MIN(Таблица7[SP, mV]))/(MAX(Таблица7[SP, mV])-MIN(Таблица7[SP, mV]))</f>
        <v>0.91840186026847059</v>
      </c>
      <c r="Z134" s="56">
        <f>0.175*Таблица7[[#This Row],[a_SP]]+0.025</f>
        <v>0.18572032554698234</v>
      </c>
      <c r="AA134" s="52">
        <f>EXP(70*Таблица7[[#This Row],[poro]]-8.2)</f>
        <v>121.56180156174516</v>
      </c>
      <c r="AB134" s="52"/>
      <c r="AC134" s="52"/>
      <c r="AD134" s="1">
        <v>2452.0666666666671</v>
      </c>
      <c r="AE134" s="1">
        <v>5.38</v>
      </c>
      <c r="AF134" s="52">
        <f>1-(AE134-MIN(Таблица8[SP, mV]))/(MAX(Таблица8[SP, mV])-MIN(Таблица8[SP, mV]))</f>
        <v>0.94487704918032789</v>
      </c>
      <c r="AG134" s="56">
        <f>0.175*Таблица8[[#This Row],[a_SP]]+0.025</f>
        <v>0.19035348360655738</v>
      </c>
      <c r="AH134" s="52">
        <f>EXP(70*Таблица8[[#This Row],[poro]]-8.2)</f>
        <v>168.13106977561762</v>
      </c>
      <c r="AI134" s="52"/>
      <c r="AJ134" s="52"/>
      <c r="AK134" s="1">
        <v>2448.0033333333331</v>
      </c>
      <c r="AL134" s="1">
        <v>17.34</v>
      </c>
      <c r="AM134" s="52">
        <f>1-(AL134-MIN(Таблица9[SP, mV]))/(MAX(Таблица9[SP, mV])-MIN(Таблица9[SP, mV]))</f>
        <v>0.81496105004802044</v>
      </c>
      <c r="AN134" s="56">
        <f>0.175*Таблица9[[#This Row],[a_SP]]+0.025</f>
        <v>0.16761818375840357</v>
      </c>
      <c r="AO134" s="52">
        <f>EXP(70*Таблица9[[#This Row],[poro]]-8.2)</f>
        <v>34.235833650038543</v>
      </c>
      <c r="AP134" s="52"/>
      <c r="AQ134" s="52"/>
    </row>
    <row r="135" spans="2:43" x14ac:dyDescent="0.45">
      <c r="B135" s="1">
        <v>2437.31</v>
      </c>
      <c r="C135" s="1">
        <v>7.9</v>
      </c>
      <c r="D135" s="52">
        <f>1-(C135-MIN(Таблица4[SP, mV]))/(MAX(Таблица4[SP, mV])-MIN(Таблица4[SP, mV]))</f>
        <v>0.89941431117901705</v>
      </c>
      <c r="E135" s="52">
        <f>0.175*Таблица4[[#This Row],[a_SP]]+0.025</f>
        <v>0.18239750445632796</v>
      </c>
      <c r="F135" s="56">
        <f>EXP(70*Таблица4[[#This Row],[poro]]-8.2)</f>
        <v>96.334384576437699</v>
      </c>
      <c r="G135" s="52"/>
      <c r="H135" s="52"/>
      <c r="I135" s="1">
        <v>2433.88333333334</v>
      </c>
      <c r="J135" s="1">
        <v>4.1100000000000003</v>
      </c>
      <c r="K135" s="52">
        <f>1-(J135-MIN(Таблица5[SP, mV]))/(MAX(Таблица5[SP, mV])-MIN(Таблица5[SP, mV]))</f>
        <v>0.95887532519511709</v>
      </c>
      <c r="L135" s="56">
        <f>0.175*Таблица5[[#This Row],[a_SP]]+0.025</f>
        <v>0.19280318190914547</v>
      </c>
      <c r="M135" s="56">
        <f>EXP(70*Таблица5[[#This Row],[poro]]-8.2)</f>
        <v>199.58151186095242</v>
      </c>
      <c r="N135" s="52"/>
      <c r="O135" s="52"/>
      <c r="P135" s="1">
        <v>2431.77000000001</v>
      </c>
      <c r="Q135" s="1">
        <v>17.18</v>
      </c>
      <c r="R135" s="54">
        <f>1-(Q135-MIN(Таблица6[SP, mV]))/(MAX(Таблица6[SP, mV])-MIN(Таблица6[SP, mV]))</f>
        <v>0.85885998685322562</v>
      </c>
      <c r="S135" s="56">
        <f>0.175*Таблица6[[#This Row],[a_SP]]+0.025</f>
        <v>0.17530049769931447</v>
      </c>
      <c r="T135" s="54">
        <f>EXP(70*Таблица6[[#This Row],[poro]]-8.2)</f>
        <v>58.617590982593626</v>
      </c>
      <c r="U135" s="54"/>
      <c r="V135" s="54"/>
      <c r="W135" s="1">
        <v>2447.8999999999996</v>
      </c>
      <c r="X135" s="1">
        <v>7.05</v>
      </c>
      <c r="Y135" s="52">
        <f>1-(X135-MIN(Таблица7[SP, mV]))/(MAX(Таблица7[SP, mV])-MIN(Таблица7[SP, mV]))</f>
        <v>0.92548356410527433</v>
      </c>
      <c r="Z135" s="56">
        <f>0.175*Таблица7[[#This Row],[a_SP]]+0.025</f>
        <v>0.18695962371842298</v>
      </c>
      <c r="AA135" s="52">
        <f>EXP(70*Таблица7[[#This Row],[poro]]-8.2)</f>
        <v>132.57833261498118</v>
      </c>
      <c r="AB135" s="52"/>
      <c r="AC135" s="52"/>
      <c r="AD135" s="1">
        <v>2452.2000000000003</v>
      </c>
      <c r="AE135" s="1">
        <v>5.82</v>
      </c>
      <c r="AF135" s="52">
        <f>1-(AE135-MIN(Таблица8[SP, mV]))/(MAX(Таблица8[SP, mV])-MIN(Таблица8[SP, mV]))</f>
        <v>0.94036885245901636</v>
      </c>
      <c r="AG135" s="56">
        <f>0.175*Таблица8[[#This Row],[a_SP]]+0.025</f>
        <v>0.18956454918032783</v>
      </c>
      <c r="AH135" s="52">
        <f>EXP(70*Таблица8[[#This Row],[poro]]-8.2)</f>
        <v>159.09769422483041</v>
      </c>
      <c r="AI135" s="52"/>
      <c r="AJ135" s="52"/>
      <c r="AK135" s="1">
        <v>2448.1366666666663</v>
      </c>
      <c r="AL135" s="1">
        <v>19.100000000000001</v>
      </c>
      <c r="AM135" s="52">
        <f>1-(AL135-MIN(Таблица9[SP, mV]))/(MAX(Таблица9[SP, mV])-MIN(Таблица9[SP, mV]))</f>
        <v>0.79617970334009169</v>
      </c>
      <c r="AN135" s="56">
        <f>0.175*Таблица9[[#This Row],[a_SP]]+0.025</f>
        <v>0.16433144808451602</v>
      </c>
      <c r="AO135" s="52">
        <f>EXP(70*Таблица9[[#This Row],[poro]]-8.2)</f>
        <v>27.199575482418243</v>
      </c>
      <c r="AP135" s="52"/>
      <c r="AQ135" s="52"/>
    </row>
    <row r="136" spans="2:43" x14ac:dyDescent="0.45">
      <c r="B136" s="1">
        <v>2437.4433333333332</v>
      </c>
      <c r="C136" s="1">
        <v>7.08</v>
      </c>
      <c r="D136" s="52">
        <f>1-(C136-MIN(Таблица4[SP, mV]))/(MAX(Таблица4[SP, mV])-MIN(Таблица4[SP, mV]))</f>
        <v>0.90985485103132158</v>
      </c>
      <c r="E136" s="52">
        <f>0.175*Таблица4[[#This Row],[a_SP]]+0.025</f>
        <v>0.18422459893048126</v>
      </c>
      <c r="F136" s="56">
        <f>EXP(70*Таблица4[[#This Row],[poro]]-8.2)</f>
        <v>109.47781490623966</v>
      </c>
      <c r="G136" s="52"/>
      <c r="H136" s="52"/>
      <c r="I136" s="1">
        <v>2433.9988888888956</v>
      </c>
      <c r="J136" s="1">
        <v>4.6399999999999997</v>
      </c>
      <c r="K136" s="52">
        <f>1-(J136-MIN(Таблица5[SP, mV]))/(MAX(Таблица5[SP, mV])-MIN(Таблица5[SP, mV]))</f>
        <v>0.95357214328597162</v>
      </c>
      <c r="L136" s="56">
        <f>0.175*Таблица5[[#This Row],[a_SP]]+0.025</f>
        <v>0.19187512507504501</v>
      </c>
      <c r="M136" s="56">
        <f>EXP(70*Таблица5[[#This Row],[poro]]-8.2)</f>
        <v>187.02807798827092</v>
      </c>
      <c r="N136" s="52"/>
      <c r="O136" s="52"/>
      <c r="P136" s="1">
        <v>2431.9000000000101</v>
      </c>
      <c r="Q136" s="1">
        <v>17.13</v>
      </c>
      <c r="R136" s="54">
        <f>1-(Q136-MIN(Таблица6[SP, mV]))/(MAX(Таблица6[SP, mV])-MIN(Таблица6[SP, mV]))</f>
        <v>0.85932951450840456</v>
      </c>
      <c r="S136" s="56">
        <f>0.175*Таблица6[[#This Row],[a_SP]]+0.025</f>
        <v>0.17538266503897079</v>
      </c>
      <c r="T136" s="54">
        <f>EXP(70*Таблица6[[#This Row],[poro]]-8.2)</f>
        <v>58.955714049557542</v>
      </c>
      <c r="U136" s="54"/>
      <c r="V136" s="54"/>
      <c r="W136" s="1">
        <v>2448</v>
      </c>
      <c r="X136" s="1">
        <v>6.65</v>
      </c>
      <c r="Y136" s="52">
        <f>1-(X136-MIN(Таблица7[SP, mV]))/(MAX(Таблица7[SP, mV])-MIN(Таблица7[SP, mV]))</f>
        <v>0.9297114469929183</v>
      </c>
      <c r="Z136" s="56">
        <f>0.175*Таблица7[[#This Row],[a_SP]]+0.025</f>
        <v>0.18769950322376069</v>
      </c>
      <c r="AA136" s="52">
        <f>EXP(70*Таблица7[[#This Row],[poro]]-8.2)</f>
        <v>139.62569369696439</v>
      </c>
      <c r="AB136" s="52"/>
      <c r="AC136" s="52"/>
      <c r="AD136" s="1">
        <v>2452.3333333333335</v>
      </c>
      <c r="AE136" s="1">
        <v>6.74</v>
      </c>
      <c r="AF136" s="52">
        <f>1-(AE136-MIN(Таблица8[SP, mV]))/(MAX(Таблица8[SP, mV])-MIN(Таблица8[SP, mV]))</f>
        <v>0.93094262295081964</v>
      </c>
      <c r="AG136" s="56">
        <f>0.175*Таблица8[[#This Row],[a_SP]]+0.025</f>
        <v>0.18791495901639343</v>
      </c>
      <c r="AH136" s="52">
        <f>EXP(70*Таблица8[[#This Row],[poro]]-8.2)</f>
        <v>141.74747524798451</v>
      </c>
      <c r="AI136" s="52"/>
      <c r="AJ136" s="52"/>
      <c r="AK136" s="1">
        <v>2448.27</v>
      </c>
      <c r="AL136" s="1">
        <v>18.489999999999998</v>
      </c>
      <c r="AM136" s="52">
        <f>1-(AL136-MIN(Таблица9[SP, mV]))/(MAX(Таблица9[SP, mV])-MIN(Таблица9[SP, mV]))</f>
        <v>0.80268914736954433</v>
      </c>
      <c r="AN136" s="56">
        <f>0.175*Таблица9[[#This Row],[a_SP]]+0.025</f>
        <v>0.16547060078967024</v>
      </c>
      <c r="AO136" s="52">
        <f>EXP(70*Таблица9[[#This Row],[poro]]-8.2)</f>
        <v>29.45730878231306</v>
      </c>
      <c r="AP136" s="52"/>
      <c r="AQ136" s="52"/>
    </row>
    <row r="137" spans="2:43" x14ac:dyDescent="0.45">
      <c r="B137" s="1">
        <v>2437.5766666666664</v>
      </c>
      <c r="C137" s="1">
        <v>6.32</v>
      </c>
      <c r="D137" s="52">
        <f>1-(C137-MIN(Таблица4[SP, mV]))/(MAX(Таблица4[SP, mV])-MIN(Таблица4[SP, mV]))</f>
        <v>0.91953144894321359</v>
      </c>
      <c r="E137" s="52">
        <f>0.175*Таблица4[[#This Row],[a_SP]]+0.025</f>
        <v>0.18591800356506236</v>
      </c>
      <c r="F137" s="56">
        <f>EXP(70*Таблица4[[#This Row],[poro]]-8.2)</f>
        <v>123.2556001920665</v>
      </c>
      <c r="G137" s="52"/>
      <c r="H137" s="52"/>
      <c r="I137" s="1">
        <v>2434.1144444444517</v>
      </c>
      <c r="J137" s="1">
        <v>5.13</v>
      </c>
      <c r="K137" s="52">
        <f>1-(J137-MIN(Таблица5[SP, mV]))/(MAX(Таблица5[SP, mV])-MIN(Таблица5[SP, mV]))</f>
        <v>0.9486692015209125</v>
      </c>
      <c r="L137" s="56">
        <f>0.175*Таблица5[[#This Row],[a_SP]]+0.025</f>
        <v>0.19101711026615967</v>
      </c>
      <c r="M137" s="56">
        <f>EXP(70*Таблица5[[#This Row],[poro]]-8.2)</f>
        <v>176.12566019035944</v>
      </c>
      <c r="N137" s="52"/>
      <c r="O137" s="52"/>
      <c r="P137" s="1">
        <v>2432.0300000000102</v>
      </c>
      <c r="Q137" s="1">
        <v>17.04</v>
      </c>
      <c r="R137" s="54">
        <f>1-(Q137-MIN(Таблица6[SP, mV]))/(MAX(Таблица6[SP, mV])-MIN(Таблица6[SP, mV]))</f>
        <v>0.8601746642877266</v>
      </c>
      <c r="S137" s="56">
        <f>0.175*Таблица6[[#This Row],[a_SP]]+0.025</f>
        <v>0.17553056625035213</v>
      </c>
      <c r="T137" s="54">
        <f>EXP(70*Таблица6[[#This Row],[poro]]-8.2)</f>
        <v>59.569258112932907</v>
      </c>
      <c r="U137" s="54"/>
      <c r="V137" s="54"/>
      <c r="W137" s="1">
        <v>2448.1</v>
      </c>
      <c r="X137" s="1">
        <v>6.96</v>
      </c>
      <c r="Y137" s="52">
        <f>1-(X137-MIN(Таблица7[SP, mV]))/(MAX(Таблица7[SP, mV])-MIN(Таблица7[SP, mV]))</f>
        <v>0.92643483775499424</v>
      </c>
      <c r="Z137" s="56">
        <f>0.175*Таблица7[[#This Row],[a_SP]]+0.025</f>
        <v>0.18712609660712398</v>
      </c>
      <c r="AA137" s="52">
        <f>EXP(70*Таблица7[[#This Row],[poro]]-8.2)</f>
        <v>134.13231826724706</v>
      </c>
      <c r="AB137" s="52"/>
      <c r="AC137" s="52"/>
      <c r="AD137" s="1">
        <v>2452.4666666666667</v>
      </c>
      <c r="AE137" s="1">
        <v>8.6300000000000008</v>
      </c>
      <c r="AF137" s="52">
        <f>1-(AE137-MIN(Таблица8[SP, mV]))/(MAX(Таблица8[SP, mV])-MIN(Таблица8[SP, mV]))</f>
        <v>0.91157786885245895</v>
      </c>
      <c r="AG137" s="56">
        <f>0.175*Таблица8[[#This Row],[a_SP]]+0.025</f>
        <v>0.18452612704918031</v>
      </c>
      <c r="AH137" s="52">
        <f>EXP(70*Таблица8[[#This Row],[poro]]-8.2)</f>
        <v>111.81311856788112</v>
      </c>
      <c r="AI137" s="52"/>
      <c r="AJ137" s="52"/>
      <c r="AK137" s="1">
        <v>2448.4033333333332</v>
      </c>
      <c r="AL137" s="1">
        <v>16.3</v>
      </c>
      <c r="AM137" s="52">
        <f>1-(AL137-MIN(Таблица9[SP, mV]))/(MAX(Таблица9[SP, mV])-MIN(Таблица9[SP, mV]))</f>
        <v>0.82605911855725112</v>
      </c>
      <c r="AN137" s="56">
        <f>0.175*Таблица9[[#This Row],[a_SP]]+0.025</f>
        <v>0.16956034574751894</v>
      </c>
      <c r="AO137" s="52">
        <f>EXP(70*Таблица9[[#This Row],[poro]]-8.2)</f>
        <v>39.221466132112681</v>
      </c>
      <c r="AP137" s="52"/>
      <c r="AQ137" s="52"/>
    </row>
    <row r="138" spans="2:43" x14ac:dyDescent="0.45">
      <c r="B138" s="1">
        <v>2437.7100000000005</v>
      </c>
      <c r="C138" s="1">
        <v>4.59</v>
      </c>
      <c r="D138" s="52">
        <f>1-(C138-MIN(Таблица4[SP, mV]))/(MAX(Таблица4[SP, mV])-MIN(Таблица4[SP, mV]))</f>
        <v>0.94155844155844159</v>
      </c>
      <c r="E138" s="52">
        <f>0.175*Таблица4[[#This Row],[a_SP]]+0.025</f>
        <v>0.18977272727272726</v>
      </c>
      <c r="F138" s="56">
        <f>EXP(70*Таблица4[[#This Row],[poro]]-8.2)</f>
        <v>161.4331151320892</v>
      </c>
      <c r="G138" s="52"/>
      <c r="H138" s="52"/>
      <c r="I138" s="1">
        <v>2434.2300000000068</v>
      </c>
      <c r="J138" s="1">
        <v>4.9800000000000004</v>
      </c>
      <c r="K138" s="52">
        <f>1-(J138-MIN(Таблица5[SP, mV]))/(MAX(Таблица5[SP, mV])-MIN(Таблица5[SP, mV]))</f>
        <v>0.95017010206123675</v>
      </c>
      <c r="L138" s="56">
        <f>0.175*Таблица5[[#This Row],[a_SP]]+0.025</f>
        <v>0.1912797678607164</v>
      </c>
      <c r="M138" s="56">
        <f>EXP(70*Таблица5[[#This Row],[poro]]-8.2)</f>
        <v>179.39386473711798</v>
      </c>
      <c r="N138" s="52"/>
      <c r="O138" s="52"/>
      <c r="P138" s="1">
        <v>2432.1600000000099</v>
      </c>
      <c r="Q138" s="1">
        <v>16.87</v>
      </c>
      <c r="R138" s="54">
        <f>1-(Q138-MIN(Таблица6[SP, mV]))/(MAX(Таблица6[SP, mV])-MIN(Таблица6[SP, mV]))</f>
        <v>0.86177105831533474</v>
      </c>
      <c r="S138" s="56">
        <f>0.175*Таблица6[[#This Row],[a_SP]]+0.025</f>
        <v>0.17580993520518357</v>
      </c>
      <c r="T138" s="54">
        <f>EXP(70*Таблица6[[#This Row],[poro]]-8.2)</f>
        <v>60.745649370931439</v>
      </c>
      <c r="U138" s="54"/>
      <c r="V138" s="54"/>
      <c r="W138" s="1">
        <v>2448.1999999999998</v>
      </c>
      <c r="X138" s="1">
        <v>8.07</v>
      </c>
      <c r="Y138" s="52">
        <f>1-(X138-MIN(Таблица7[SP, mV]))/(MAX(Таблица7[SP, mV])-MIN(Таблица7[SP, mV]))</f>
        <v>0.91470246274178202</v>
      </c>
      <c r="Z138" s="56">
        <f>0.175*Таблица7[[#This Row],[a_SP]]+0.025</f>
        <v>0.18507293097981184</v>
      </c>
      <c r="AA138" s="52">
        <f>EXP(70*Таблица7[[#This Row],[poro]]-8.2)</f>
        <v>116.17587057407606</v>
      </c>
      <c r="AB138" s="52"/>
      <c r="AC138" s="52"/>
      <c r="AD138" s="1">
        <v>2452.6</v>
      </c>
      <c r="AE138" s="1">
        <v>10.47</v>
      </c>
      <c r="AF138" s="52">
        <f>1-(AE138-MIN(Таблица8[SP, mV]))/(MAX(Таблица8[SP, mV])-MIN(Таблица8[SP, mV]))</f>
        <v>0.89272540983606552</v>
      </c>
      <c r="AG138" s="56">
        <f>0.175*Таблица8[[#This Row],[a_SP]]+0.025</f>
        <v>0.18122694672131145</v>
      </c>
      <c r="AH138" s="52">
        <f>EXP(70*Таблица8[[#This Row],[poro]]-8.2)</f>
        <v>88.755577414841071</v>
      </c>
      <c r="AI138" s="52"/>
      <c r="AJ138" s="52"/>
      <c r="AK138" s="1">
        <v>2448.5366666666664</v>
      </c>
      <c r="AL138" s="1">
        <v>14.41</v>
      </c>
      <c r="AM138" s="52">
        <f>1-(AL138-MIN(Таблица9[SP, mV]))/(MAX(Таблица9[SP, mV])-MIN(Таблица9[SP, mV]))</f>
        <v>0.8462277238288336</v>
      </c>
      <c r="AN138" s="56">
        <f>0.175*Таблица9[[#This Row],[a_SP]]+0.025</f>
        <v>0.17308985167004587</v>
      </c>
      <c r="AO138" s="52">
        <f>EXP(70*Таблица9[[#This Row],[poro]]-8.2)</f>
        <v>50.213786321025268</v>
      </c>
      <c r="AP138" s="52"/>
      <c r="AQ138" s="52"/>
    </row>
    <row r="139" spans="2:43" x14ac:dyDescent="0.45">
      <c r="B139" s="1">
        <v>2437.8433333333337</v>
      </c>
      <c r="C139" s="1">
        <v>3.54</v>
      </c>
      <c r="D139" s="52">
        <f>1-(C139-MIN(Таблица4[SP, mV]))/(MAX(Таблица4[SP, mV])-MIN(Таблица4[SP, mV]))</f>
        <v>0.95492742551566079</v>
      </c>
      <c r="E139" s="52">
        <f>0.175*Таблица4[[#This Row],[a_SP]]+0.025</f>
        <v>0.19211229946524061</v>
      </c>
      <c r="F139" s="56">
        <f>EXP(70*Таблица4[[#This Row],[poro]]-8.2)</f>
        <v>190.15907573240051</v>
      </c>
      <c r="G139" s="52"/>
      <c r="H139" s="52"/>
      <c r="I139" s="1">
        <v>2434.3455555555624</v>
      </c>
      <c r="J139" s="1">
        <v>5.24</v>
      </c>
      <c r="K139" s="52">
        <f>1-(J139-MIN(Таблица5[SP, mV]))/(MAX(Таблица5[SP, mV])-MIN(Таблица5[SP, mV]))</f>
        <v>0.94756854112467481</v>
      </c>
      <c r="L139" s="56">
        <f>0.175*Таблица5[[#This Row],[a_SP]]+0.025</f>
        <v>0.19082449469681809</v>
      </c>
      <c r="M139" s="56">
        <f>EXP(70*Таблица5[[#This Row],[poro]]-8.2)</f>
        <v>173.76687964761629</v>
      </c>
      <c r="N139" s="52"/>
      <c r="O139" s="52"/>
      <c r="P139" s="1">
        <v>2432.29000000001</v>
      </c>
      <c r="Q139" s="1">
        <v>16.489999999999998</v>
      </c>
      <c r="R139" s="54">
        <f>1-(Q139-MIN(Таблица6[SP, mV]))/(MAX(Таблица6[SP, mV])-MIN(Таблица6[SP, mV]))</f>
        <v>0.86533946849469434</v>
      </c>
      <c r="S139" s="56">
        <f>0.175*Таблица6[[#This Row],[a_SP]]+0.025</f>
        <v>0.17643440698657151</v>
      </c>
      <c r="T139" s="54">
        <f>EXP(70*Таблица6[[#This Row],[poro]]-8.2)</f>
        <v>63.459917686401887</v>
      </c>
      <c r="U139" s="54"/>
      <c r="V139" s="54"/>
      <c r="W139" s="1">
        <v>2448.3000000000002</v>
      </c>
      <c r="X139" s="1">
        <v>8.9</v>
      </c>
      <c r="Y139" s="52">
        <f>1-(X139-MIN(Таблица7[SP, mV]))/(MAX(Таблица7[SP, mV])-MIN(Таблица7[SP, mV]))</f>
        <v>0.90592960574992076</v>
      </c>
      <c r="Z139" s="56">
        <f>0.175*Таблица7[[#This Row],[a_SP]]+0.025</f>
        <v>0.18353768100623613</v>
      </c>
      <c r="AA139" s="52">
        <f>EXP(70*Таблица7[[#This Row],[poro]]-8.2)</f>
        <v>104.33821296766736</v>
      </c>
      <c r="AB139" s="52"/>
      <c r="AC139" s="52"/>
      <c r="AD139" s="1">
        <v>2452.7333333333336</v>
      </c>
      <c r="AE139" s="1">
        <v>12.92</v>
      </c>
      <c r="AF139" s="52">
        <f>1-(AE139-MIN(Таблица8[SP, mV]))/(MAX(Таблица8[SP, mV])-MIN(Таблица8[SP, mV]))</f>
        <v>0.86762295081967211</v>
      </c>
      <c r="AG139" s="56">
        <f>0.175*Таблица8[[#This Row],[a_SP]]+0.025</f>
        <v>0.17683401639344259</v>
      </c>
      <c r="AH139" s="52">
        <f>EXP(70*Таблица8[[#This Row],[poro]]-8.2)</f>
        <v>65.260121147197637</v>
      </c>
      <c r="AI139" s="52"/>
      <c r="AJ139" s="52"/>
      <c r="AK139" s="1">
        <v>2448.6699999999996</v>
      </c>
      <c r="AL139" s="1">
        <v>13.86</v>
      </c>
      <c r="AM139" s="52">
        <f>1-(AL139-MIN(Таблица9[SP, mV]))/(MAX(Таблица9[SP, mV])-MIN(Таблица9[SP, mV]))</f>
        <v>0.85209689467506133</v>
      </c>
      <c r="AN139" s="56">
        <f>0.175*Таблица9[[#This Row],[a_SP]]+0.025</f>
        <v>0.17411695656813572</v>
      </c>
      <c r="AO139" s="52">
        <f>EXP(70*Таблица9[[#This Row],[poro]]-8.2)</f>
        <v>53.956974462904029</v>
      </c>
      <c r="AP139" s="52"/>
      <c r="AQ139" s="52"/>
    </row>
    <row r="140" spans="2:43" x14ac:dyDescent="0.45">
      <c r="B140" s="1">
        <v>2437.9766666666669</v>
      </c>
      <c r="C140" s="1">
        <v>3.23</v>
      </c>
      <c r="D140" s="52">
        <f>1-(C140-MIN(Таблица4[SP, mV]))/(MAX(Таблица4[SP, mV])-MIN(Таблица4[SP, mV]))</f>
        <v>0.95887445887445888</v>
      </c>
      <c r="E140" s="52">
        <f>0.175*Таблица4[[#This Row],[a_SP]]+0.025</f>
        <v>0.19280303030303028</v>
      </c>
      <c r="F140" s="56">
        <f>EXP(70*Таблица4[[#This Row],[poro]]-8.2)</f>
        <v>199.57939382775376</v>
      </c>
      <c r="G140" s="52"/>
      <c r="H140" s="52"/>
      <c r="I140" s="1">
        <v>2434.461111111118</v>
      </c>
      <c r="J140" s="1">
        <v>5.29</v>
      </c>
      <c r="K140" s="52">
        <f>1-(J140-MIN(Таблица5[SP, mV]))/(MAX(Таблица5[SP, mV])-MIN(Таблица5[SP, mV]))</f>
        <v>0.94706824094456676</v>
      </c>
      <c r="L140" s="56">
        <f>0.175*Таблица5[[#This Row],[a_SP]]+0.025</f>
        <v>0.19073694216529916</v>
      </c>
      <c r="M140" s="56">
        <f>EXP(70*Таблица5[[#This Row],[poro]]-8.2)</f>
        <v>172.70517527798384</v>
      </c>
      <c r="N140" s="52"/>
      <c r="O140" s="52"/>
      <c r="P140" s="1">
        <v>2432.4200000000101</v>
      </c>
      <c r="Q140" s="1">
        <v>16.170000000000002</v>
      </c>
      <c r="R140" s="54">
        <f>1-(Q140-MIN(Таблица6[SP, mV]))/(MAX(Таблица6[SP, mV])-MIN(Таблица6[SP, mV]))</f>
        <v>0.86834444548783918</v>
      </c>
      <c r="S140" s="56">
        <f>0.175*Таблица6[[#This Row],[a_SP]]+0.025</f>
        <v>0.17696027796037184</v>
      </c>
      <c r="T140" s="54">
        <f>EXP(70*Таблица6[[#This Row],[poro]]-8.2)</f>
        <v>65.839466754598391</v>
      </c>
      <c r="U140" s="54"/>
      <c r="V140" s="54"/>
      <c r="W140" s="1">
        <v>2448.3999999999996</v>
      </c>
      <c r="X140" s="1">
        <v>10.06</v>
      </c>
      <c r="Y140" s="52">
        <f>1-(X140-MIN(Таблица7[SP, mV]))/(MAX(Таблица7[SP, mV])-MIN(Таблица7[SP, mV]))</f>
        <v>0.89366874537575303</v>
      </c>
      <c r="Z140" s="56">
        <f>0.175*Таблица7[[#This Row],[a_SP]]+0.025</f>
        <v>0.18139203044075677</v>
      </c>
      <c r="AA140" s="52">
        <f>EXP(70*Таблица7[[#This Row],[poro]]-8.2)</f>
        <v>89.787173484045013</v>
      </c>
      <c r="AB140" s="52"/>
      <c r="AC140" s="52"/>
      <c r="AD140" s="1">
        <v>2452.8666666666668</v>
      </c>
      <c r="AE140" s="1">
        <v>15.3</v>
      </c>
      <c r="AF140" s="52">
        <f>1-(AE140-MIN(Таблица8[SP, mV]))/(MAX(Таблица8[SP, mV])-MIN(Таблица8[SP, mV]))</f>
        <v>0.84323770491803274</v>
      </c>
      <c r="AG140" s="56">
        <f>0.175*Таблица8[[#This Row],[a_SP]]+0.025</f>
        <v>0.17256659836065572</v>
      </c>
      <c r="AH140" s="52">
        <f>EXP(70*Таблица8[[#This Row],[poro]]-8.2)</f>
        <v>48.407844897428468</v>
      </c>
      <c r="AI140" s="52"/>
      <c r="AJ140" s="52"/>
      <c r="AK140" s="1">
        <v>2448.8033333333328</v>
      </c>
      <c r="AL140" s="1">
        <v>13.96</v>
      </c>
      <c r="AM140" s="52">
        <f>1-(AL140-MIN(Таблица9[SP, mV]))/(MAX(Таблица9[SP, mV])-MIN(Таблица9[SP, mV]))</f>
        <v>0.85102977270301994</v>
      </c>
      <c r="AN140" s="56">
        <f>0.175*Таблица9[[#This Row],[a_SP]]+0.025</f>
        <v>0.17393021022302849</v>
      </c>
      <c r="AO140" s="52">
        <f>EXP(70*Таблица9[[#This Row],[poro]]-8.2)</f>
        <v>53.256225875875643</v>
      </c>
      <c r="AP140" s="52"/>
      <c r="AQ140" s="52"/>
    </row>
    <row r="141" spans="2:43" x14ac:dyDescent="0.45">
      <c r="B141" s="1">
        <v>2438.11</v>
      </c>
      <c r="C141" s="1">
        <v>2.46</v>
      </c>
      <c r="D141" s="52">
        <f>1-(C141-MIN(Таблица4[SP, mV]))/(MAX(Таблица4[SP, mV])-MIN(Таблица4[SP, mV]))</f>
        <v>0.9686783804430863</v>
      </c>
      <c r="E141" s="52">
        <f>0.175*Таблица4[[#This Row],[a_SP]]+0.025</f>
        <v>0.19451871657754008</v>
      </c>
      <c r="F141" s="56">
        <f>EXP(70*Таблица4[[#This Row],[poro]]-8.2)</f>
        <v>225.04720055044044</v>
      </c>
      <c r="G141" s="52"/>
      <c r="H141" s="52"/>
      <c r="I141" s="1">
        <v>2434.5766666666732</v>
      </c>
      <c r="J141" s="1">
        <v>5.23</v>
      </c>
      <c r="K141" s="52">
        <f>1-(J141-MIN(Таблица5[SP, mV]))/(MAX(Таблица5[SP, mV])-MIN(Таблица5[SP, mV]))</f>
        <v>0.9476686011606964</v>
      </c>
      <c r="L141" s="56">
        <f>0.175*Таблица5[[#This Row],[a_SP]]+0.025</f>
        <v>0.19084200520312186</v>
      </c>
      <c r="M141" s="56">
        <f>EXP(70*Таблица5[[#This Row],[poro]]-8.2)</f>
        <v>173.98000245992682</v>
      </c>
      <c r="N141" s="52"/>
      <c r="O141" s="52"/>
      <c r="P141" s="1">
        <v>2432.5500000000102</v>
      </c>
      <c r="Q141" s="1">
        <v>16.920000000000002</v>
      </c>
      <c r="R141" s="54">
        <f>1-(Q141-MIN(Таблица6[SP, mV]))/(MAX(Таблица6[SP, mV])-MIN(Таблица6[SP, mV]))</f>
        <v>0.86130153066015591</v>
      </c>
      <c r="S141" s="56">
        <f>0.175*Таблица6[[#This Row],[a_SP]]+0.025</f>
        <v>0.17572776786552727</v>
      </c>
      <c r="T141" s="54">
        <f>EXP(70*Таблица6[[#This Row],[poro]]-8.2)</f>
        <v>60.397260659147832</v>
      </c>
      <c r="U141" s="54"/>
      <c r="V141" s="54"/>
      <c r="W141" s="1">
        <v>2448.5</v>
      </c>
      <c r="X141" s="1">
        <v>11.36</v>
      </c>
      <c r="Y141" s="52">
        <f>1-(X141-MIN(Таблица7[SP, mV]))/(MAX(Таблица7[SP, mV])-MIN(Таблица7[SP, mV]))</f>
        <v>0.87992812599091008</v>
      </c>
      <c r="Z141" s="56">
        <f>0.175*Таблица7[[#This Row],[a_SP]]+0.025</f>
        <v>0.17898742204840926</v>
      </c>
      <c r="AA141" s="52">
        <f>EXP(70*Таблица7[[#This Row],[poro]]-8.2)</f>
        <v>75.877450347497359</v>
      </c>
      <c r="AB141" s="52"/>
      <c r="AC141" s="52"/>
      <c r="AD141" s="1">
        <v>2453.0000000000005</v>
      </c>
      <c r="AE141" s="1">
        <v>16.7</v>
      </c>
      <c r="AF141" s="52">
        <f>1-(AE141-MIN(Таблица8[SP, mV]))/(MAX(Таблица8[SP, mV])-MIN(Таблица8[SP, mV]))</f>
        <v>0.82889344262295084</v>
      </c>
      <c r="AG141" s="56">
        <f>0.175*Таблица8[[#This Row],[a_SP]]+0.025</f>
        <v>0.17005635245901637</v>
      </c>
      <c r="AH141" s="52">
        <f>EXP(70*Таблица8[[#This Row],[poro]]-8.2)</f>
        <v>40.607170817436824</v>
      </c>
      <c r="AI141" s="52"/>
      <c r="AJ141" s="52"/>
      <c r="AK141" s="1">
        <v>2448.9366666666665</v>
      </c>
      <c r="AL141" s="1">
        <v>15.3</v>
      </c>
      <c r="AM141" s="52">
        <f>1-(AL141-MIN(Таблица9[SP, mV]))/(MAX(Таблица9[SP, mV])-MIN(Таблица9[SP, mV]))</f>
        <v>0.83673033827766519</v>
      </c>
      <c r="AN141" s="56">
        <f>0.175*Таблица9[[#This Row],[a_SP]]+0.025</f>
        <v>0.17142780919859138</v>
      </c>
      <c r="AO141" s="52">
        <f>EXP(70*Таблица9[[#This Row],[poro]]-8.2)</f>
        <v>44.698799476121472</v>
      </c>
      <c r="AP141" s="52"/>
      <c r="AQ141" s="52"/>
    </row>
    <row r="142" spans="2:43" x14ac:dyDescent="0.45">
      <c r="B142" s="1">
        <v>2438.2433333333333</v>
      </c>
      <c r="C142" s="1">
        <v>2.52</v>
      </c>
      <c r="D142" s="52">
        <f>1-(C142-MIN(Таблица4[SP, mV]))/(MAX(Таблица4[SP, mV])-MIN(Таблица4[SP, mV]))</f>
        <v>0.96791443850267378</v>
      </c>
      <c r="E142" s="52">
        <f>0.175*Таблица4[[#This Row],[a_SP]]+0.025</f>
        <v>0.1943850267379679</v>
      </c>
      <c r="F142" s="56">
        <f>EXP(70*Таблица4[[#This Row],[poro]]-8.2)</f>
        <v>222.95096773536275</v>
      </c>
      <c r="G142" s="52"/>
      <c r="H142" s="52"/>
      <c r="I142" s="1">
        <v>2434.6922222222292</v>
      </c>
      <c r="J142" s="1">
        <v>5.38</v>
      </c>
      <c r="K142" s="52">
        <f>1-(J142-MIN(Таблица5[SP, mV]))/(MAX(Таблица5[SP, mV])-MIN(Таблица5[SP, mV]))</f>
        <v>0.94616770062037225</v>
      </c>
      <c r="L142" s="56">
        <f>0.175*Таблица5[[#This Row],[a_SP]]+0.025</f>
        <v>0.19057934760856513</v>
      </c>
      <c r="M142" s="56">
        <f>EXP(70*Таблица5[[#This Row],[poro]]-8.2)</f>
        <v>170.8104278709755</v>
      </c>
      <c r="N142" s="52"/>
      <c r="O142" s="52"/>
      <c r="P142" s="1">
        <v>2432.6800000000098</v>
      </c>
      <c r="Q142" s="1">
        <v>19.600000000000001</v>
      </c>
      <c r="R142" s="54">
        <f>1-(Q142-MIN(Таблица6[SP, mV]))/(MAX(Таблица6[SP, mV])-MIN(Таблица6[SP, mV]))</f>
        <v>0.83613484834256735</v>
      </c>
      <c r="S142" s="56">
        <f>0.175*Таблица6[[#This Row],[a_SP]]+0.025</f>
        <v>0.17132359845994927</v>
      </c>
      <c r="T142" s="54">
        <f>EXP(70*Таблица6[[#This Row],[poro]]-8.2)</f>
        <v>44.373919233449996</v>
      </c>
      <c r="U142" s="54"/>
      <c r="V142" s="54"/>
      <c r="W142" s="1">
        <v>2448.6</v>
      </c>
      <c r="X142" s="1">
        <v>13.2</v>
      </c>
      <c r="Y142" s="52">
        <f>1-(X142-MIN(Таблица7[SP, mV]))/(MAX(Таблица7[SP, mV])-MIN(Таблица7[SP, mV]))</f>
        <v>0.86047986470774762</v>
      </c>
      <c r="Z142" s="56">
        <f>0.175*Таблица7[[#This Row],[a_SP]]+0.025</f>
        <v>0.17558397632385581</v>
      </c>
      <c r="AA142" s="52">
        <f>EXP(70*Таблица7[[#This Row],[poro]]-8.2)</f>
        <v>59.792386851113392</v>
      </c>
      <c r="AB142" s="52"/>
      <c r="AC142" s="52"/>
      <c r="AD142" s="1">
        <v>2453.1333333333337</v>
      </c>
      <c r="AE142" s="1">
        <v>16.04</v>
      </c>
      <c r="AF142" s="52">
        <f>1-(AE142-MIN(Таблица8[SP, mV]))/(MAX(Таблица8[SP, mV])-MIN(Таблица8[SP, mV]))</f>
        <v>0.83565573770491808</v>
      </c>
      <c r="AG142" s="56">
        <f>0.175*Таблица8[[#This Row],[a_SP]]+0.025</f>
        <v>0.17123975409836065</v>
      </c>
      <c r="AH142" s="52">
        <f>EXP(70*Таблица8[[#This Row],[poro]]-8.2)</f>
        <v>44.114246796236131</v>
      </c>
      <c r="AI142" s="52"/>
      <c r="AJ142" s="52"/>
      <c r="AK142" s="1">
        <v>2449.0699999999997</v>
      </c>
      <c r="AL142" s="1">
        <v>15.47</v>
      </c>
      <c r="AM142" s="52">
        <f>1-(AL142-MIN(Таблица9[SP, mV]))/(MAX(Таблица9[SP, mV])-MIN(Таблица9[SP, mV]))</f>
        <v>0.83491623092519474</v>
      </c>
      <c r="AN142" s="56">
        <f>0.175*Таблица9[[#This Row],[a_SP]]+0.025</f>
        <v>0.17111034041190906</v>
      </c>
      <c r="AO142" s="52">
        <f>EXP(70*Таблица9[[#This Row],[poro]]-8.2)</f>
        <v>43.716422343155806</v>
      </c>
      <c r="AP142" s="52"/>
      <c r="AQ142" s="52"/>
    </row>
    <row r="143" spans="2:43" x14ac:dyDescent="0.45">
      <c r="B143" s="1">
        <v>2438.3766666666666</v>
      </c>
      <c r="C143" s="1">
        <v>3.46</v>
      </c>
      <c r="D143" s="52">
        <f>1-(C143-MIN(Таблица4[SP, mV]))/(MAX(Таблица4[SP, mV])-MIN(Таблица4[SP, mV]))</f>
        <v>0.95594601476954422</v>
      </c>
      <c r="E143" s="52">
        <f>0.175*Таблица4[[#This Row],[a_SP]]+0.025</f>
        <v>0.19229055258467023</v>
      </c>
      <c r="F143" s="56">
        <f>EXP(70*Таблица4[[#This Row],[poro]]-8.2)</f>
        <v>192.54669214765164</v>
      </c>
      <c r="G143" s="52"/>
      <c r="H143" s="52"/>
      <c r="I143" s="1">
        <v>2434.8077777777848</v>
      </c>
      <c r="J143" s="1">
        <v>4.7</v>
      </c>
      <c r="K143" s="52">
        <f>1-(J143-MIN(Таблица5[SP, mV]))/(MAX(Таблица5[SP, mV])-MIN(Таблица5[SP, mV]))</f>
        <v>0.95297178306984187</v>
      </c>
      <c r="L143" s="56">
        <f>0.175*Таблица5[[#This Row],[a_SP]]+0.025</f>
        <v>0.1917700620372223</v>
      </c>
      <c r="M143" s="56">
        <f>EXP(70*Таблица5[[#This Row],[poro]]-8.2)</f>
        <v>185.65764187932226</v>
      </c>
      <c r="N143" s="52"/>
      <c r="O143" s="52"/>
      <c r="P143" s="1">
        <v>2432.8100000000099</v>
      </c>
      <c r="Q143" s="1">
        <v>22.65</v>
      </c>
      <c r="R143" s="54">
        <f>1-(Q143-MIN(Таблица6[SP, mV]))/(MAX(Таблица6[SP, mV])-MIN(Таблица6[SP, mV]))</f>
        <v>0.80749366137665501</v>
      </c>
      <c r="S143" s="56">
        <f>0.175*Таблица6[[#This Row],[a_SP]]+0.025</f>
        <v>0.16631139074091461</v>
      </c>
      <c r="T143" s="54">
        <f>EXP(70*Таблица6[[#This Row],[poro]]-8.2)</f>
        <v>31.243062510224622</v>
      </c>
      <c r="U143" s="54"/>
      <c r="V143" s="54"/>
      <c r="W143" s="1">
        <v>2448.6999999999998</v>
      </c>
      <c r="X143" s="1">
        <v>15</v>
      </c>
      <c r="Y143" s="52">
        <f>1-(X143-MIN(Таблица7[SP, mV]))/(MAX(Таблица7[SP, mV])-MIN(Таблица7[SP, mV]))</f>
        <v>0.84145439171334957</v>
      </c>
      <c r="Z143" s="56">
        <f>0.175*Таблица7[[#This Row],[a_SP]]+0.025</f>
        <v>0.17225451854983617</v>
      </c>
      <c r="AA143" s="52">
        <f>EXP(70*Таблица7[[#This Row],[poro]]-8.2)</f>
        <v>47.361814297500153</v>
      </c>
      <c r="AB143" s="52"/>
      <c r="AC143" s="52"/>
      <c r="AD143" s="1">
        <v>2453.2666666666669</v>
      </c>
      <c r="AE143" s="1">
        <v>15.71</v>
      </c>
      <c r="AF143" s="52">
        <f>1-(AE143-MIN(Таблица8[SP, mV]))/(MAX(Таблица8[SP, mV])-MIN(Таблица8[SP, mV]))</f>
        <v>0.83903688524590159</v>
      </c>
      <c r="AG143" s="56">
        <f>0.175*Таблица8[[#This Row],[a_SP]]+0.025</f>
        <v>0.17183145491803276</v>
      </c>
      <c r="AH143" s="52">
        <f>EXP(70*Таблица8[[#This Row],[poro]]-8.2)</f>
        <v>45.979785040657816</v>
      </c>
      <c r="AI143" s="52"/>
      <c r="AJ143" s="52"/>
      <c r="AK143" s="1">
        <v>2449.2033333333329</v>
      </c>
      <c r="AL143" s="1">
        <v>15.88</v>
      </c>
      <c r="AM143" s="52">
        <f>1-(AL143-MIN(Таблица9[SP, mV]))/(MAX(Таблица9[SP, mV])-MIN(Таблица9[SP, mV]))</f>
        <v>0.830541030839825</v>
      </c>
      <c r="AN143" s="56">
        <f>0.175*Таблица9[[#This Row],[a_SP]]+0.025</f>
        <v>0.17034468039696937</v>
      </c>
      <c r="AO143" s="52">
        <f>EXP(70*Таблица9[[#This Row],[poro]]-8.2)</f>
        <v>41.43507016968708</v>
      </c>
      <c r="AP143" s="52"/>
      <c r="AQ143" s="52"/>
    </row>
    <row r="144" spans="2:43" x14ac:dyDescent="0.45">
      <c r="B144" s="1">
        <v>2438.5099999999998</v>
      </c>
      <c r="C144" s="1">
        <v>4.0599999999999996</v>
      </c>
      <c r="D144" s="52">
        <f>1-(C144-MIN(Таблица4[SP, mV]))/(MAX(Таблица4[SP, mV])-MIN(Таблица4[SP, mV]))</f>
        <v>0.94830659536541895</v>
      </c>
      <c r="E144" s="52">
        <f>0.175*Таблица4[[#This Row],[a_SP]]+0.025</f>
        <v>0.1909536541889483</v>
      </c>
      <c r="F144" s="56">
        <f>EXP(70*Таблица4[[#This Row],[poro]]-8.2)</f>
        <v>175.34505811749801</v>
      </c>
      <c r="G144" s="52"/>
      <c r="H144" s="52"/>
      <c r="I144" s="1">
        <v>2434.9233333333405</v>
      </c>
      <c r="J144" s="1">
        <v>3.59</v>
      </c>
      <c r="K144" s="52">
        <f>1-(J144-MIN(Таблица5[SP, mV]))/(MAX(Таблица5[SP, mV])-MIN(Таблица5[SP, mV]))</f>
        <v>0.96407844706824097</v>
      </c>
      <c r="L144" s="56">
        <f>0.175*Таблица5[[#This Row],[a_SP]]+0.025</f>
        <v>0.19371372823694216</v>
      </c>
      <c r="M144" s="56">
        <f>EXP(70*Таблица5[[#This Row],[poro]]-8.2)</f>
        <v>212.71664535785277</v>
      </c>
      <c r="N144" s="52"/>
      <c r="O144" s="52"/>
      <c r="P144" s="1">
        <v>2432.9400000000101</v>
      </c>
      <c r="Q144" s="1">
        <v>23.88</v>
      </c>
      <c r="R144" s="54">
        <f>1-(Q144-MIN(Таблица6[SP, mV]))/(MAX(Таблица6[SP, mV])-MIN(Таблица6[SP, mV]))</f>
        <v>0.79594328105925438</v>
      </c>
      <c r="S144" s="56">
        <f>0.175*Таблица6[[#This Row],[a_SP]]+0.025</f>
        <v>0.16429007418536951</v>
      </c>
      <c r="T144" s="54">
        <f>EXP(70*Таблица6[[#This Row],[poro]]-8.2)</f>
        <v>27.120914770415041</v>
      </c>
      <c r="U144" s="54"/>
      <c r="V144" s="54"/>
      <c r="W144" s="1">
        <v>2448.8000000000002</v>
      </c>
      <c r="X144" s="1">
        <v>16.399999999999999</v>
      </c>
      <c r="Y144" s="52">
        <f>1-(X144-MIN(Таблица7[SP, mV]))/(MAX(Таблица7[SP, mV])-MIN(Таблица7[SP, mV]))</f>
        <v>0.82665680160659549</v>
      </c>
      <c r="Z144" s="56">
        <f>0.175*Таблица7[[#This Row],[a_SP]]+0.025</f>
        <v>0.1696649402811542</v>
      </c>
      <c r="AA144" s="52">
        <f>EXP(70*Таблица7[[#This Row],[poro]]-8.2)</f>
        <v>39.509684524083156</v>
      </c>
      <c r="AB144" s="52"/>
      <c r="AC144" s="52"/>
      <c r="AD144" s="1">
        <v>2453.4</v>
      </c>
      <c r="AE144" s="1">
        <v>15.04</v>
      </c>
      <c r="AF144" s="52">
        <f>1-(AE144-MIN(Таблица8[SP, mV]))/(MAX(Таблица8[SP, mV])-MIN(Таблица8[SP, mV]))</f>
        <v>0.84590163934426232</v>
      </c>
      <c r="AG144" s="56">
        <f>0.175*Таблица8[[#This Row],[a_SP]]+0.025</f>
        <v>0.1730327868852459</v>
      </c>
      <c r="AH144" s="52">
        <f>EXP(70*Таблица8[[#This Row],[poro]]-8.2)</f>
        <v>50.013605677762314</v>
      </c>
      <c r="AI144" s="52"/>
      <c r="AJ144" s="52"/>
      <c r="AK144" s="1">
        <v>2449.3366666666666</v>
      </c>
      <c r="AL144" s="1">
        <v>15.04</v>
      </c>
      <c r="AM144" s="52">
        <f>1-(AL144-MIN(Таблица9[SP, mV]))/(MAX(Таблица9[SP, mV])-MIN(Таблица9[SP, mV]))</f>
        <v>0.83950485540497277</v>
      </c>
      <c r="AN144" s="56">
        <f>0.175*Таблица9[[#This Row],[a_SP]]+0.025</f>
        <v>0.17191334969587022</v>
      </c>
      <c r="AO144" s="52">
        <f>EXP(70*Таблица9[[#This Row],[poro]]-8.2)</f>
        <v>46.244127305182957</v>
      </c>
      <c r="AP144" s="52"/>
      <c r="AQ144" s="52"/>
    </row>
    <row r="145" spans="2:43" x14ac:dyDescent="0.45">
      <c r="B145" s="1">
        <v>2438.6433333333339</v>
      </c>
      <c r="C145" s="1">
        <v>5.42</v>
      </c>
      <c r="D145" s="52">
        <f>1-(C145-MIN(Таблица4[SP, mV]))/(MAX(Таблица4[SP, mV])-MIN(Таблица4[SP, mV]))</f>
        <v>0.93099057804940155</v>
      </c>
      <c r="E145" s="52">
        <f>0.175*Таблица4[[#This Row],[a_SP]]+0.025</f>
        <v>0.18792335115864525</v>
      </c>
      <c r="F145" s="56">
        <f>EXP(70*Таблица4[[#This Row],[poro]]-8.2)</f>
        <v>141.83076925944894</v>
      </c>
      <c r="G145" s="52"/>
      <c r="H145" s="52"/>
      <c r="I145" s="1">
        <v>2435.0388888888961</v>
      </c>
      <c r="J145" s="1">
        <v>2.73</v>
      </c>
      <c r="K145" s="52">
        <f>1-(J145-MIN(Таблица5[SP, mV]))/(MAX(Таблица5[SP, mV])-MIN(Таблица5[SP, mV]))</f>
        <v>0.97268361016609961</v>
      </c>
      <c r="L145" s="56">
        <f>0.175*Таблица5[[#This Row],[a_SP]]+0.025</f>
        <v>0.19521963177906743</v>
      </c>
      <c r="M145" s="56">
        <f>EXP(70*Таблица5[[#This Row],[poro]]-8.2)</f>
        <v>236.36429187737673</v>
      </c>
      <c r="N145" s="52"/>
      <c r="O145" s="52"/>
      <c r="P145" s="1">
        <v>2433.0700000000102</v>
      </c>
      <c r="Q145" s="1">
        <v>22.84</v>
      </c>
      <c r="R145" s="54">
        <f>1-(Q145-MIN(Таблица6[SP, mV]))/(MAX(Таблица6[SP, mV])-MIN(Таблица6[SP, mV]))</f>
        <v>0.80570945628697532</v>
      </c>
      <c r="S145" s="56">
        <f>0.175*Таблица6[[#This Row],[a_SP]]+0.025</f>
        <v>0.16599915485022065</v>
      </c>
      <c r="T145" s="54">
        <f>EXP(70*Таблица6[[#This Row],[poro]]-8.2)</f>
        <v>30.567606573139887</v>
      </c>
      <c r="U145" s="54"/>
      <c r="V145" s="54"/>
      <c r="W145" s="1">
        <v>2448.8999999999996</v>
      </c>
      <c r="X145" s="1">
        <v>16.7</v>
      </c>
      <c r="Y145" s="52">
        <f>1-(X145-MIN(Таблица7[SP, mV]))/(MAX(Таблица7[SP, mV])-MIN(Таблица7[SP, mV]))</f>
        <v>0.82348588944086254</v>
      </c>
      <c r="Z145" s="56">
        <f>0.175*Таблица7[[#This Row],[a_SP]]+0.025</f>
        <v>0.16911003065215094</v>
      </c>
      <c r="AA145" s="52">
        <f>EXP(70*Таблица7[[#This Row],[poro]]-8.2)</f>
        <v>38.004407720730697</v>
      </c>
      <c r="AB145" s="52"/>
      <c r="AC145" s="52"/>
      <c r="AD145" s="1">
        <v>2453.5333333333333</v>
      </c>
      <c r="AE145" s="1">
        <v>14.75</v>
      </c>
      <c r="AF145" s="52">
        <f>1-(AE145-MIN(Таблица8[SP, mV]))/(MAX(Таблица8[SP, mV])-MIN(Таблица8[SP, mV]))</f>
        <v>0.84887295081967218</v>
      </c>
      <c r="AG145" s="56">
        <f>0.175*Таблица8[[#This Row],[a_SP]]+0.025</f>
        <v>0.17355276639344261</v>
      </c>
      <c r="AH145" s="52">
        <f>EXP(70*Таблица8[[#This Row],[poro]]-8.2)</f>
        <v>51.867565236691306</v>
      </c>
      <c r="AI145" s="52"/>
      <c r="AJ145" s="52"/>
      <c r="AK145" s="1">
        <v>2449.4699999999998</v>
      </c>
      <c r="AL145" s="1">
        <v>14.27</v>
      </c>
      <c r="AM145" s="52">
        <f>1-(AL145-MIN(Таблица9[SP, mV]))/(MAX(Таблица9[SP, mV])-MIN(Таблица9[SP, mV]))</f>
        <v>0.8477216945896916</v>
      </c>
      <c r="AN145" s="56">
        <f>0.175*Таблица9[[#This Row],[a_SP]]+0.025</f>
        <v>0.173351296553196</v>
      </c>
      <c r="AO145" s="52">
        <f>EXP(70*Таблица9[[#This Row],[poro]]-8.2)</f>
        <v>51.141216576805597</v>
      </c>
      <c r="AP145" s="52"/>
      <c r="AQ145" s="52"/>
    </row>
    <row r="146" spans="2:43" x14ac:dyDescent="0.45">
      <c r="B146" s="1">
        <v>2438.7766666666671</v>
      </c>
      <c r="C146" s="1">
        <v>6.53</v>
      </c>
      <c r="D146" s="52">
        <f>1-(C146-MIN(Таблица4[SP, mV]))/(MAX(Таблица4[SP, mV])-MIN(Таблица4[SP, mV]))</f>
        <v>0.91685765215176984</v>
      </c>
      <c r="E146" s="52">
        <f>0.175*Таблица4[[#This Row],[a_SP]]+0.025</f>
        <v>0.18545008912655972</v>
      </c>
      <c r="F146" s="56">
        <f>EXP(70*Таблица4[[#This Row],[poro]]-8.2)</f>
        <v>119.28388482233477</v>
      </c>
      <c r="G146" s="52"/>
      <c r="H146" s="52"/>
      <c r="I146" s="1">
        <v>2435.1544444444512</v>
      </c>
      <c r="J146" s="1">
        <v>2.58</v>
      </c>
      <c r="K146" s="52">
        <f>1-(J146-MIN(Таблица5[SP, mV]))/(MAX(Таблица5[SP, mV])-MIN(Таблица5[SP, mV]))</f>
        <v>0.97418451070642387</v>
      </c>
      <c r="L146" s="56">
        <f>0.175*Таблица5[[#This Row],[a_SP]]+0.025</f>
        <v>0.19548228937362416</v>
      </c>
      <c r="M146" s="56">
        <f>EXP(70*Таблица5[[#This Row],[poro]]-8.2)</f>
        <v>240.75029021839126</v>
      </c>
      <c r="N146" s="52"/>
      <c r="O146" s="52"/>
      <c r="P146" s="1">
        <v>2433.2000000000098</v>
      </c>
      <c r="Q146" s="1">
        <v>21.08</v>
      </c>
      <c r="R146" s="54">
        <f>1-(Q146-MIN(Таблица6[SP, mV]))/(MAX(Таблица6[SP, mV])-MIN(Таблица6[SP, mV]))</f>
        <v>0.82223682974927226</v>
      </c>
      <c r="S146" s="56">
        <f>0.175*Таблица6[[#This Row],[a_SP]]+0.025</f>
        <v>0.16889144520612262</v>
      </c>
      <c r="T146" s="54">
        <f>EXP(70*Таблица6[[#This Row],[poro]]-8.2)</f>
        <v>37.427329184525874</v>
      </c>
      <c r="U146" s="54"/>
      <c r="V146" s="54"/>
      <c r="W146" s="1">
        <v>2449</v>
      </c>
      <c r="X146" s="1">
        <v>16.57</v>
      </c>
      <c r="Y146" s="52">
        <f>1-(X146-MIN(Таблица7[SP, mV]))/(MAX(Таблица7[SP, mV])-MIN(Таблица7[SP, mV]))</f>
        <v>0.82485995137934676</v>
      </c>
      <c r="Z146" s="56">
        <f>0.175*Таблица7[[#This Row],[a_SP]]+0.025</f>
        <v>0.16935049149138567</v>
      </c>
      <c r="AA146" s="52">
        <f>EXP(70*Таблица7[[#This Row],[poro]]-8.2)</f>
        <v>38.649521877859193</v>
      </c>
      <c r="AB146" s="52"/>
      <c r="AC146" s="52"/>
      <c r="AD146" s="1">
        <v>2453.666666666667</v>
      </c>
      <c r="AE146" s="1">
        <v>14.4</v>
      </c>
      <c r="AF146" s="52">
        <f>1-(AE146-MIN(Таблица8[SP, mV]))/(MAX(Таблица8[SP, mV])-MIN(Таблица8[SP, mV]))</f>
        <v>0.85245901639344257</v>
      </c>
      <c r="AG146" s="56">
        <f>0.175*Таблица8[[#This Row],[a_SP]]+0.025</f>
        <v>0.17418032786885243</v>
      </c>
      <c r="AH146" s="52">
        <f>EXP(70*Таблица8[[#This Row],[poro]]-8.2)</f>
        <v>54.196858787704095</v>
      </c>
      <c r="AI146" s="52"/>
      <c r="AJ146" s="52"/>
      <c r="AK146" s="1">
        <v>2449.603333333333</v>
      </c>
      <c r="AL146" s="1">
        <v>12.22</v>
      </c>
      <c r="AM146" s="52">
        <f>1-(AL146-MIN(Таблица9[SP, mV]))/(MAX(Таблица9[SP, mV])-MIN(Таблица9[SP, mV]))</f>
        <v>0.86959769501654038</v>
      </c>
      <c r="AN146" s="56">
        <f>0.175*Таблица9[[#This Row],[a_SP]]+0.025</f>
        <v>0.17717959662789456</v>
      </c>
      <c r="AO146" s="52">
        <f>EXP(70*Таблица9[[#This Row],[poro]]-8.2)</f>
        <v>66.858053263092032</v>
      </c>
      <c r="AP146" s="52"/>
      <c r="AQ146" s="52"/>
    </row>
    <row r="147" spans="2:43" x14ac:dyDescent="0.45">
      <c r="B147" s="1">
        <v>2438.9100000000003</v>
      </c>
      <c r="C147" s="1">
        <v>7.85</v>
      </c>
      <c r="D147" s="52">
        <f>1-(C147-MIN(Таблица4[SP, mV]))/(MAX(Таблица4[SP, mV])-MIN(Таблица4[SP, mV]))</f>
        <v>0.90005092946269416</v>
      </c>
      <c r="E147" s="52">
        <f>0.175*Таблица4[[#This Row],[a_SP]]+0.025</f>
        <v>0.18250891265597147</v>
      </c>
      <c r="F147" s="56">
        <f>EXP(70*Таблица4[[#This Row],[poro]]-8.2)</f>
        <v>97.088592451418407</v>
      </c>
      <c r="G147" s="52"/>
      <c r="H147" s="52"/>
      <c r="I147" s="1">
        <v>2435.2700000000068</v>
      </c>
      <c r="J147" s="1">
        <v>2.58</v>
      </c>
      <c r="K147" s="52">
        <f>1-(J147-MIN(Таблица5[SP, mV]))/(MAX(Таблица5[SP, mV])-MIN(Таблица5[SP, mV]))</f>
        <v>0.97418451070642387</v>
      </c>
      <c r="L147" s="56">
        <f>0.175*Таблица5[[#This Row],[a_SP]]+0.025</f>
        <v>0.19548228937362416</v>
      </c>
      <c r="M147" s="56">
        <f>EXP(70*Таблица5[[#This Row],[poro]]-8.2)</f>
        <v>240.75029021839126</v>
      </c>
      <c r="N147" s="52"/>
      <c r="O147" s="52"/>
      <c r="P147" s="1">
        <v>2433.3300000000099</v>
      </c>
      <c r="Q147" s="1">
        <v>20.420000000000002</v>
      </c>
      <c r="R147" s="54">
        <f>1-(Q147-MIN(Таблица6[SP, mV]))/(MAX(Таблица6[SP, mV])-MIN(Таблица6[SP, mV]))</f>
        <v>0.82843459479763348</v>
      </c>
      <c r="S147" s="56">
        <f>0.175*Таблица6[[#This Row],[a_SP]]+0.025</f>
        <v>0.16997605408958585</v>
      </c>
      <c r="T147" s="54">
        <f>EXP(70*Таблица6[[#This Row],[poro]]-8.2)</f>
        <v>40.379562823706166</v>
      </c>
      <c r="U147" s="54"/>
      <c r="V147" s="54"/>
      <c r="W147" s="1">
        <v>2449.1</v>
      </c>
      <c r="X147" s="1">
        <v>16.170000000000002</v>
      </c>
      <c r="Y147" s="52">
        <f>1-(X147-MIN(Таблица7[SP, mV]))/(MAX(Таблица7[SP, mV])-MIN(Таблица7[SP, mV]))</f>
        <v>0.82908783426699073</v>
      </c>
      <c r="Z147" s="56">
        <f>0.175*Таблица7[[#This Row],[a_SP]]+0.025</f>
        <v>0.17009037099672336</v>
      </c>
      <c r="AA147" s="52">
        <f>EXP(70*Таблица7[[#This Row],[poro]]-8.2)</f>
        <v>40.703983801967716</v>
      </c>
      <c r="AB147" s="52"/>
      <c r="AC147" s="52"/>
      <c r="AD147" s="1">
        <v>2453.8000000000002</v>
      </c>
      <c r="AE147" s="1">
        <v>13.34</v>
      </c>
      <c r="AF147" s="52">
        <f>1-(AE147-MIN(Таблица8[SP, mV]))/(MAX(Таблица8[SP, mV])-MIN(Таблица8[SP, mV]))</f>
        <v>0.86331967213114758</v>
      </c>
      <c r="AG147" s="56">
        <f>0.175*Таблица8[[#This Row],[a_SP]]+0.025</f>
        <v>0.17608094262295082</v>
      </c>
      <c r="AH147" s="52">
        <f>EXP(70*Таблица8[[#This Row],[poro]]-8.2)</f>
        <v>61.909025920392132</v>
      </c>
      <c r="AI147" s="52"/>
      <c r="AJ147" s="52"/>
      <c r="AK147" s="1">
        <v>2449.7366666666662</v>
      </c>
      <c r="AL147" s="1">
        <v>10.88</v>
      </c>
      <c r="AM147" s="52">
        <f>1-(AL147-MIN(Таблица9[SP, mV]))/(MAX(Таблица9[SP, mV])-MIN(Таблица9[SP, mV]))</f>
        <v>0.88389712944189514</v>
      </c>
      <c r="AN147" s="56">
        <f>0.175*Таблица9[[#This Row],[a_SP]]+0.025</f>
        <v>0.17968199765233164</v>
      </c>
      <c r="AO147" s="52">
        <f>EXP(70*Таблица9[[#This Row],[poro]]-8.2)</f>
        <v>79.657790095741873</v>
      </c>
      <c r="AP147" s="52"/>
      <c r="AQ147" s="52"/>
    </row>
    <row r="148" spans="2:43" x14ac:dyDescent="0.45">
      <c r="B148" s="1">
        <v>2439.0433333333335</v>
      </c>
      <c r="C148" s="1">
        <v>8.4600000000000009</v>
      </c>
      <c r="D148" s="52">
        <f>1-(C148-MIN(Таблица4[SP, mV]))/(MAX(Таблица4[SP, mV])-MIN(Таблица4[SP, mV]))</f>
        <v>0.89228418640183349</v>
      </c>
      <c r="E148" s="52">
        <f>0.175*Таблица4[[#This Row],[a_SP]]+0.025</f>
        <v>0.18114973262032086</v>
      </c>
      <c r="F148" s="56">
        <f>EXP(70*Таблица4[[#This Row],[poro]]-8.2)</f>
        <v>88.277148781599351</v>
      </c>
      <c r="G148" s="52"/>
      <c r="H148" s="52"/>
      <c r="I148" s="1">
        <v>2435.3855555555624</v>
      </c>
      <c r="J148" s="1">
        <v>2.65</v>
      </c>
      <c r="K148" s="52">
        <f>1-(J148-MIN(Таблица5[SP, mV]))/(MAX(Таблица5[SP, mV])-MIN(Таблица5[SP, mV]))</f>
        <v>0.97348409045427253</v>
      </c>
      <c r="L148" s="56">
        <f>0.175*Таблица5[[#This Row],[a_SP]]+0.025</f>
        <v>0.19535971582949768</v>
      </c>
      <c r="M148" s="56">
        <f>EXP(70*Таблица5[[#This Row],[poro]]-8.2)</f>
        <v>238.69345367544477</v>
      </c>
      <c r="N148" s="52"/>
      <c r="O148" s="52"/>
      <c r="P148" s="1">
        <v>2433.46000000001</v>
      </c>
      <c r="Q148" s="1">
        <v>19.62</v>
      </c>
      <c r="R148" s="54">
        <f>1-(Q148-MIN(Таблица6[SP, mV]))/(MAX(Таблица6[SP, mV])-MIN(Таблица6[SP, mV]))</f>
        <v>0.8359470372804958</v>
      </c>
      <c r="S148" s="56">
        <f>0.175*Таблица6[[#This Row],[a_SP]]+0.025</f>
        <v>0.17129073152408675</v>
      </c>
      <c r="T148" s="54">
        <f>EXP(70*Таблица6[[#This Row],[poro]]-8.2)</f>
        <v>44.271946149409402</v>
      </c>
      <c r="U148" s="54"/>
      <c r="V148" s="54"/>
      <c r="W148" s="1">
        <v>2449.1999999999998</v>
      </c>
      <c r="X148" s="1">
        <v>15.12</v>
      </c>
      <c r="Y148" s="52">
        <f>1-(X148-MIN(Таблица7[SP, mV]))/(MAX(Таблица7[SP, mV])-MIN(Таблица7[SP, mV]))</f>
        <v>0.84018602684705634</v>
      </c>
      <c r="Z148" s="56">
        <f>0.175*Таблица7[[#This Row],[a_SP]]+0.025</f>
        <v>0.17203255469823484</v>
      </c>
      <c r="AA148" s="52">
        <f>EXP(70*Таблица7[[#This Row],[poro]]-8.2)</f>
        <v>46.63161893106399</v>
      </c>
      <c r="AB148" s="52"/>
      <c r="AC148" s="52"/>
      <c r="AD148" s="1">
        <v>2453.9333333333334</v>
      </c>
      <c r="AE148" s="1">
        <v>11.52</v>
      </c>
      <c r="AF148" s="52">
        <f>1-(AE148-MIN(Таблица8[SP, mV]))/(MAX(Таблица8[SP, mV])-MIN(Таблица8[SP, mV]))</f>
        <v>0.88196721311475412</v>
      </c>
      <c r="AG148" s="56">
        <f>0.175*Таблица8[[#This Row],[a_SP]]+0.025</f>
        <v>0.17934426229508196</v>
      </c>
      <c r="AH148" s="52">
        <f>EXP(70*Таблица8[[#This Row],[poro]]-8.2)</f>
        <v>77.796649185035562</v>
      </c>
      <c r="AI148" s="52"/>
      <c r="AJ148" s="52"/>
      <c r="AK148" s="1">
        <v>2449.8699999999994</v>
      </c>
      <c r="AL148" s="1">
        <v>9.98</v>
      </c>
      <c r="AM148" s="52">
        <f>1-(AL148-MIN(Таблица9[SP, mV]))/(MAX(Таблица9[SP, mV])-MIN(Таблица9[SP, mV]))</f>
        <v>0.89350122719026781</v>
      </c>
      <c r="AN148" s="56">
        <f>0.175*Таблица9[[#This Row],[a_SP]]+0.025</f>
        <v>0.18136271475829685</v>
      </c>
      <c r="AO148" s="52">
        <f>EXP(70*Таблица9[[#This Row],[poro]]-8.2)</f>
        <v>89.603110347735154</v>
      </c>
      <c r="AP148" s="52"/>
      <c r="AQ148" s="52"/>
    </row>
    <row r="149" spans="2:43" x14ac:dyDescent="0.45">
      <c r="B149" s="1">
        <v>2439.1766666666667</v>
      </c>
      <c r="C149" s="1">
        <v>9.81</v>
      </c>
      <c r="D149" s="52">
        <f>1-(C149-MIN(Таблица4[SP, mV]))/(MAX(Таблица4[SP, mV])-MIN(Таблица4[SP, mV]))</f>
        <v>0.87509549274255161</v>
      </c>
      <c r="E149" s="52">
        <f>0.175*Таблица4[[#This Row],[a_SP]]+0.025</f>
        <v>0.17814171122994651</v>
      </c>
      <c r="F149" s="56">
        <f>EXP(70*Таблица4[[#This Row],[poro]]-8.2)</f>
        <v>71.515898819712689</v>
      </c>
      <c r="G149" s="52"/>
      <c r="H149" s="52"/>
      <c r="I149" s="1">
        <v>2435.501111111118</v>
      </c>
      <c r="J149" s="1">
        <v>3.52</v>
      </c>
      <c r="K149" s="52">
        <f>1-(J149-MIN(Таблица5[SP, mV]))/(MAX(Таблица5[SP, mV])-MIN(Таблица5[SP, mV]))</f>
        <v>0.9647788673203922</v>
      </c>
      <c r="L149" s="56">
        <f>0.175*Таблица5[[#This Row],[a_SP]]+0.025</f>
        <v>0.19383630178106862</v>
      </c>
      <c r="M149" s="56">
        <f>EXP(70*Таблица5[[#This Row],[poro]]-8.2)</f>
        <v>214.54963810536162</v>
      </c>
      <c r="N149" s="52"/>
      <c r="O149" s="52"/>
      <c r="P149" s="1">
        <v>2433.5900000000101</v>
      </c>
      <c r="Q149" s="1">
        <v>19.18</v>
      </c>
      <c r="R149" s="54">
        <f>1-(Q149-MIN(Таблица6[SP, mV]))/(MAX(Таблица6[SP, mV])-MIN(Таблица6[SP, mV]))</f>
        <v>0.84007888064607006</v>
      </c>
      <c r="S149" s="56">
        <f>0.175*Таблица6[[#This Row],[a_SP]]+0.025</f>
        <v>0.17201380411306225</v>
      </c>
      <c r="T149" s="54">
        <f>EXP(70*Таблица6[[#This Row],[poro]]-8.2)</f>
        <v>46.5704531711526</v>
      </c>
      <c r="U149" s="54"/>
      <c r="V149" s="54"/>
      <c r="W149" s="1">
        <v>2449.3000000000002</v>
      </c>
      <c r="X149" s="1">
        <v>13.88</v>
      </c>
      <c r="Y149" s="52">
        <f>1-(X149-MIN(Таблица7[SP, mV]))/(MAX(Таблица7[SP, mV])-MIN(Таблица7[SP, mV]))</f>
        <v>0.85329246379875279</v>
      </c>
      <c r="Z149" s="56">
        <f>0.175*Таблица7[[#This Row],[a_SP]]+0.025</f>
        <v>0.17432618116478171</v>
      </c>
      <c r="AA149" s="52">
        <f>EXP(70*Таблица7[[#This Row],[poro]]-8.2)</f>
        <v>54.753028461642138</v>
      </c>
      <c r="AB149" s="52"/>
      <c r="AC149" s="52"/>
      <c r="AD149" s="1">
        <v>2454.0666666666671</v>
      </c>
      <c r="AE149" s="1">
        <v>9.6</v>
      </c>
      <c r="AF149" s="52">
        <f>1-(AE149-MIN(Таблица8[SP, mV]))/(MAX(Таблица8[SP, mV])-MIN(Таблица8[SP, mV]))</f>
        <v>0.90163934426229508</v>
      </c>
      <c r="AG149" s="56">
        <f>0.175*Таблица8[[#This Row],[a_SP]]+0.025</f>
        <v>0.18278688524590161</v>
      </c>
      <c r="AH149" s="52">
        <f>EXP(70*Таблица8[[#This Row],[poro]]-8.2)</f>
        <v>98.996249661811177</v>
      </c>
      <c r="AI149" s="52"/>
      <c r="AJ149" s="52"/>
      <c r="AK149" s="1">
        <v>2450.0033333333331</v>
      </c>
      <c r="AL149" s="1">
        <v>8.23</v>
      </c>
      <c r="AM149" s="52">
        <f>1-(AL149-MIN(Таблица9[SP, mV]))/(MAX(Таблица9[SP, mV])-MIN(Таблица9[SP, mV]))</f>
        <v>0.91217586170099241</v>
      </c>
      <c r="AN149" s="56">
        <f>0.175*Таблица9[[#This Row],[a_SP]]+0.025</f>
        <v>0.18463077579767365</v>
      </c>
      <c r="AO149" s="52">
        <f>EXP(70*Таблица9[[#This Row],[poro]]-8.2)</f>
        <v>112.63520315060632</v>
      </c>
      <c r="AP149" s="52"/>
      <c r="AQ149" s="52"/>
    </row>
    <row r="150" spans="2:43" x14ac:dyDescent="0.45">
      <c r="B150" s="1">
        <v>2439.31</v>
      </c>
      <c r="C150" s="1">
        <v>10.9</v>
      </c>
      <c r="D150" s="52">
        <f>1-(C150-MIN(Таблица4[SP, mV]))/(MAX(Таблица4[SP, mV])-MIN(Таблица4[SP, mV]))</f>
        <v>0.8612172141583907</v>
      </c>
      <c r="E150" s="52">
        <f>0.175*Таблица4[[#This Row],[a_SP]]+0.025</f>
        <v>0.17571301247771837</v>
      </c>
      <c r="F150" s="56">
        <f>EXP(70*Таблица4[[#This Row],[poro]]-8.2)</f>
        <v>60.334909914767039</v>
      </c>
      <c r="G150" s="52"/>
      <c r="H150" s="52"/>
      <c r="I150" s="1">
        <v>2435.6166666666736</v>
      </c>
      <c r="J150" s="1">
        <v>4.92</v>
      </c>
      <c r="K150" s="52">
        <f>1-(J150-MIN(Таблица5[SP, mV]))/(MAX(Таблица5[SP, mV])-MIN(Таблица5[SP, mV]))</f>
        <v>0.95077046227736639</v>
      </c>
      <c r="L150" s="56">
        <f>0.175*Таблица5[[#This Row],[a_SP]]+0.025</f>
        <v>0.19138483089853911</v>
      </c>
      <c r="M150" s="56">
        <f>EXP(70*Таблица5[[#This Row],[poro]]-8.2)</f>
        <v>180.71806463253299</v>
      </c>
      <c r="N150" s="52"/>
      <c r="O150" s="52"/>
      <c r="P150" s="1">
        <v>2433.7200000000098</v>
      </c>
      <c r="Q150" s="1">
        <v>18.059999999999999</v>
      </c>
      <c r="R150" s="54">
        <f>1-(Q150-MIN(Таблица6[SP, mV]))/(MAX(Таблица6[SP, mV])-MIN(Таблица6[SP, mV]))</f>
        <v>0.85059630012207721</v>
      </c>
      <c r="S150" s="56">
        <f>0.175*Таблица6[[#This Row],[a_SP]]+0.025</f>
        <v>0.1738543525213635</v>
      </c>
      <c r="T150" s="54">
        <f>EXP(70*Таблица6[[#This Row],[poro]]-8.2)</f>
        <v>52.974182726073224</v>
      </c>
      <c r="U150" s="54"/>
      <c r="V150" s="54"/>
      <c r="W150" s="1">
        <v>2449.3999999999996</v>
      </c>
      <c r="X150" s="1">
        <v>12.83</v>
      </c>
      <c r="Y150" s="52">
        <f>1-(X150-MIN(Таблица7[SP, mV]))/(MAX(Таблица7[SP, mV])-MIN(Таблица7[SP, mV]))</f>
        <v>0.86439065637881829</v>
      </c>
      <c r="Z150" s="56">
        <f>0.175*Таблица7[[#This Row],[a_SP]]+0.025</f>
        <v>0.17626836486629319</v>
      </c>
      <c r="AA150" s="52">
        <f>EXP(70*Таблица7[[#This Row],[poro]]-8.2)</f>
        <v>62.726596270450784</v>
      </c>
      <c r="AB150" s="52"/>
      <c r="AC150" s="52"/>
      <c r="AD150" s="1">
        <v>2454.2000000000003</v>
      </c>
      <c r="AE150" s="1">
        <v>7.9</v>
      </c>
      <c r="AF150" s="52">
        <f>1-(AE150-MIN(Таблица8[SP, mV]))/(MAX(Таблица8[SP, mV])-MIN(Таблица8[SP, mV]))</f>
        <v>0.91905737704918034</v>
      </c>
      <c r="AG150" s="56">
        <f>0.175*Таблица8[[#This Row],[a_SP]]+0.025</f>
        <v>0.18583504098360654</v>
      </c>
      <c r="AH150" s="52">
        <f>EXP(70*Таблица8[[#This Row],[poro]]-8.2)</f>
        <v>122.54188241940186</v>
      </c>
      <c r="AI150" s="52"/>
      <c r="AJ150" s="52"/>
      <c r="AK150" s="1">
        <v>2450.1366666666663</v>
      </c>
      <c r="AL150" s="1">
        <v>7.06</v>
      </c>
      <c r="AM150" s="52">
        <f>1-(AL150-MIN(Таблица9[SP, mV]))/(MAX(Таблица9[SP, mV])-MIN(Таблица9[SP, mV]))</f>
        <v>0.92466118877387682</v>
      </c>
      <c r="AN150" s="56">
        <f>0.175*Таблица9[[#This Row],[a_SP]]+0.025</f>
        <v>0.18681570803542843</v>
      </c>
      <c r="AO150" s="52">
        <f>EXP(70*Таблица9[[#This Row],[poro]]-8.2)</f>
        <v>131.24943050856933</v>
      </c>
      <c r="AP150" s="52"/>
      <c r="AQ150" s="52"/>
    </row>
    <row r="151" spans="2:43" x14ac:dyDescent="0.45">
      <c r="B151" s="1">
        <v>2439.4433333333332</v>
      </c>
      <c r="C151" s="1">
        <v>11.79</v>
      </c>
      <c r="D151" s="52">
        <f>1-(C151-MIN(Таблица4[SP, mV]))/(MAX(Таблица4[SP, mV])-MIN(Таблица4[SP, mV]))</f>
        <v>0.84988540870893814</v>
      </c>
      <c r="E151" s="52">
        <f>0.175*Таблица4[[#This Row],[a_SP]]+0.025</f>
        <v>0.17372994652406415</v>
      </c>
      <c r="F151" s="56">
        <f>EXP(70*Таблица4[[#This Row],[poro]]-8.2)</f>
        <v>52.51486417589183</v>
      </c>
      <c r="G151" s="52"/>
      <c r="H151" s="52"/>
      <c r="I151" s="1">
        <v>2435.7322222222292</v>
      </c>
      <c r="J151" s="1">
        <v>6.65</v>
      </c>
      <c r="K151" s="52">
        <f>1-(J151-MIN(Таблица5[SP, mV]))/(MAX(Таблица5[SP, mV])-MIN(Таблица5[SP, mV]))</f>
        <v>0.93346007604562742</v>
      </c>
      <c r="L151" s="56">
        <f>0.175*Таблица5[[#This Row],[a_SP]]+0.025</f>
        <v>0.18835551330798478</v>
      </c>
      <c r="M151" s="56">
        <f>EXP(70*Таблица5[[#This Row],[poro]]-8.2)</f>
        <v>146.18689876341156</v>
      </c>
      <c r="N151" s="52"/>
      <c r="O151" s="52"/>
      <c r="P151" s="1">
        <v>2433.8500000000099</v>
      </c>
      <c r="Q151" s="1">
        <v>17.57</v>
      </c>
      <c r="R151" s="54">
        <f>1-(Q151-MIN(Таблица6[SP, mV]))/(MAX(Таблица6[SP, mV])-MIN(Таблица6[SP, mV]))</f>
        <v>0.8551976711428303</v>
      </c>
      <c r="S151" s="56">
        <f>0.175*Таблица6[[#This Row],[a_SP]]+0.025</f>
        <v>0.17465959244999529</v>
      </c>
      <c r="T151" s="54">
        <f>EXP(70*Таблица6[[#This Row],[poro]]-8.2)</f>
        <v>56.045926545090303</v>
      </c>
      <c r="U151" s="54"/>
      <c r="V151" s="54"/>
      <c r="W151" s="1">
        <v>2449.5</v>
      </c>
      <c r="X151" s="1">
        <v>11.6</v>
      </c>
      <c r="Y151" s="52">
        <f>1-(X151-MIN(Таблица7[SP, mV]))/(MAX(Таблица7[SP, mV])-MIN(Таблица7[SP, mV]))</f>
        <v>0.87739139625832363</v>
      </c>
      <c r="Z151" s="56">
        <f>0.175*Таблица7[[#This Row],[a_SP]]+0.025</f>
        <v>0.17854349434520661</v>
      </c>
      <c r="AA151" s="52">
        <f>EXP(70*Таблица7[[#This Row],[poro]]-8.2)</f>
        <v>73.555822236389275</v>
      </c>
      <c r="AB151" s="52"/>
      <c r="AC151" s="52"/>
      <c r="AD151" s="1">
        <v>2454.3333333333335</v>
      </c>
      <c r="AE151" s="1">
        <v>7.12</v>
      </c>
      <c r="AF151" s="52">
        <f>1-(AE151-MIN(Таблица8[SP, mV]))/(MAX(Таблица8[SP, mV])-MIN(Таблица8[SP, mV]))</f>
        <v>0.92704918032786887</v>
      </c>
      <c r="AG151" s="56">
        <f>0.175*Таблица8[[#This Row],[a_SP]]+0.025</f>
        <v>0.18723360655737703</v>
      </c>
      <c r="AH151" s="52">
        <f>EXP(70*Таблица8[[#This Row],[poro]]-8.2)</f>
        <v>135.14556530038536</v>
      </c>
      <c r="AI151" s="52"/>
      <c r="AJ151" s="52"/>
      <c r="AK151" s="1">
        <v>2450.27</v>
      </c>
      <c r="AL151" s="1">
        <v>6.51</v>
      </c>
      <c r="AM151" s="52">
        <f>1-(AL151-MIN(Таблица9[SP, mV]))/(MAX(Таблица9[SP, mV])-MIN(Таблица9[SP, mV]))</f>
        <v>0.93053035962010455</v>
      </c>
      <c r="AN151" s="56">
        <f>0.175*Таблица9[[#This Row],[a_SP]]+0.025</f>
        <v>0.18784281293351829</v>
      </c>
      <c r="AO151" s="52">
        <f>EXP(70*Таблица9[[#This Row],[poro]]-8.2)</f>
        <v>141.03342307123148</v>
      </c>
      <c r="AP151" s="52"/>
      <c r="AQ151" s="52"/>
    </row>
    <row r="152" spans="2:43" x14ac:dyDescent="0.45">
      <c r="B152" s="1">
        <v>2439.5766666666664</v>
      </c>
      <c r="C152" s="1">
        <v>11.65</v>
      </c>
      <c r="D152" s="52">
        <f>1-(C152-MIN(Таблица4[SP, mV]))/(MAX(Таблица4[SP, mV])-MIN(Таблица4[SP, mV]))</f>
        <v>0.85166793990323408</v>
      </c>
      <c r="E152" s="52">
        <f>0.175*Таблица4[[#This Row],[a_SP]]+0.025</f>
        <v>0.17404188948306595</v>
      </c>
      <c r="F152" s="56">
        <f>EXP(70*Таблица4[[#This Row],[poro]]-8.2)</f>
        <v>53.674190589774533</v>
      </c>
      <c r="G152" s="52"/>
      <c r="H152" s="52"/>
      <c r="I152" s="1">
        <v>2435.8477777777848</v>
      </c>
      <c r="J152" s="1">
        <v>8.24</v>
      </c>
      <c r="K152" s="52">
        <f>1-(J152-MIN(Таблица5[SP, mV]))/(MAX(Таблица5[SP, mV])-MIN(Таблица5[SP, mV]))</f>
        <v>0.91755053031819089</v>
      </c>
      <c r="L152" s="56">
        <f>0.175*Таблица5[[#This Row],[a_SP]]+0.025</f>
        <v>0.18557134280568338</v>
      </c>
      <c r="M152" s="56">
        <f>EXP(70*Таблица5[[#This Row],[poro]]-8.2)</f>
        <v>120.30064642382648</v>
      </c>
      <c r="N152" s="52"/>
      <c r="O152" s="52"/>
      <c r="P152" s="1">
        <v>2433.98000000002</v>
      </c>
      <c r="Q152" s="1">
        <v>17.27</v>
      </c>
      <c r="R152" s="54">
        <f>1-(Q152-MIN(Таблица6[SP, mV]))/(MAX(Таблица6[SP, mV])-MIN(Таблица6[SP, mV]))</f>
        <v>0.85801483707390369</v>
      </c>
      <c r="S152" s="56">
        <f>0.175*Таблица6[[#This Row],[a_SP]]+0.025</f>
        <v>0.17515259648793313</v>
      </c>
      <c r="T152" s="54">
        <f>EXP(70*Таблица6[[#This Row],[poro]]-8.2)</f>
        <v>58.013848782404615</v>
      </c>
      <c r="U152" s="54"/>
      <c r="V152" s="54"/>
      <c r="W152" s="1">
        <v>2449.6</v>
      </c>
      <c r="X152" s="1">
        <v>10.68</v>
      </c>
      <c r="Y152" s="52">
        <f>1-(X152-MIN(Таблица7[SP, mV]))/(MAX(Таблица7[SP, mV])-MIN(Таблица7[SP, mV]))</f>
        <v>0.88711552689990492</v>
      </c>
      <c r="Z152" s="56">
        <f>0.175*Таблица7[[#This Row],[a_SP]]+0.025</f>
        <v>0.18024521720748335</v>
      </c>
      <c r="AA152" s="52">
        <f>EXP(70*Таблица7[[#This Row],[poro]]-8.2)</f>
        <v>82.86105795284152</v>
      </c>
      <c r="AB152" s="52"/>
      <c r="AC152" s="52"/>
      <c r="AD152" s="1">
        <v>2454.4666666666667</v>
      </c>
      <c r="AE152" s="1">
        <v>7</v>
      </c>
      <c r="AF152" s="52">
        <f>1-(AE152-MIN(Таблица8[SP, mV]))/(MAX(Таблица8[SP, mV])-MIN(Таблица8[SP, mV]))</f>
        <v>0.92827868852459017</v>
      </c>
      <c r="AG152" s="56">
        <f>0.175*Таблица8[[#This Row],[a_SP]]+0.025</f>
        <v>0.18744877049180325</v>
      </c>
      <c r="AH152" s="52">
        <f>EXP(70*Таблица8[[#This Row],[poro]]-8.2)</f>
        <v>137.19646291084044</v>
      </c>
      <c r="AI152" s="52"/>
      <c r="AJ152" s="52"/>
      <c r="AK152" s="1">
        <v>2450.4033333333332</v>
      </c>
      <c r="AL152" s="1">
        <v>6.12</v>
      </c>
      <c r="AM152" s="52">
        <f>1-(AL152-MIN(Таблица9[SP, mV]))/(MAX(Таблица9[SP, mV])-MIN(Таблица9[SP, mV]))</f>
        <v>0.9346921353110661</v>
      </c>
      <c r="AN152" s="56">
        <f>0.175*Таблица9[[#This Row],[a_SP]]+0.025</f>
        <v>0.18857112367943654</v>
      </c>
      <c r="AO152" s="52">
        <f>EXP(70*Таблица9[[#This Row],[poro]]-8.2)</f>
        <v>148.40999163751709</v>
      </c>
      <c r="AP152" s="52"/>
      <c r="AQ152" s="52"/>
    </row>
    <row r="153" spans="2:43" x14ac:dyDescent="0.45">
      <c r="B153" s="1">
        <v>2439.7100000000005</v>
      </c>
      <c r="C153" s="1">
        <v>11.43</v>
      </c>
      <c r="D153" s="52">
        <f>1-(C153-MIN(Таблица4[SP, mV]))/(MAX(Таблица4[SP, mV])-MIN(Таблица4[SP, mV]))</f>
        <v>0.85446906035141335</v>
      </c>
      <c r="E153" s="52">
        <f>0.175*Таблица4[[#This Row],[a_SP]]+0.025</f>
        <v>0.17453208556149732</v>
      </c>
      <c r="F153" s="56">
        <f>EXP(70*Таблица4[[#This Row],[poro]]-8.2)</f>
        <v>55.547915426439033</v>
      </c>
      <c r="G153" s="52"/>
      <c r="H153" s="52"/>
      <c r="I153" s="1">
        <v>2435.9633333333404</v>
      </c>
      <c r="J153" s="1">
        <v>9.18</v>
      </c>
      <c r="K153" s="52">
        <f>1-(J153-MIN(Таблица5[SP, mV]))/(MAX(Таблица5[SP, mV])-MIN(Таблица5[SP, mV]))</f>
        <v>0.90814488693215933</v>
      </c>
      <c r="L153" s="56">
        <f>0.175*Таблица5[[#This Row],[a_SP]]+0.025</f>
        <v>0.18392535521312786</v>
      </c>
      <c r="M153" s="56">
        <f>EXP(70*Таблица5[[#This Row],[poro]]-8.2)</f>
        <v>107.20842799674176</v>
      </c>
      <c r="N153" s="52"/>
      <c r="O153" s="52"/>
      <c r="P153" s="1">
        <v>2434.1100000000201</v>
      </c>
      <c r="Q153" s="1">
        <v>18.96</v>
      </c>
      <c r="R153" s="54">
        <f>1-(Q153-MIN(Таблица6[SP, mV]))/(MAX(Таблица6[SP, mV])-MIN(Таблица6[SP, mV]))</f>
        <v>0.84214480232885713</v>
      </c>
      <c r="S153" s="56">
        <f>0.175*Таблица6[[#This Row],[a_SP]]+0.025</f>
        <v>0.17237534040754998</v>
      </c>
      <c r="T153" s="54">
        <f>EXP(70*Таблица6[[#This Row],[poro]]-8.2)</f>
        <v>47.764076941052942</v>
      </c>
      <c r="U153" s="54"/>
      <c r="V153" s="54"/>
      <c r="W153" s="1">
        <v>2449.6999999999998</v>
      </c>
      <c r="X153" s="1">
        <v>9.83</v>
      </c>
      <c r="Y153" s="52">
        <f>1-(X153-MIN(Таблица7[SP, mV]))/(MAX(Таблица7[SP, mV])-MIN(Таблица7[SP, mV]))</f>
        <v>0.89609977803614838</v>
      </c>
      <c r="Z153" s="56">
        <f>0.175*Таблица7[[#This Row],[a_SP]]+0.025</f>
        <v>0.18181746115632594</v>
      </c>
      <c r="AA153" s="52">
        <f>EXP(70*Таблица7[[#This Row],[poro]]-8.2)</f>
        <v>92.501261377860672</v>
      </c>
      <c r="AB153" s="52"/>
      <c r="AC153" s="52"/>
      <c r="AD153" s="1">
        <v>2454.6</v>
      </c>
      <c r="AE153" s="1">
        <v>7.14</v>
      </c>
      <c r="AF153" s="52">
        <f>1-(AE153-MIN(Таблица8[SP, mV]))/(MAX(Таблица8[SP, mV])-MIN(Таблица8[SP, mV]))</f>
        <v>0.92684426229508199</v>
      </c>
      <c r="AG153" s="56">
        <f>0.175*Таблица8[[#This Row],[a_SP]]+0.025</f>
        <v>0.18719774590163935</v>
      </c>
      <c r="AH153" s="52">
        <f>EXP(70*Таблица8[[#This Row],[poro]]-8.2)</f>
        <v>134.80674214160823</v>
      </c>
      <c r="AI153" s="52"/>
      <c r="AJ153" s="52"/>
      <c r="AK153" s="1">
        <v>2450.5366666666664</v>
      </c>
      <c r="AL153" s="1">
        <v>7.46</v>
      </c>
      <c r="AM153" s="52">
        <f>1-(AL153-MIN(Таблица9[SP, mV]))/(MAX(Таблица9[SP, mV])-MIN(Таблица9[SP, mV]))</f>
        <v>0.92039270088571123</v>
      </c>
      <c r="AN153" s="56">
        <f>0.175*Таблица9[[#This Row],[a_SP]]+0.025</f>
        <v>0.18606872265499946</v>
      </c>
      <c r="AO153" s="52">
        <f>EXP(70*Таблица9[[#This Row],[poro]]-8.2)</f>
        <v>124.56287217797859</v>
      </c>
      <c r="AP153" s="52"/>
      <c r="AQ153" s="52"/>
    </row>
    <row r="154" spans="2:43" x14ac:dyDescent="0.45">
      <c r="B154" s="1">
        <v>2439.8433333333337</v>
      </c>
      <c r="C154" s="1">
        <v>12.11</v>
      </c>
      <c r="D154" s="52">
        <f>1-(C154-MIN(Таблица4[SP, mV]))/(MAX(Таблица4[SP, mV])-MIN(Таблица4[SP, mV]))</f>
        <v>0.84581105169340465</v>
      </c>
      <c r="E154" s="52">
        <f>0.175*Таблица4[[#This Row],[a_SP]]+0.025</f>
        <v>0.1730169340463458</v>
      </c>
      <c r="F154" s="56">
        <f>EXP(70*Таблица4[[#This Row],[poro]]-8.2)</f>
        <v>49.958136426179713</v>
      </c>
      <c r="G154" s="52"/>
      <c r="H154" s="52"/>
      <c r="I154" s="1">
        <v>2436.0788888888956</v>
      </c>
      <c r="J154" s="1">
        <v>9.67</v>
      </c>
      <c r="K154" s="52">
        <f>1-(J154-MIN(Таблица5[SP, mV]))/(MAX(Таблица5[SP, mV])-MIN(Таблица5[SP, mV]))</f>
        <v>0.90324194516710021</v>
      </c>
      <c r="L154" s="56">
        <f>0.175*Таблица5[[#This Row],[a_SP]]+0.025</f>
        <v>0.18306734040424252</v>
      </c>
      <c r="M154" s="56">
        <f>EXP(70*Таблица5[[#This Row],[poro]]-8.2)</f>
        <v>100.95893280837177</v>
      </c>
      <c r="N154" s="52"/>
      <c r="O154" s="52"/>
      <c r="P154" s="1">
        <v>2434.2400000000198</v>
      </c>
      <c r="Q154" s="1">
        <v>19.75</v>
      </c>
      <c r="R154" s="54">
        <f>1-(Q154-MIN(Таблица6[SP, mV]))/(MAX(Таблица6[SP, mV])-MIN(Таблица6[SP, mV]))</f>
        <v>0.83472626537703065</v>
      </c>
      <c r="S154" s="56">
        <f>0.175*Таблица6[[#This Row],[a_SP]]+0.025</f>
        <v>0.17107709644098035</v>
      </c>
      <c r="T154" s="54">
        <f>EXP(70*Таблица6[[#This Row],[poro]]-8.2)</f>
        <v>43.614809096840659</v>
      </c>
      <c r="U154" s="54"/>
      <c r="V154" s="54"/>
      <c r="W154" s="1">
        <v>2449.8000000000002</v>
      </c>
      <c r="X154" s="1">
        <v>9.74</v>
      </c>
      <c r="Y154" s="52">
        <f>1-(X154-MIN(Таблица7[SP, mV]))/(MAX(Таблица7[SP, mV])-MIN(Таблица7[SP, mV]))</f>
        <v>0.89705105168586829</v>
      </c>
      <c r="Z154" s="56">
        <f>0.175*Таблица7[[#This Row],[a_SP]]+0.025</f>
        <v>0.18198393404502694</v>
      </c>
      <c r="AA154" s="52">
        <f>EXP(70*Таблица7[[#This Row],[poro]]-8.2)</f>
        <v>93.585493093273328</v>
      </c>
      <c r="AB154" s="52"/>
      <c r="AC154" s="52"/>
      <c r="AD154" s="1">
        <v>2454.7333333333336</v>
      </c>
      <c r="AE154" s="1">
        <v>7.61</v>
      </c>
      <c r="AF154" s="52">
        <f>1-(AE154-MIN(Таблица8[SP, mV]))/(MAX(Таблица8[SP, mV])-MIN(Таблица8[SP, mV]))</f>
        <v>0.92202868852459019</v>
      </c>
      <c r="AG154" s="56">
        <f>0.175*Таблица8[[#This Row],[a_SP]]+0.025</f>
        <v>0.18635502049180327</v>
      </c>
      <c r="AH154" s="52">
        <f>EXP(70*Таблица8[[#This Row],[poro]]-8.2)</f>
        <v>127.08440022434469</v>
      </c>
      <c r="AI154" s="52"/>
      <c r="AJ154" s="52"/>
      <c r="AK154" s="1">
        <v>2450.6699999999996</v>
      </c>
      <c r="AL154" s="1">
        <v>7.06</v>
      </c>
      <c r="AM154" s="52">
        <f>1-(AL154-MIN(Таблица9[SP, mV]))/(MAX(Таблица9[SP, mV])-MIN(Таблица9[SP, mV]))</f>
        <v>0.92466118877387682</v>
      </c>
      <c r="AN154" s="56">
        <f>0.175*Таблица9[[#This Row],[a_SP]]+0.025</f>
        <v>0.18681570803542843</v>
      </c>
      <c r="AO154" s="52">
        <f>EXP(70*Таблица9[[#This Row],[poro]]-8.2)</f>
        <v>131.24943050856933</v>
      </c>
      <c r="AP154" s="52"/>
      <c r="AQ154" s="52"/>
    </row>
    <row r="155" spans="2:43" x14ac:dyDescent="0.45">
      <c r="B155" s="1">
        <v>2439.9766666666669</v>
      </c>
      <c r="C155" s="1">
        <v>12.64</v>
      </c>
      <c r="D155" s="52">
        <f>1-(C155-MIN(Таблица4[SP, mV]))/(MAX(Таблица4[SP, mV])-MIN(Таблица4[SP, mV]))</f>
        <v>0.83906289788642729</v>
      </c>
      <c r="E155" s="52">
        <f>0.175*Таблица4[[#This Row],[a_SP]]+0.025</f>
        <v>0.17183600713012476</v>
      </c>
      <c r="F155" s="56">
        <f>EXP(70*Таблица4[[#This Row],[poro]]-8.2)</f>
        <v>45.994439056661911</v>
      </c>
      <c r="G155" s="52"/>
      <c r="H155" s="52"/>
      <c r="I155" s="1">
        <v>2436.1944444444512</v>
      </c>
      <c r="J155" s="1">
        <v>9.2200000000000006</v>
      </c>
      <c r="K155" s="52">
        <f>1-(J155-MIN(Таблица5[SP, mV]))/(MAX(Таблица5[SP, mV])-MIN(Таблица5[SP, mV]))</f>
        <v>0.90774464678807287</v>
      </c>
      <c r="L155" s="56">
        <f>0.175*Таблица5[[#This Row],[a_SP]]+0.025</f>
        <v>0.18385531318791273</v>
      </c>
      <c r="M155" s="56">
        <f>EXP(70*Таблица5[[#This Row],[poro]]-8.2)</f>
        <v>106.68407779719357</v>
      </c>
      <c r="N155" s="52"/>
      <c r="O155" s="52"/>
      <c r="P155" s="1">
        <v>2434.3700000000199</v>
      </c>
      <c r="Q155" s="1">
        <v>19.350000000000001</v>
      </c>
      <c r="R155" s="54">
        <f>1-(Q155-MIN(Таблица6[SP, mV]))/(MAX(Таблица6[SP, mV])-MIN(Таблица6[SP, mV]))</f>
        <v>0.83848248661846181</v>
      </c>
      <c r="S155" s="56">
        <f>0.175*Таблица6[[#This Row],[a_SP]]+0.025</f>
        <v>0.17173443515823081</v>
      </c>
      <c r="T155" s="54">
        <f>EXP(70*Таблица6[[#This Row],[poro]]-8.2)</f>
        <v>45.668576665445343</v>
      </c>
      <c r="U155" s="54"/>
      <c r="V155" s="54"/>
      <c r="W155" s="1">
        <v>2449.8999999999996</v>
      </c>
      <c r="X155" s="1">
        <v>9.9</v>
      </c>
      <c r="Y155" s="52">
        <f>1-(X155-MIN(Таблица7[SP, mV]))/(MAX(Таблица7[SP, mV])-MIN(Таблица7[SP, mV]))</f>
        <v>0.89535989853081066</v>
      </c>
      <c r="Z155" s="56">
        <f>0.175*Таблица7[[#This Row],[a_SP]]+0.025</f>
        <v>0.18168798224289184</v>
      </c>
      <c r="AA155" s="52">
        <f>EXP(70*Таблица7[[#This Row],[poro]]-8.2)</f>
        <v>91.666661900363906</v>
      </c>
      <c r="AB155" s="52"/>
      <c r="AC155" s="52"/>
      <c r="AD155" s="1">
        <v>2454.8666666666668</v>
      </c>
      <c r="AE155" s="1">
        <v>8.76</v>
      </c>
      <c r="AF155" s="52">
        <f>1-(AE155-MIN(Таблица8[SP, mV]))/(MAX(Таблица8[SP, mV])-MIN(Таблица8[SP, mV]))</f>
        <v>0.91024590163934427</v>
      </c>
      <c r="AG155" s="56">
        <f>0.175*Таблица8[[#This Row],[a_SP]]+0.025</f>
        <v>0.18429303278688522</v>
      </c>
      <c r="AH155" s="52">
        <f>EXP(70*Таблица8[[#This Row],[poro]]-8.2)</f>
        <v>110.00351227792243</v>
      </c>
      <c r="AI155" s="52"/>
      <c r="AJ155" s="52"/>
      <c r="AK155" s="1">
        <v>2450.8033333333328</v>
      </c>
      <c r="AL155" s="1">
        <v>8.41</v>
      </c>
      <c r="AM155" s="52">
        <f>1-(AL155-MIN(Таблица9[SP, mV]))/(MAX(Таблица9[SP, mV])-MIN(Таблица9[SP, mV]))</f>
        <v>0.91025504215131792</v>
      </c>
      <c r="AN155" s="56">
        <f>0.175*Таблица9[[#This Row],[a_SP]]+0.025</f>
        <v>0.18429463237648061</v>
      </c>
      <c r="AO155" s="52">
        <f>EXP(70*Таблица9[[#This Row],[poro]]-8.2)</f>
        <v>110.01583020069496</v>
      </c>
      <c r="AP155" s="52"/>
      <c r="AQ155" s="52"/>
    </row>
    <row r="156" spans="2:43" x14ac:dyDescent="0.45">
      <c r="B156" s="1">
        <v>2440.11</v>
      </c>
      <c r="C156" s="1">
        <v>12.89</v>
      </c>
      <c r="D156" s="52">
        <f>1-(C156-MIN(Таблица4[SP, mV]))/(MAX(Таблица4[SP, mV])-MIN(Таблица4[SP, mV]))</f>
        <v>0.83587980646804172</v>
      </c>
      <c r="E156" s="52">
        <f>0.175*Таблица4[[#This Row],[a_SP]]+0.025</f>
        <v>0.1712789661319073</v>
      </c>
      <c r="F156" s="56">
        <f>EXP(70*Таблица4[[#This Row],[poro]]-8.2)</f>
        <v>44.235499783042535</v>
      </c>
      <c r="G156" s="52"/>
      <c r="H156" s="52"/>
      <c r="I156" s="1">
        <v>2436.3100000000068</v>
      </c>
      <c r="J156" s="1">
        <v>9.1999999999999993</v>
      </c>
      <c r="K156" s="52">
        <f>1-(J156-MIN(Таблица5[SP, mV]))/(MAX(Таблица5[SP, mV])-MIN(Таблица5[SP, mV]))</f>
        <v>0.90794476686011605</v>
      </c>
      <c r="L156" s="56">
        <f>0.175*Таблица5[[#This Row],[a_SP]]+0.025</f>
        <v>0.18389033420052028</v>
      </c>
      <c r="M156" s="56">
        <f>EXP(70*Таблица5[[#This Row],[poro]]-8.2)</f>
        <v>106.94593153981681</v>
      </c>
      <c r="N156" s="52"/>
      <c r="O156" s="52"/>
      <c r="P156" s="1">
        <v>2434.50000000002</v>
      </c>
      <c r="Q156" s="1">
        <v>16.64</v>
      </c>
      <c r="R156" s="54">
        <f>1-(Q156-MIN(Таблица6[SP, mV]))/(MAX(Таблица6[SP, mV])-MIN(Таблица6[SP, mV]))</f>
        <v>0.86393088552915764</v>
      </c>
      <c r="S156" s="56">
        <f>0.175*Таблица6[[#This Row],[a_SP]]+0.025</f>
        <v>0.17618790496760256</v>
      </c>
      <c r="T156" s="54">
        <f>EXP(70*Таблица6[[#This Row],[poro]]-8.2)</f>
        <v>62.374301008490036</v>
      </c>
      <c r="U156" s="54"/>
      <c r="V156" s="54"/>
      <c r="W156" s="1">
        <v>2450</v>
      </c>
      <c r="X156" s="1">
        <v>10.67</v>
      </c>
      <c r="Y156" s="52">
        <f>1-(X156-MIN(Таблица7[SP, mV]))/(MAX(Таблица7[SP, mV])-MIN(Таблица7[SP, mV]))</f>
        <v>0.88722122397209602</v>
      </c>
      <c r="Z156" s="56">
        <f>0.175*Таблица7[[#This Row],[a_SP]]+0.025</f>
        <v>0.18026371419511678</v>
      </c>
      <c r="AA156" s="52">
        <f>EXP(70*Таблица7[[#This Row],[poro]]-8.2)</f>
        <v>82.968415037733777</v>
      </c>
      <c r="AB156" s="52"/>
      <c r="AC156" s="52"/>
      <c r="AD156" s="1">
        <v>2455.0000000000005</v>
      </c>
      <c r="AE156" s="1">
        <v>10.52</v>
      </c>
      <c r="AF156" s="52">
        <f>1-(AE156-MIN(Таблица8[SP, mV]))/(MAX(Таблица8[SP, mV])-MIN(Таблица8[SP, mV]))</f>
        <v>0.89221311475409837</v>
      </c>
      <c r="AG156" s="56">
        <f>0.175*Таблица8[[#This Row],[a_SP]]+0.025</f>
        <v>0.18113729508196719</v>
      </c>
      <c r="AH156" s="52">
        <f>EXP(70*Таблица8[[#This Row],[poro]]-8.2)</f>
        <v>88.200325698942635</v>
      </c>
      <c r="AI156" s="52"/>
      <c r="AJ156" s="52"/>
      <c r="AK156" s="1">
        <v>2450.9366666666665</v>
      </c>
      <c r="AL156" s="1">
        <v>11</v>
      </c>
      <c r="AM156" s="52">
        <f>1-(AL156-MIN(Таблица9[SP, mV]))/(MAX(Таблица9[SP, mV])-MIN(Таблица9[SP, mV]))</f>
        <v>0.88261658307544555</v>
      </c>
      <c r="AN156" s="56">
        <f>0.175*Таблица9[[#This Row],[a_SP]]+0.025</f>
        <v>0.17945790203820294</v>
      </c>
      <c r="AO156" s="52">
        <f>EXP(70*Таблица9[[#This Row],[poro]]-8.2)</f>
        <v>78.417972540631084</v>
      </c>
      <c r="AP156" s="52"/>
      <c r="AQ156" s="52"/>
    </row>
    <row r="157" spans="2:43" x14ac:dyDescent="0.45">
      <c r="B157" s="1">
        <v>2440.2433333333333</v>
      </c>
      <c r="C157" s="1">
        <v>12.78</v>
      </c>
      <c r="D157" s="52">
        <f>1-(C157-MIN(Таблица4[SP, mV]))/(MAX(Таблица4[SP, mV])-MIN(Таблица4[SP, mV]))</f>
        <v>0.83728036669213135</v>
      </c>
      <c r="E157" s="52">
        <f>0.175*Таблица4[[#This Row],[a_SP]]+0.025</f>
        <v>0.17152406417112298</v>
      </c>
      <c r="F157" s="56">
        <f>EXP(70*Таблица4[[#This Row],[poro]]-8.2)</f>
        <v>45.000990110265306</v>
      </c>
      <c r="G157" s="52"/>
      <c r="H157" s="52"/>
      <c r="I157" s="1">
        <v>2436.4255555555624</v>
      </c>
      <c r="J157" s="1">
        <v>9.43</v>
      </c>
      <c r="K157" s="52">
        <f>1-(J157-MIN(Таблица5[SP, mV]))/(MAX(Таблица5[SP, mV])-MIN(Таблица5[SP, mV]))</f>
        <v>0.90564338603161898</v>
      </c>
      <c r="L157" s="56">
        <f>0.175*Таблица5[[#This Row],[a_SP]]+0.025</f>
        <v>0.18348759255553332</v>
      </c>
      <c r="M157" s="56">
        <f>EXP(70*Таблица5[[#This Row],[poro]]-8.2)</f>
        <v>103.97302379281844</v>
      </c>
      <c r="N157" s="52"/>
      <c r="O157" s="52"/>
      <c r="P157" s="1">
        <v>2434.6300000000201</v>
      </c>
      <c r="Q157" s="1">
        <v>13.25</v>
      </c>
      <c r="R157" s="54">
        <f>1-(Q157-MIN(Таблица6[SP, mV]))/(MAX(Таблица6[SP, mV])-MIN(Таблица6[SP, mV]))</f>
        <v>0.89576486055028637</v>
      </c>
      <c r="S157" s="56">
        <f>0.175*Таблица6[[#This Row],[a_SP]]+0.025</f>
        <v>0.18175885059630009</v>
      </c>
      <c r="T157" s="54">
        <f>EXP(70*Таблица6[[#This Row],[poro]]-8.2)</f>
        <v>92.12253027530781</v>
      </c>
      <c r="U157" s="54"/>
      <c r="V157" s="54"/>
      <c r="W157" s="1">
        <v>2450.1</v>
      </c>
      <c r="X157" s="1">
        <v>11.01</v>
      </c>
      <c r="Y157" s="52">
        <f>1-(X157-MIN(Таблица7[SP, mV]))/(MAX(Таблица7[SP, mV])-MIN(Таблица7[SP, mV]))</f>
        <v>0.88362752351759855</v>
      </c>
      <c r="Z157" s="56">
        <f>0.175*Таблица7[[#This Row],[a_SP]]+0.025</f>
        <v>0.17963481661557973</v>
      </c>
      <c r="AA157" s="52">
        <f>EXP(70*Таблица7[[#This Row],[poro]]-8.2)</f>
        <v>79.395140458812833</v>
      </c>
      <c r="AB157" s="52"/>
      <c r="AC157" s="52"/>
      <c r="AD157" s="1">
        <v>2455.1333333333337</v>
      </c>
      <c r="AE157" s="1">
        <v>12.31</v>
      </c>
      <c r="AF157" s="52">
        <f>1-(AE157-MIN(Таблица8[SP, mV]))/(MAX(Таблица8[SP, mV])-MIN(Таблица8[SP, mV]))</f>
        <v>0.87387295081967209</v>
      </c>
      <c r="AG157" s="56">
        <f>0.175*Таблица8[[#This Row],[a_SP]]+0.025</f>
        <v>0.1779277663934426</v>
      </c>
      <c r="AH157" s="52">
        <f>EXP(70*Таблица8[[#This Row],[poro]]-8.2)</f>
        <v>70.452846885398714</v>
      </c>
      <c r="AI157" s="52"/>
      <c r="AJ157" s="52"/>
      <c r="AK157" s="1">
        <v>2451.0699999999997</v>
      </c>
      <c r="AL157" s="1">
        <v>11.69</v>
      </c>
      <c r="AM157" s="52">
        <f>1-(AL157-MIN(Таблица9[SP, mV]))/(MAX(Таблица9[SP, mV])-MIN(Таблица9[SP, mV]))</f>
        <v>0.87525344146835982</v>
      </c>
      <c r="AN157" s="56">
        <f>0.175*Таблица9[[#This Row],[a_SP]]+0.025</f>
        <v>0.17816935225696295</v>
      </c>
      <c r="AO157" s="52">
        <f>EXP(70*Таблица9[[#This Row],[poro]]-8.2)</f>
        <v>71.654406876570974</v>
      </c>
      <c r="AP157" s="52"/>
      <c r="AQ157" s="52"/>
    </row>
    <row r="158" spans="2:43" x14ac:dyDescent="0.45">
      <c r="B158" s="1">
        <v>2440.3766666666666</v>
      </c>
      <c r="C158" s="1">
        <v>13.01</v>
      </c>
      <c r="D158" s="52">
        <f>1-(C158-MIN(Таблица4[SP, mV]))/(MAX(Таблица4[SP, mV])-MIN(Таблица4[SP, mV]))</f>
        <v>0.83435192258721669</v>
      </c>
      <c r="E158" s="52">
        <f>0.175*Таблица4[[#This Row],[a_SP]]+0.025</f>
        <v>0.1710115864527629</v>
      </c>
      <c r="F158" s="56">
        <f>EXP(70*Таблица4[[#This Row],[poro]]-8.2)</f>
        <v>43.415262582563287</v>
      </c>
      <c r="G158" s="52"/>
      <c r="H158" s="52"/>
      <c r="I158" s="1">
        <v>2436.541111111118</v>
      </c>
      <c r="J158" s="1">
        <v>9.76</v>
      </c>
      <c r="K158" s="52">
        <f>1-(J158-MIN(Таблица5[SP, mV]))/(MAX(Таблица5[SP, mV])-MIN(Таблица5[SP, mV]))</f>
        <v>0.9023414048429057</v>
      </c>
      <c r="L158" s="56">
        <f>0.175*Таблица5[[#This Row],[a_SP]]+0.025</f>
        <v>0.18290974584750849</v>
      </c>
      <c r="M158" s="56">
        <f>EXP(70*Таблица5[[#This Row],[poro]]-8.2)</f>
        <v>99.851312982590102</v>
      </c>
      <c r="N158" s="52"/>
      <c r="O158" s="52"/>
      <c r="P158" s="1">
        <v>2434.7600000000202</v>
      </c>
      <c r="Q158" s="1">
        <v>9.75</v>
      </c>
      <c r="R158" s="54">
        <f>1-(Q158-MIN(Таблица6[SP, mV]))/(MAX(Таблица6[SP, mV])-MIN(Таблица6[SP, mV]))</f>
        <v>0.92863179641280869</v>
      </c>
      <c r="S158" s="56">
        <f>0.175*Таблица6[[#This Row],[a_SP]]+0.025</f>
        <v>0.18751056437224151</v>
      </c>
      <c r="T158" s="54">
        <f>EXP(70*Таблица6[[#This Row],[poro]]-8.2)</f>
        <v>137.79120140328791</v>
      </c>
      <c r="U158" s="54"/>
      <c r="V158" s="54"/>
      <c r="W158" s="1">
        <v>2450.1999999999998</v>
      </c>
      <c r="X158" s="1">
        <v>11.35</v>
      </c>
      <c r="Y158" s="52">
        <f>1-(X158-MIN(Таблица7[SP, mV]))/(MAX(Таблица7[SP, mV])-MIN(Таблица7[SP, mV]))</f>
        <v>0.88003382306310118</v>
      </c>
      <c r="Z158" s="56">
        <f>0.175*Таблица7[[#This Row],[a_SP]]+0.025</f>
        <v>0.17900591903604268</v>
      </c>
      <c r="AA158" s="52">
        <f>EXP(70*Таблица7[[#This Row],[poro]]-8.2)</f>
        <v>75.975759276680961</v>
      </c>
      <c r="AB158" s="52"/>
      <c r="AC158" s="52"/>
      <c r="AD158" s="1">
        <v>2455.2666666666669</v>
      </c>
      <c r="AE158" s="1">
        <v>14.19</v>
      </c>
      <c r="AF158" s="52">
        <f>1-(AE158-MIN(Таблица8[SP, mV]))/(MAX(Таблица8[SP, mV])-MIN(Таблица8[SP, mV]))</f>
        <v>0.85461065573770489</v>
      </c>
      <c r="AG158" s="56">
        <f>0.175*Таблица8[[#This Row],[a_SP]]+0.025</f>
        <v>0.17455686475409835</v>
      </c>
      <c r="AH158" s="52">
        <f>EXP(70*Таблица8[[#This Row],[poro]]-8.2)</f>
        <v>55.644349311289986</v>
      </c>
      <c r="AI158" s="52"/>
      <c r="AJ158" s="52"/>
      <c r="AK158" s="1">
        <v>2451.2033333333329</v>
      </c>
      <c r="AL158" s="1">
        <v>12.48</v>
      </c>
      <c r="AM158" s="52">
        <f>1-(AL158-MIN(Таблица9[SP, mV]))/(MAX(Таблица9[SP, mV])-MIN(Таблица9[SP, mV]))</f>
        <v>0.86682317788923269</v>
      </c>
      <c r="AN158" s="56">
        <f>0.175*Таблица9[[#This Row],[a_SP]]+0.025</f>
        <v>0.1766940561306157</v>
      </c>
      <c r="AO158" s="52">
        <f>EXP(70*Таблица9[[#This Row],[poro]]-8.2)</f>
        <v>64.623875296612027</v>
      </c>
      <c r="AP158" s="52"/>
      <c r="AQ158" s="52"/>
    </row>
    <row r="159" spans="2:43" x14ac:dyDescent="0.45">
      <c r="B159" s="1">
        <v>2440.5099999999998</v>
      </c>
      <c r="C159" s="1">
        <v>12.63</v>
      </c>
      <c r="D159" s="52">
        <f>1-(C159-MIN(Таблица4[SP, mV]))/(MAX(Таблица4[SP, mV])-MIN(Таблица4[SP, mV]))</f>
        <v>0.8391902215431627</v>
      </c>
      <c r="E159" s="52">
        <f>0.175*Таблица4[[#This Row],[a_SP]]+0.025</f>
        <v>0.17185828877005346</v>
      </c>
      <c r="F159" s="56">
        <f>EXP(70*Таблица4[[#This Row],[poro]]-8.2)</f>
        <v>46.06623323841594</v>
      </c>
      <c r="G159" s="52"/>
      <c r="H159" s="52"/>
      <c r="I159" s="1">
        <v>2436.656666666674</v>
      </c>
      <c r="J159" s="1">
        <v>9.4499999999999993</v>
      </c>
      <c r="K159" s="52">
        <f>1-(J159-MIN(Таблица5[SP, mV]))/(MAX(Таблица5[SP, mV])-MIN(Таблица5[SP, mV]))</f>
        <v>0.90544326595957569</v>
      </c>
      <c r="L159" s="56">
        <f>0.175*Таблица5[[#This Row],[a_SP]]+0.025</f>
        <v>0.18345257154292574</v>
      </c>
      <c r="M159" s="56">
        <f>EXP(70*Таблица5[[#This Row],[poro]]-8.2)</f>
        <v>103.7184491211126</v>
      </c>
      <c r="N159" s="52"/>
      <c r="O159" s="52"/>
      <c r="P159" s="1">
        <v>2434.8900000000199</v>
      </c>
      <c r="Q159" s="1">
        <v>6.24</v>
      </c>
      <c r="R159" s="54">
        <f>1-(Q159-MIN(Таблица6[SP, mV]))/(MAX(Таблица6[SP, mV])-MIN(Таблица6[SP, mV]))</f>
        <v>0.96159263780636683</v>
      </c>
      <c r="S159" s="56">
        <f>0.175*Таблица6[[#This Row],[a_SP]]+0.025</f>
        <v>0.19327871161611418</v>
      </c>
      <c r="T159" s="54">
        <f>EXP(70*Таблица6[[#This Row],[poro]]-8.2)</f>
        <v>206.33680576922649</v>
      </c>
      <c r="U159" s="54"/>
      <c r="V159" s="54"/>
      <c r="W159" s="1">
        <v>2450.3000000000002</v>
      </c>
      <c r="X159" s="1">
        <v>11.52</v>
      </c>
      <c r="Y159" s="52">
        <f>1-(X159-MIN(Таблица7[SP, mV]))/(MAX(Таблица7[SP, mV])-MIN(Таблица7[SP, mV]))</f>
        <v>0.87823697283585245</v>
      </c>
      <c r="Z159" s="56">
        <f>0.175*Таблица7[[#This Row],[a_SP]]+0.025</f>
        <v>0.17869147024627416</v>
      </c>
      <c r="AA159" s="52">
        <f>EXP(70*Таблица7[[#This Row],[poro]]-8.2)</f>
        <v>74.321696204917771</v>
      </c>
      <c r="AB159" s="52"/>
      <c r="AC159" s="52"/>
      <c r="AD159" s="1">
        <v>2455.4</v>
      </c>
      <c r="AE159" s="1">
        <v>15.76</v>
      </c>
      <c r="AF159" s="52">
        <f>1-(AE159-MIN(Таблица8[SP, mV]))/(MAX(Таблица8[SP, mV])-MIN(Таблица8[SP, mV]))</f>
        <v>0.83852459016393444</v>
      </c>
      <c r="AG159" s="56">
        <f>0.175*Таблица8[[#This Row],[a_SP]]+0.025</f>
        <v>0.17174180327868852</v>
      </c>
      <c r="AH159" s="52">
        <f>EXP(70*Таблица8[[#This Row],[poro]]-8.2)</f>
        <v>45.692137150980621</v>
      </c>
      <c r="AI159" s="52"/>
      <c r="AJ159" s="52"/>
      <c r="AK159" s="1">
        <v>2451.3366666666666</v>
      </c>
      <c r="AL159" s="1">
        <v>12.63</v>
      </c>
      <c r="AM159" s="52">
        <f>1-(AL159-MIN(Таблица9[SP, mV]))/(MAX(Таблица9[SP, mV])-MIN(Таблица9[SP, mV]))</f>
        <v>0.86522249493117065</v>
      </c>
      <c r="AN159" s="56">
        <f>0.175*Таблица9[[#This Row],[a_SP]]+0.025</f>
        <v>0.17641393661295485</v>
      </c>
      <c r="AO159" s="52">
        <f>EXP(70*Таблица9[[#This Row],[poro]]-8.2)</f>
        <v>63.369049429969991</v>
      </c>
      <c r="AP159" s="52"/>
      <c r="AQ159" s="52"/>
    </row>
    <row r="160" spans="2:43" x14ac:dyDescent="0.45">
      <c r="B160" s="1">
        <v>2440.6433333333339</v>
      </c>
      <c r="C160" s="1">
        <v>12.76</v>
      </c>
      <c r="D160" s="52">
        <f>1-(C160-MIN(Таблица4[SP, mV]))/(MAX(Таблица4[SP, mV])-MIN(Таблица4[SP, mV]))</f>
        <v>0.83753501400560226</v>
      </c>
      <c r="E160" s="52">
        <f>0.175*Таблица4[[#This Row],[a_SP]]+0.025</f>
        <v>0.17156862745098039</v>
      </c>
      <c r="F160" s="56">
        <f>EXP(70*Таблица4[[#This Row],[poro]]-8.2)</f>
        <v>45.141586706977179</v>
      </c>
      <c r="G160" s="52"/>
      <c r="H160" s="52"/>
      <c r="I160" s="1">
        <v>2436.7722222222292</v>
      </c>
      <c r="J160" s="1">
        <v>8.1</v>
      </c>
      <c r="K160" s="52">
        <f>1-(J160-MIN(Таблица5[SP, mV]))/(MAX(Таблица5[SP, mV])-MIN(Таблица5[SP, mV]))</f>
        <v>0.91895137082249345</v>
      </c>
      <c r="L160" s="56">
        <f>0.175*Таблица5[[#This Row],[a_SP]]+0.025</f>
        <v>0.18581648989393634</v>
      </c>
      <c r="M160" s="56">
        <f>EXP(70*Таблица5[[#This Row],[poro]]-8.2)</f>
        <v>122.38285571446424</v>
      </c>
      <c r="N160" s="52"/>
      <c r="O160" s="52"/>
      <c r="P160" s="1">
        <v>2435.02000000002</v>
      </c>
      <c r="Q160" s="1">
        <v>3.27</v>
      </c>
      <c r="R160" s="54">
        <f>1-(Q160-MIN(Таблица6[SP, mV]))/(MAX(Таблица6[SP, mV])-MIN(Таблица6[SP, mV]))</f>
        <v>0.98948258052399285</v>
      </c>
      <c r="S160" s="56">
        <f>0.175*Таблица6[[#This Row],[a_SP]]+0.025</f>
        <v>0.19815945159169873</v>
      </c>
      <c r="T160" s="54">
        <f>EXP(70*Таблица6[[#This Row],[poro]]-8.2)</f>
        <v>290.37163757230923</v>
      </c>
      <c r="U160" s="54"/>
      <c r="V160" s="54"/>
      <c r="W160" s="1">
        <v>2450.3999999999996</v>
      </c>
      <c r="X160" s="1">
        <v>11.11</v>
      </c>
      <c r="Y160" s="52">
        <f>1-(X160-MIN(Таблица7[SP, mV]))/(MAX(Таблица7[SP, mV])-MIN(Таблица7[SP, mV]))</f>
        <v>0.88257055279568752</v>
      </c>
      <c r="Z160" s="56">
        <f>0.175*Таблица7[[#This Row],[a_SP]]+0.025</f>
        <v>0.1794498467392453</v>
      </c>
      <c r="AA160" s="52">
        <f>EXP(70*Таблица7[[#This Row],[poro]]-8.2)</f>
        <v>78.373767389929299</v>
      </c>
      <c r="AB160" s="52"/>
      <c r="AC160" s="52"/>
      <c r="AD160" s="1">
        <v>2455.5333333333333</v>
      </c>
      <c r="AE160" s="1">
        <v>16.670000000000002</v>
      </c>
      <c r="AF160" s="52">
        <f>1-(AE160-MIN(Таблица8[SP, mV]))/(MAX(Таблица8[SP, mV])-MIN(Таблица8[SP, mV]))</f>
        <v>0.82920081967213111</v>
      </c>
      <c r="AG160" s="56">
        <f>0.175*Таблица8[[#This Row],[a_SP]]+0.025</f>
        <v>0.17011014344262293</v>
      </c>
      <c r="AH160" s="52">
        <f>EXP(70*Таблица8[[#This Row],[poro]]-8.2)</f>
        <v>40.760360019551349</v>
      </c>
      <c r="AI160" s="52"/>
      <c r="AJ160" s="52"/>
      <c r="AK160" s="1">
        <v>2451.4699999999998</v>
      </c>
      <c r="AL160" s="1">
        <v>11.46</v>
      </c>
      <c r="AM160" s="52">
        <f>1-(AL160-MIN(Таблица9[SP, mV]))/(MAX(Таблица9[SP, mV])-MIN(Таблица9[SP, mV]))</f>
        <v>0.87770782200405506</v>
      </c>
      <c r="AN160" s="56">
        <f>0.175*Таблица9[[#This Row],[a_SP]]+0.025</f>
        <v>0.17859886885070961</v>
      </c>
      <c r="AO160" s="52">
        <f>EXP(70*Таблица9[[#This Row],[poro]]-8.2)</f>
        <v>73.841493750687619</v>
      </c>
      <c r="AP160" s="52"/>
      <c r="AQ160" s="52"/>
    </row>
    <row r="161" spans="2:43" x14ac:dyDescent="0.45">
      <c r="B161" s="1">
        <v>2440.7766666666671</v>
      </c>
      <c r="C161" s="1">
        <v>12.75</v>
      </c>
      <c r="D161" s="52">
        <f>1-(C161-MIN(Таблица4[SP, mV]))/(MAX(Таблица4[SP, mV])-MIN(Таблица4[SP, mV]))</f>
        <v>0.83766233766233766</v>
      </c>
      <c r="E161" s="52">
        <f>0.175*Таблица4[[#This Row],[a_SP]]+0.025</f>
        <v>0.17159090909090907</v>
      </c>
      <c r="F161" s="56">
        <f>EXP(70*Таблица4[[#This Row],[poro]]-8.2)</f>
        <v>45.212049644392501</v>
      </c>
      <c r="G161" s="52"/>
      <c r="H161" s="52"/>
      <c r="I161" s="1">
        <v>2436.8877777777848</v>
      </c>
      <c r="J161" s="1">
        <v>6.86</v>
      </c>
      <c r="K161" s="52">
        <f>1-(J161-MIN(Таблица5[SP, mV]))/(MAX(Таблица5[SP, mV])-MIN(Таблица5[SP, mV]))</f>
        <v>0.93135881528917353</v>
      </c>
      <c r="L161" s="56">
        <f>0.175*Таблица5[[#This Row],[a_SP]]+0.025</f>
        <v>0.18798779267560536</v>
      </c>
      <c r="M161" s="56">
        <f>EXP(70*Таблица5[[#This Row],[poro]]-8.2)</f>
        <v>142.47199973196345</v>
      </c>
      <c r="N161" s="52"/>
      <c r="O161" s="52"/>
      <c r="P161" s="1">
        <v>2435.1500000000201</v>
      </c>
      <c r="Q161" s="1">
        <v>2.77</v>
      </c>
      <c r="R161" s="54">
        <f>1-(Q161-MIN(Таблица6[SP, mV]))/(MAX(Таблица6[SP, mV])-MIN(Таблица6[SP, mV]))</f>
        <v>0.99417785707578177</v>
      </c>
      <c r="S161" s="56">
        <f>0.175*Таблица6[[#This Row],[a_SP]]+0.025</f>
        <v>0.19898112498826179</v>
      </c>
      <c r="T161" s="54">
        <f>EXP(70*Таблица6[[#This Row],[poro]]-8.2)</f>
        <v>307.56263242171741</v>
      </c>
      <c r="U161" s="54"/>
      <c r="V161" s="54"/>
      <c r="W161" s="1">
        <v>2450.5</v>
      </c>
      <c r="X161" s="1">
        <v>11.27</v>
      </c>
      <c r="Y161" s="52">
        <f>1-(X161-MIN(Таблица7[SP, mV]))/(MAX(Таблица7[SP, mV])-MIN(Таблица7[SP, mV]))</f>
        <v>0.88087939964063</v>
      </c>
      <c r="Z161" s="56">
        <f>0.175*Таблица7[[#This Row],[a_SP]]+0.025</f>
        <v>0.17915389493711023</v>
      </c>
      <c r="AA161" s="52">
        <f>EXP(70*Таблица7[[#This Row],[poro]]-8.2)</f>
        <v>76.76682998325532</v>
      </c>
      <c r="AB161" s="52"/>
      <c r="AC161" s="52"/>
      <c r="AD161" s="1">
        <v>2455.666666666667</v>
      </c>
      <c r="AE161" s="1">
        <v>17.14</v>
      </c>
      <c r="AF161" s="52">
        <f>1-(AE161-MIN(Таблица8[SP, mV]))/(MAX(Таблица8[SP, mV])-MIN(Таблица8[SP, mV]))</f>
        <v>0.82438524590163931</v>
      </c>
      <c r="AG161" s="56">
        <f>0.175*Таблица8[[#This Row],[a_SP]]+0.025</f>
        <v>0.16926741803278686</v>
      </c>
      <c r="AH161" s="52">
        <f>EXP(70*Таблица8[[#This Row],[poro]]-8.2)</f>
        <v>38.425421634859234</v>
      </c>
      <c r="AI161" s="52"/>
      <c r="AJ161" s="52"/>
      <c r="AK161" s="1">
        <v>2451.603333333333</v>
      </c>
      <c r="AL161" s="1">
        <v>11.09</v>
      </c>
      <c r="AM161" s="52">
        <f>1-(AL161-MIN(Таблица9[SP, mV]))/(MAX(Таблица9[SP, mV])-MIN(Таблица9[SP, mV]))</f>
        <v>0.8816561733006083</v>
      </c>
      <c r="AN161" s="56">
        <f>0.175*Таблица9[[#This Row],[a_SP]]+0.025</f>
        <v>0.17928983032760643</v>
      </c>
      <c r="AO161" s="52">
        <f>EXP(70*Таблица9[[#This Row],[poro]]-8.2)</f>
        <v>77.500789463440043</v>
      </c>
      <c r="AP161" s="52"/>
      <c r="AQ161" s="52"/>
    </row>
    <row r="162" spans="2:43" x14ac:dyDescent="0.45">
      <c r="B162" s="1">
        <v>2440.9100000000003</v>
      </c>
      <c r="C162" s="1">
        <v>12.65</v>
      </c>
      <c r="D162" s="52">
        <f>1-(C162-MIN(Таблица4[SP, mV]))/(MAX(Таблица4[SP, mV])-MIN(Таблица4[SP, mV]))</f>
        <v>0.83893557422969189</v>
      </c>
      <c r="E162" s="52">
        <f>0.175*Таблица4[[#This Row],[a_SP]]+0.025</f>
        <v>0.17181372549019608</v>
      </c>
      <c r="F162" s="56">
        <f>EXP(70*Таблица4[[#This Row],[poro]]-8.2)</f>
        <v>45.922756766073604</v>
      </c>
      <c r="G162" s="52"/>
      <c r="H162" s="52"/>
      <c r="I162" s="1">
        <v>2437.0033333333404</v>
      </c>
      <c r="J162" s="1">
        <v>5.82</v>
      </c>
      <c r="K162" s="52">
        <f>1-(J162-MIN(Таблица5[SP, mV]))/(MAX(Таблица5[SP, mV])-MIN(Таблица5[SP, mV]))</f>
        <v>0.94176505903542129</v>
      </c>
      <c r="L162" s="56">
        <f>0.175*Таблица5[[#This Row],[a_SP]]+0.025</f>
        <v>0.18980888533119872</v>
      </c>
      <c r="M162" s="56">
        <f>EXP(70*Таблица5[[#This Row],[poro]]-8.2)</f>
        <v>161.84223022307091</v>
      </c>
      <c r="N162" s="52"/>
      <c r="O162" s="52"/>
      <c r="P162" s="1">
        <v>2435.2800000000202</v>
      </c>
      <c r="Q162" s="1">
        <v>5.07</v>
      </c>
      <c r="R162" s="54">
        <f>1-(Q162-MIN(Таблица6[SP, mV]))/(MAX(Таблица6[SP, mV])-MIN(Таблица6[SP, mV]))</f>
        <v>0.97257958493755281</v>
      </c>
      <c r="S162" s="56">
        <f>0.175*Таблица6[[#This Row],[a_SP]]+0.025</f>
        <v>0.19520142736407173</v>
      </c>
      <c r="T162" s="54">
        <f>EXP(70*Таблица6[[#This Row],[poro]]-8.2)</f>
        <v>236.06328255139911</v>
      </c>
      <c r="U162" s="54"/>
      <c r="V162" s="54"/>
      <c r="W162" s="1">
        <v>2450.6</v>
      </c>
      <c r="X162" s="1">
        <v>11.9</v>
      </c>
      <c r="Y162" s="52">
        <f>1-(X162-MIN(Таблица7[SP, mV]))/(MAX(Таблица7[SP, mV])-MIN(Таблица7[SP, mV]))</f>
        <v>0.87422048409259068</v>
      </c>
      <c r="Z162" s="56">
        <f>0.175*Таблица7[[#This Row],[a_SP]]+0.025</f>
        <v>0.17798858471620335</v>
      </c>
      <c r="AA162" s="52">
        <f>EXP(70*Таблица7[[#This Row],[poro]]-8.2)</f>
        <v>70.753423930817931</v>
      </c>
      <c r="AB162" s="52"/>
      <c r="AC162" s="52"/>
      <c r="AD162" s="1">
        <v>2455.8000000000002</v>
      </c>
      <c r="AE162" s="1">
        <v>17.14</v>
      </c>
      <c r="AF162" s="52">
        <f>1-(AE162-MIN(Таблица8[SP, mV]))/(MAX(Таблица8[SP, mV])-MIN(Таблица8[SP, mV]))</f>
        <v>0.82438524590163931</v>
      </c>
      <c r="AG162" s="56">
        <f>0.175*Таблица8[[#This Row],[a_SP]]+0.025</f>
        <v>0.16926741803278686</v>
      </c>
      <c r="AH162" s="52">
        <f>EXP(70*Таблица8[[#This Row],[poro]]-8.2)</f>
        <v>38.425421634859234</v>
      </c>
      <c r="AI162" s="52"/>
      <c r="AJ162" s="52"/>
      <c r="AK162" s="1">
        <v>2451.7366666666662</v>
      </c>
      <c r="AL162" s="1">
        <v>11.18</v>
      </c>
      <c r="AM162" s="52">
        <f>1-(AL162-MIN(Таблица9[SP, mV]))/(MAX(Таблица9[SP, mV])-MIN(Таблица9[SP, mV]))</f>
        <v>0.88069576352577095</v>
      </c>
      <c r="AN162" s="56">
        <f>0.175*Таблица9[[#This Row],[a_SP]]+0.025</f>
        <v>0.17912175861700991</v>
      </c>
      <c r="AO162" s="52">
        <f>EXP(70*Таблица9[[#This Row],[poro]]-8.2)</f>
        <v>76.594333835197503</v>
      </c>
      <c r="AP162" s="52"/>
      <c r="AQ162" s="52"/>
    </row>
    <row r="163" spans="2:43" x14ac:dyDescent="0.45">
      <c r="B163" s="1">
        <v>2441.0433333333335</v>
      </c>
      <c r="C163" s="1">
        <v>13.09</v>
      </c>
      <c r="D163" s="52">
        <f>1-(C163-MIN(Таблица4[SP, mV]))/(MAX(Таблица4[SP, mV])-MIN(Таблица4[SP, mV]))</f>
        <v>0.83333333333333337</v>
      </c>
      <c r="E163" s="52">
        <f>0.175*Таблица4[[#This Row],[a_SP]]+0.025</f>
        <v>0.17083333333333334</v>
      </c>
      <c r="F163" s="56">
        <f>EXP(70*Таблица4[[#This Row],[poro]]-8.2)</f>
        <v>42.876904886264697</v>
      </c>
      <c r="G163" s="52"/>
      <c r="H163" s="52"/>
      <c r="I163" s="1">
        <v>2437.1188888888955</v>
      </c>
      <c r="J163" s="1">
        <v>4.43</v>
      </c>
      <c r="K163" s="52">
        <f>1-(J163-MIN(Таблица5[SP, mV]))/(MAX(Таблица5[SP, mV])-MIN(Таблица5[SP, mV]))</f>
        <v>0.95567340404242551</v>
      </c>
      <c r="L163" s="56">
        <f>0.175*Таблица5[[#This Row],[a_SP]]+0.025</f>
        <v>0.19224284570742445</v>
      </c>
      <c r="M163" s="56">
        <f>EXP(70*Таблица5[[#This Row],[poro]]-8.2)</f>
        <v>191.90475850850933</v>
      </c>
      <c r="N163" s="52"/>
      <c r="O163" s="52"/>
      <c r="P163" s="1">
        <v>2435.4100000000199</v>
      </c>
      <c r="Q163" s="1">
        <v>10.27</v>
      </c>
      <c r="R163" s="54">
        <f>1-(Q163-MIN(Таблица6[SP, mV]))/(MAX(Таблица6[SP, mV])-MIN(Таблица6[SP, mV]))</f>
        <v>0.92374870879894821</v>
      </c>
      <c r="S163" s="56">
        <f>0.175*Таблица6[[#This Row],[a_SP]]+0.025</f>
        <v>0.18665602403981593</v>
      </c>
      <c r="T163" s="54">
        <f>EXP(70*Таблица6[[#This Row],[poro]]-8.2)</f>
        <v>129.7905091785187</v>
      </c>
      <c r="U163" s="54"/>
      <c r="V163" s="54"/>
      <c r="W163" s="1">
        <v>2450.6999999999998</v>
      </c>
      <c r="X163" s="1">
        <v>11.96</v>
      </c>
      <c r="Y163" s="52">
        <f>1-(X163-MIN(Таблица7[SP, mV]))/(MAX(Таблица7[SP, mV])-MIN(Таблица7[SP, mV]))</f>
        <v>0.87358630165944406</v>
      </c>
      <c r="Z163" s="56">
        <f>0.175*Таблица7[[#This Row],[a_SP]]+0.025</f>
        <v>0.17787760279040268</v>
      </c>
      <c r="AA163" s="52">
        <f>EXP(70*Таблица7[[#This Row],[poro]]-8.2)</f>
        <v>70.205888924599606</v>
      </c>
      <c r="AB163" s="52"/>
      <c r="AC163" s="52"/>
      <c r="AD163" s="1">
        <v>2455.9333333333334</v>
      </c>
      <c r="AE163" s="1">
        <v>17.239999999999998</v>
      </c>
      <c r="AF163" s="52">
        <f>1-(AE163-MIN(Таблица8[SP, mV]))/(MAX(Таблица8[SP, mV])-MIN(Таблица8[SP, mV]))</f>
        <v>0.82336065573770489</v>
      </c>
      <c r="AG163" s="56">
        <f>0.175*Таблица8[[#This Row],[a_SP]]+0.025</f>
        <v>0.16908811475409835</v>
      </c>
      <c r="AH163" s="52">
        <f>EXP(70*Таблица8[[#This Row],[poro]]-8.2)</f>
        <v>37.946149368839222</v>
      </c>
      <c r="AI163" s="52"/>
      <c r="AJ163" s="52"/>
      <c r="AK163" s="1">
        <v>2451.8699999999994</v>
      </c>
      <c r="AL163" s="1">
        <v>10.88</v>
      </c>
      <c r="AM163" s="52">
        <f>1-(AL163-MIN(Таблица9[SP, mV]))/(MAX(Таблица9[SP, mV])-MIN(Таблица9[SP, mV]))</f>
        <v>0.88389712944189514</v>
      </c>
      <c r="AN163" s="56">
        <f>0.175*Таблица9[[#This Row],[a_SP]]+0.025</f>
        <v>0.17968199765233164</v>
      </c>
      <c r="AO163" s="52">
        <f>EXP(70*Таблица9[[#This Row],[poro]]-8.2)</f>
        <v>79.657790095741873</v>
      </c>
      <c r="AP163" s="52"/>
      <c r="AQ163" s="52"/>
    </row>
    <row r="164" spans="2:43" x14ac:dyDescent="0.45">
      <c r="B164" s="1">
        <v>2441.1766666666667</v>
      </c>
      <c r="C164" s="1">
        <v>13.86</v>
      </c>
      <c r="D164" s="52">
        <f>1-(C164-MIN(Таблица4[SP, mV]))/(MAX(Таблица4[SP, mV])-MIN(Таблица4[SP, mV]))</f>
        <v>0.82352941176470584</v>
      </c>
      <c r="E164" s="52">
        <f>0.175*Таблица4[[#This Row],[a_SP]]+0.025</f>
        <v>0.16911764705882351</v>
      </c>
      <c r="F164" s="56">
        <f>EXP(70*Таблица4[[#This Row],[poro]]-8.2)</f>
        <v>38.024675114734208</v>
      </c>
      <c r="G164" s="52"/>
      <c r="H164" s="52"/>
      <c r="I164" s="1">
        <v>2437.2344444444516</v>
      </c>
      <c r="J164" s="1">
        <v>3.17</v>
      </c>
      <c r="K164" s="52">
        <f>1-(J164-MIN(Таблица5[SP, mV]))/(MAX(Таблица5[SP, mV])-MIN(Таблица5[SP, mV]))</f>
        <v>0.96828096858114865</v>
      </c>
      <c r="L164" s="56">
        <f>0.175*Таблица5[[#This Row],[a_SP]]+0.025</f>
        <v>0.19444916950170099</v>
      </c>
      <c r="M164" s="56">
        <f>EXP(70*Таблица5[[#This Row],[poro]]-8.2)</f>
        <v>223.95426684035388</v>
      </c>
      <c r="N164" s="52"/>
      <c r="O164" s="52"/>
      <c r="P164" s="1">
        <v>2435.54000000002</v>
      </c>
      <c r="Q164" s="1">
        <v>14.95</v>
      </c>
      <c r="R164" s="54">
        <f>1-(Q164-MIN(Таблица6[SP, mV]))/(MAX(Таблица6[SP, mV])-MIN(Таблица6[SP, mV]))</f>
        <v>0.8798009202742042</v>
      </c>
      <c r="S164" s="56">
        <f>0.175*Таблица6[[#This Row],[a_SP]]+0.025</f>
        <v>0.17896516104798571</v>
      </c>
      <c r="T164" s="54">
        <f>EXP(70*Таблица6[[#This Row],[poro]]-8.2)</f>
        <v>75.759304865883138</v>
      </c>
      <c r="U164" s="54"/>
      <c r="V164" s="54"/>
      <c r="W164" s="1">
        <v>2450.8000000000002</v>
      </c>
      <c r="X164" s="1">
        <v>12.73</v>
      </c>
      <c r="Y164" s="52">
        <f>1-(X164-MIN(Таблица7[SP, mV]))/(MAX(Таблица7[SP, mV])-MIN(Таблица7[SP, mV]))</f>
        <v>0.86544762710072931</v>
      </c>
      <c r="Z164" s="56">
        <f>0.175*Таблица7[[#This Row],[a_SP]]+0.025</f>
        <v>0.17645333474262762</v>
      </c>
      <c r="AA164" s="52">
        <f>EXP(70*Таблица7[[#This Row],[poro]]-8.2)</f>
        <v>63.54405418101183</v>
      </c>
      <c r="AB164" s="52"/>
      <c r="AC164" s="52"/>
      <c r="AD164" s="1">
        <v>2456.0666666666671</v>
      </c>
      <c r="AE164" s="1">
        <v>17.190000000000001</v>
      </c>
      <c r="AF164" s="52">
        <f>1-(AE164-MIN(Таблица8[SP, mV]))/(MAX(Таблица8[SP, mV])-MIN(Таблица8[SP, mV]))</f>
        <v>0.82387295081967205</v>
      </c>
      <c r="AG164" s="56">
        <f>0.175*Таблица8[[#This Row],[a_SP]]+0.025</f>
        <v>0.16917776639344259</v>
      </c>
      <c r="AH164" s="52">
        <f>EXP(70*Таблица8[[#This Row],[poro]]-8.2)</f>
        <v>38.185033572291019</v>
      </c>
      <c r="AI164" s="52"/>
      <c r="AJ164" s="52"/>
      <c r="AK164" s="1">
        <v>2452.0033333333331</v>
      </c>
      <c r="AL164" s="1">
        <v>11.65</v>
      </c>
      <c r="AM164" s="52">
        <f>1-(AL164-MIN(Таблица9[SP, mV]))/(MAX(Таблица9[SP, mV])-MIN(Таблица9[SP, mV]))</f>
        <v>0.87568029025717642</v>
      </c>
      <c r="AN164" s="56">
        <f>0.175*Таблица9[[#This Row],[a_SP]]+0.025</f>
        <v>0.17824405079500585</v>
      </c>
      <c r="AO164" s="52">
        <f>EXP(70*Таблица9[[#This Row],[poro]]-8.2)</f>
        <v>72.030061711666903</v>
      </c>
      <c r="AP164" s="52"/>
      <c r="AQ164" s="52"/>
    </row>
    <row r="165" spans="2:43" x14ac:dyDescent="0.45">
      <c r="B165" s="1">
        <v>2441.31</v>
      </c>
      <c r="C165" s="1">
        <v>13.86</v>
      </c>
      <c r="D165" s="52">
        <f>1-(C165-MIN(Таблица4[SP, mV]))/(MAX(Таблица4[SP, mV])-MIN(Таблица4[SP, mV]))</f>
        <v>0.82352941176470584</v>
      </c>
      <c r="E165" s="52">
        <f>0.175*Таблица4[[#This Row],[a_SP]]+0.025</f>
        <v>0.16911764705882351</v>
      </c>
      <c r="F165" s="56">
        <f>EXP(70*Таблица4[[#This Row],[poro]]-8.2)</f>
        <v>38.024675114734208</v>
      </c>
      <c r="G165" s="52"/>
      <c r="H165" s="52"/>
      <c r="I165" s="1">
        <v>2437.3500000000067</v>
      </c>
      <c r="J165" s="1">
        <v>2.29</v>
      </c>
      <c r="K165" s="52">
        <f>1-(J165-MIN(Таблица5[SP, mV]))/(MAX(Таблица5[SP, mV])-MIN(Таблица5[SP, mV]))</f>
        <v>0.97708625175105068</v>
      </c>
      <c r="L165" s="52">
        <f>0.175*Таблица5[[#This Row],[a_SP]]+0.025</f>
        <v>0.19599009405643386</v>
      </c>
      <c r="M165" s="52">
        <f>EXP(70*Таблица5[[#This Row],[poro]]-8.2)</f>
        <v>249.46199624997271</v>
      </c>
      <c r="N165" s="52"/>
      <c r="O165" s="52"/>
      <c r="P165" s="1">
        <v>2435.6700000000201</v>
      </c>
      <c r="Q165" s="1">
        <v>18.52</v>
      </c>
      <c r="R165" s="54">
        <f>1-(Q165-MIN(Таблица6[SP, mV]))/(MAX(Таблица6[SP, mV])-MIN(Таблица6[SP, mV]))</f>
        <v>0.8462766456944314</v>
      </c>
      <c r="S165" s="56">
        <f>0.175*Таблица6[[#This Row],[a_SP]]+0.025</f>
        <v>0.17309841299652548</v>
      </c>
      <c r="T165" s="54">
        <f>EXP(70*Таблица6[[#This Row],[poro]]-8.2)</f>
        <v>50.243888103308819</v>
      </c>
      <c r="U165" s="54"/>
      <c r="V165" s="54"/>
      <c r="W165" s="1">
        <v>2450.8999999999996</v>
      </c>
      <c r="X165" s="1">
        <v>13.15</v>
      </c>
      <c r="Y165" s="52">
        <f>1-(X165-MIN(Таблица7[SP, mV]))/(MAX(Таблица7[SP, mV])-MIN(Таблица7[SP, mV]))</f>
        <v>0.86100835006870313</v>
      </c>
      <c r="Z165" s="56">
        <f>0.175*Таблица7[[#This Row],[a_SP]]+0.025</f>
        <v>0.17567646126202302</v>
      </c>
      <c r="AA165" s="52">
        <f>EXP(70*Таблица7[[#This Row],[poro]]-8.2)</f>
        <v>60.180735231959169</v>
      </c>
      <c r="AB165" s="52"/>
      <c r="AC165" s="52"/>
      <c r="AD165" s="1">
        <v>2456.2000000000003</v>
      </c>
      <c r="AE165" s="1">
        <v>18.04</v>
      </c>
      <c r="AF165" s="52">
        <f>1-(AE165-MIN(Таблица8[SP, mV]))/(MAX(Таблица8[SP, mV])-MIN(Таблица8[SP, mV]))</f>
        <v>0.81516393442622948</v>
      </c>
      <c r="AG165" s="56">
        <f>0.175*Таблица8[[#This Row],[a_SP]]+0.025</f>
        <v>0.16765368852459014</v>
      </c>
      <c r="AH165" s="52">
        <f>EXP(70*Таблица8[[#This Row],[poro]]-8.2)</f>
        <v>34.321026941889222</v>
      </c>
      <c r="AI165" s="52"/>
      <c r="AJ165" s="52"/>
      <c r="AK165" s="1">
        <v>2452.1366666666663</v>
      </c>
      <c r="AL165" s="1">
        <v>12.02</v>
      </c>
      <c r="AM165" s="52">
        <f>1-(AL165-MIN(Таблица9[SP, mV]))/(MAX(Таблица9[SP, mV])-MIN(Таблица9[SP, mV]))</f>
        <v>0.87173193896062318</v>
      </c>
      <c r="AN165" s="56">
        <f>0.175*Таблица9[[#This Row],[a_SP]]+0.025</f>
        <v>0.17755308931810904</v>
      </c>
      <c r="AO165" s="52">
        <f>EXP(70*Таблица9[[#This Row],[poro]]-8.2)</f>
        <v>68.629073181928959</v>
      </c>
      <c r="AP165" s="52"/>
      <c r="AQ165" s="52"/>
    </row>
    <row r="166" spans="2:43" x14ac:dyDescent="0.45">
      <c r="B166" s="1">
        <v>2441.4433333333332</v>
      </c>
      <c r="C166" s="1">
        <v>13.86</v>
      </c>
      <c r="D166" s="52">
        <f>1-(C166-MIN(Таблица4[SP, mV]))/(MAX(Таблица4[SP, mV])-MIN(Таблица4[SP, mV]))</f>
        <v>0.82352941176470584</v>
      </c>
      <c r="E166" s="52">
        <f>0.175*Таблица4[[#This Row],[a_SP]]+0.025</f>
        <v>0.16911764705882351</v>
      </c>
      <c r="F166" s="56">
        <f>EXP(70*Таблица4[[#This Row],[poro]]-8.2)</f>
        <v>38.024675114734208</v>
      </c>
      <c r="G166" s="52"/>
      <c r="H166" s="52"/>
      <c r="I166" s="1">
        <v>2437.4655555555623</v>
      </c>
      <c r="J166" s="1">
        <v>2.3199999999999998</v>
      </c>
      <c r="K166" s="52">
        <f>1-(J166-MIN(Таблица5[SP, mV]))/(MAX(Таблица5[SP, mV])-MIN(Таблица5[SP, mV]))</f>
        <v>0.97678607164298581</v>
      </c>
      <c r="L166" s="52">
        <f>0.175*Таблица5[[#This Row],[a_SP]]+0.025</f>
        <v>0.19593756253752251</v>
      </c>
      <c r="M166" s="52">
        <f>EXP(70*Таблица5[[#This Row],[poro]]-8.2)</f>
        <v>248.546357547789</v>
      </c>
      <c r="N166" s="52"/>
      <c r="O166" s="52"/>
      <c r="P166" s="1">
        <v>2435.8000000000202</v>
      </c>
      <c r="Q166" s="1">
        <v>20.100000000000001</v>
      </c>
      <c r="R166" s="54">
        <f>1-(Q166-MIN(Таблица6[SP, mV]))/(MAX(Таблица6[SP, mV])-MIN(Таблица6[SP, mV]))</f>
        <v>0.83143957179077843</v>
      </c>
      <c r="S166" s="56">
        <f>0.175*Таблица6[[#This Row],[a_SP]]+0.025</f>
        <v>0.17050192506338621</v>
      </c>
      <c r="T166" s="54">
        <f>EXP(70*Таблица6[[#This Row],[poro]]-8.2)</f>
        <v>41.893670540740374</v>
      </c>
      <c r="U166" s="54"/>
      <c r="V166" s="54"/>
      <c r="W166" s="1">
        <v>2451</v>
      </c>
      <c r="X166" s="1">
        <v>14.54</v>
      </c>
      <c r="Y166" s="52">
        <f>1-(X166-MIN(Таблица7[SP, mV]))/(MAX(Таблица7[SP, mV])-MIN(Таблица7[SP, mV]))</f>
        <v>0.84631645703414016</v>
      </c>
      <c r="Z166" s="56">
        <f>0.175*Таблица7[[#This Row],[a_SP]]+0.025</f>
        <v>0.1731053799809745</v>
      </c>
      <c r="AA166" s="52">
        <f>EXP(70*Таблица7[[#This Row],[poro]]-8.2)</f>
        <v>50.268397466390581</v>
      </c>
      <c r="AB166" s="52"/>
      <c r="AC166" s="52"/>
      <c r="AD166" s="1">
        <v>2456.3333333333335</v>
      </c>
      <c r="AE166" s="1">
        <v>18.059999999999999</v>
      </c>
      <c r="AF166" s="52">
        <f>1-(AE166-MIN(Таблица8[SP, mV]))/(MAX(Таблица8[SP, mV])-MIN(Таблица8[SP, mV]))</f>
        <v>0.81495901639344259</v>
      </c>
      <c r="AG166" s="56">
        <f>0.175*Таблица8[[#This Row],[a_SP]]+0.025</f>
        <v>0.16761782786885243</v>
      </c>
      <c r="AH166" s="52">
        <f>EXP(70*Таблица8[[#This Row],[poro]]-8.2)</f>
        <v>34.234980768379295</v>
      </c>
      <c r="AI166" s="52"/>
      <c r="AJ166" s="52"/>
      <c r="AK166" s="1">
        <v>2452.27</v>
      </c>
      <c r="AL166" s="1">
        <v>13.59</v>
      </c>
      <c r="AM166" s="52">
        <f>1-(AL166-MIN(Таблица9[SP, mV]))/(MAX(Таблица9[SP, mV])-MIN(Таблица9[SP, mV]))</f>
        <v>0.85497812399957318</v>
      </c>
      <c r="AN166" s="56">
        <f>0.175*Таблица9[[#This Row],[a_SP]]+0.025</f>
        <v>0.1746211716999253</v>
      </c>
      <c r="AO166" s="52">
        <f>EXP(70*Таблица9[[#This Row],[poro]]-8.2)</f>
        <v>55.895396200394593</v>
      </c>
      <c r="AP166" s="52"/>
      <c r="AQ166" s="52"/>
    </row>
    <row r="167" spans="2:43" x14ac:dyDescent="0.45">
      <c r="B167" s="1">
        <v>2441.5766666666664</v>
      </c>
      <c r="C167" s="1">
        <v>13.91</v>
      </c>
      <c r="D167" s="52">
        <f>1-(C167-MIN(Таблица4[SP, mV]))/(MAX(Таблица4[SP, mV])-MIN(Таблица4[SP, mV]))</f>
        <v>0.82289279348102884</v>
      </c>
      <c r="E167" s="52">
        <f>0.175*Таблица4[[#This Row],[a_SP]]+0.025</f>
        <v>0.16900623885918004</v>
      </c>
      <c r="F167" s="56">
        <f>EXP(70*Таблица4[[#This Row],[poro]]-8.2)</f>
        <v>37.729290160735083</v>
      </c>
      <c r="G167" s="52"/>
      <c r="H167" s="52"/>
      <c r="I167" s="1">
        <v>2437.5811111111184</v>
      </c>
      <c r="J167" s="1">
        <v>2.65</v>
      </c>
      <c r="K167" s="52">
        <f>1-(J167-MIN(Таблица5[SP, mV]))/(MAX(Таблица5[SP, mV])-MIN(Таблица5[SP, mV]))</f>
        <v>0.97348409045427253</v>
      </c>
      <c r="L167" s="52">
        <f>0.175*Таблица5[[#This Row],[a_SP]]+0.025</f>
        <v>0.19535971582949768</v>
      </c>
      <c r="M167" s="52">
        <f>EXP(70*Таблица5[[#This Row],[poro]]-8.2)</f>
        <v>238.69345367544477</v>
      </c>
      <c r="N167" s="52"/>
      <c r="O167" s="52"/>
      <c r="P167" s="1">
        <v>2435.9300000000198</v>
      </c>
      <c r="Q167" s="1">
        <v>20.47</v>
      </c>
      <c r="R167" s="54">
        <f>1-(Q167-MIN(Таблица6[SP, mV]))/(MAX(Таблица6[SP, mV])-MIN(Таблица6[SP, mV]))</f>
        <v>0.82796506714245466</v>
      </c>
      <c r="S167" s="56">
        <f>0.175*Таблица6[[#This Row],[a_SP]]+0.025</f>
        <v>0.16989388674992956</v>
      </c>
      <c r="T167" s="54">
        <f>EXP(70*Таблица6[[#This Row],[poro]]-8.2)</f>
        <v>40.147977779835223</v>
      </c>
      <c r="U167" s="54"/>
      <c r="V167" s="54"/>
      <c r="W167" s="1">
        <v>2451.1</v>
      </c>
      <c r="X167" s="1">
        <v>16.16</v>
      </c>
      <c r="Y167" s="52">
        <f>1-(X167-MIN(Таблица7[SP, mV]))/(MAX(Таблица7[SP, mV])-MIN(Таблица7[SP, mV]))</f>
        <v>0.82919353133918183</v>
      </c>
      <c r="Z167" s="56">
        <f>0.175*Таблица7[[#This Row],[a_SP]]+0.025</f>
        <v>0.17010886798435682</v>
      </c>
      <c r="AA167" s="52">
        <f>EXP(70*Таблица7[[#This Row],[poro]]-8.2)</f>
        <v>40.756721012334658</v>
      </c>
      <c r="AB167" s="52"/>
      <c r="AC167" s="52"/>
      <c r="AD167" s="1">
        <v>2456.4666666666667</v>
      </c>
      <c r="AE167" s="1">
        <v>18.440000000000001</v>
      </c>
      <c r="AF167" s="52">
        <f>1-(AE167-MIN(Таблица8[SP, mV]))/(MAX(Таблица8[SP, mV])-MIN(Таблица8[SP, mV]))</f>
        <v>0.81106557377049171</v>
      </c>
      <c r="AG167" s="56">
        <f>0.175*Таблица8[[#This Row],[a_SP]]+0.025</f>
        <v>0.16693647540983603</v>
      </c>
      <c r="AH167" s="52">
        <f>EXP(70*Таблица8[[#This Row],[poro]]-8.2)</f>
        <v>32.640481397612952</v>
      </c>
      <c r="AI167" s="52"/>
      <c r="AJ167" s="52"/>
      <c r="AK167" s="1">
        <v>2452.4033333333332</v>
      </c>
      <c r="AL167" s="1">
        <v>15.8</v>
      </c>
      <c r="AM167" s="52">
        <f>1-(AL167-MIN(Таблица9[SP, mV]))/(MAX(Таблица9[SP, mV])-MIN(Таблица9[SP, mV]))</f>
        <v>0.8313947284174581</v>
      </c>
      <c r="AN167" s="56">
        <f>0.175*Таблица9[[#This Row],[a_SP]]+0.025</f>
        <v>0.17049407747305514</v>
      </c>
      <c r="AO167" s="52">
        <f>EXP(70*Таблица9[[#This Row],[poro]]-8.2)</f>
        <v>41.87066335513201</v>
      </c>
      <c r="AP167" s="52"/>
      <c r="AQ167" s="52"/>
    </row>
    <row r="168" spans="2:43" x14ac:dyDescent="0.45">
      <c r="B168" s="1">
        <v>2441.7100000000005</v>
      </c>
      <c r="C168" s="1">
        <v>14.82</v>
      </c>
      <c r="D168" s="52">
        <f>1-(C168-MIN(Таблица4[SP, mV]))/(MAX(Таблица4[SP, mV])-MIN(Таблица4[SP, mV]))</f>
        <v>0.81130634071810537</v>
      </c>
      <c r="E168" s="52">
        <f>0.175*Таблица4[[#This Row],[a_SP]]+0.025</f>
        <v>0.16697860962566843</v>
      </c>
      <c r="F168" s="56">
        <f>EXP(70*Таблица4[[#This Row],[poro]]-8.2)</f>
        <v>32.736893182111451</v>
      </c>
      <c r="G168" s="52"/>
      <c r="H168" s="52"/>
      <c r="I168" s="1">
        <v>2437.6966666666735</v>
      </c>
      <c r="J168" s="1">
        <v>3.34</v>
      </c>
      <c r="K168" s="52">
        <f>1-(J168-MIN(Таблица5[SP, mV]))/(MAX(Таблица5[SP, mV])-MIN(Таблица5[SP, mV]))</f>
        <v>0.96657994796878133</v>
      </c>
      <c r="L168" s="52">
        <f>0.175*Таблица5[[#This Row],[a_SP]]+0.025</f>
        <v>0.1941514908945367</v>
      </c>
      <c r="M168" s="52">
        <f>EXP(70*Таблица5[[#This Row],[poro]]-8.2)</f>
        <v>219.33590392636967</v>
      </c>
      <c r="N168" s="52"/>
      <c r="O168" s="52"/>
      <c r="P168" s="1">
        <v>2436.06000000002</v>
      </c>
      <c r="Q168" s="1">
        <v>20.94</v>
      </c>
      <c r="R168" s="54">
        <f>1-(Q168-MIN(Таблица6[SP, mV]))/(MAX(Таблица6[SP, mV])-MIN(Таблица6[SP, mV]))</f>
        <v>0.82355150718377312</v>
      </c>
      <c r="S168" s="56">
        <f>0.175*Таблица6[[#This Row],[a_SP]]+0.025</f>
        <v>0.16912151375716028</v>
      </c>
      <c r="T168" s="54">
        <f>EXP(70*Таблица6[[#This Row],[poro]]-8.2)</f>
        <v>38.034968604096605</v>
      </c>
      <c r="U168" s="54"/>
      <c r="V168" s="54"/>
      <c r="W168" s="1">
        <v>2451.1999999999998</v>
      </c>
      <c r="X168" s="1">
        <v>18.010000000000002</v>
      </c>
      <c r="Y168" s="52">
        <f>1-(X168-MIN(Таблица7[SP, mV]))/(MAX(Таблица7[SP, mV])-MIN(Таблица7[SP, mV]))</f>
        <v>0.80963957298382838</v>
      </c>
      <c r="Z168" s="56">
        <f>0.175*Таблица7[[#This Row],[a_SP]]+0.025</f>
        <v>0.16668692527216994</v>
      </c>
      <c r="AA168" s="52">
        <f>EXP(70*Таблица7[[#This Row],[poro]]-8.2)</f>
        <v>32.075252063987989</v>
      </c>
      <c r="AB168" s="52"/>
      <c r="AC168" s="52"/>
      <c r="AD168" s="1">
        <v>2456.6</v>
      </c>
      <c r="AE168" s="1">
        <v>18.59</v>
      </c>
      <c r="AF168" s="52">
        <f>1-(AE168-MIN(Таблица8[SP, mV]))/(MAX(Таблица8[SP, mV])-MIN(Таблица8[SP, mV]))</f>
        <v>0.80952868852459015</v>
      </c>
      <c r="AG168" s="56">
        <f>0.175*Таблица8[[#This Row],[a_SP]]+0.025</f>
        <v>0.16666752049180325</v>
      </c>
      <c r="AH168" s="52">
        <f>EXP(70*Таблица8[[#This Row],[poro]]-8.2)</f>
        <v>32.031712715679042</v>
      </c>
      <c r="AI168" s="52"/>
      <c r="AJ168" s="52"/>
      <c r="AK168" s="1">
        <v>2452.5366666666664</v>
      </c>
      <c r="AL168" s="1">
        <v>16.61</v>
      </c>
      <c r="AM168" s="52">
        <f>1-(AL168-MIN(Таблица9[SP, mV]))/(MAX(Таблица9[SP, mV])-MIN(Таблица9[SP, mV]))</f>
        <v>0.82275104044392267</v>
      </c>
      <c r="AN168" s="56">
        <f>0.175*Таблица9[[#This Row],[a_SP]]+0.025</f>
        <v>0.16898143207768646</v>
      </c>
      <c r="AO168" s="52">
        <f>EXP(70*Таблица9[[#This Row],[poro]]-8.2)</f>
        <v>37.663831053240969</v>
      </c>
      <c r="AP168" s="52"/>
      <c r="AQ168" s="52"/>
    </row>
    <row r="169" spans="2:43" x14ac:dyDescent="0.45">
      <c r="B169" s="1">
        <v>2441.8433333333337</v>
      </c>
      <c r="C169" s="1">
        <v>14.8</v>
      </c>
      <c r="D169" s="52">
        <f>1-(C169-MIN(Таблица4[SP, mV]))/(MAX(Таблица4[SP, mV])-MIN(Таблица4[SP, mV]))</f>
        <v>0.81156098803157628</v>
      </c>
      <c r="E169" s="52">
        <f>0.175*Таблица4[[#This Row],[a_SP]]+0.025</f>
        <v>0.16702317290552585</v>
      </c>
      <c r="F169" s="56">
        <f>EXP(70*Таблица4[[#This Row],[poro]]-8.2)</f>
        <v>32.839173059888516</v>
      </c>
      <c r="G169" s="52"/>
      <c r="H169" s="52"/>
      <c r="I169" s="1">
        <v>2437.8122222222291</v>
      </c>
      <c r="J169" s="1">
        <v>4.5199999999999996</v>
      </c>
      <c r="K169" s="52">
        <f>1-(J169-MIN(Таблица5[SP, mV]))/(MAX(Таблица5[SP, mV])-MIN(Таблица5[SP, mV]))</f>
        <v>0.95477286371823089</v>
      </c>
      <c r="L169" s="52">
        <f>0.175*Таблица5[[#This Row],[a_SP]]+0.025</f>
        <v>0.19208525115069039</v>
      </c>
      <c r="M169" s="52">
        <f>EXP(70*Таблица5[[#This Row],[poro]]-8.2)</f>
        <v>189.79937259293757</v>
      </c>
      <c r="N169" s="52"/>
      <c r="O169" s="52"/>
      <c r="P169" s="1">
        <v>2436.1900000000201</v>
      </c>
      <c r="Q169" s="1">
        <v>20.96</v>
      </c>
      <c r="R169" s="54">
        <f>1-(Q169-MIN(Таблица6[SP, mV]))/(MAX(Таблица6[SP, mV])-MIN(Таблица6[SP, mV]))</f>
        <v>0.82336369612170157</v>
      </c>
      <c r="S169" s="56">
        <f>0.175*Таблица6[[#This Row],[a_SP]]+0.025</f>
        <v>0.16908864682129776</v>
      </c>
      <c r="T169" s="54">
        <f>EXP(70*Таблица6[[#This Row],[poro]]-8.2)</f>
        <v>37.947562688258024</v>
      </c>
      <c r="U169" s="54"/>
      <c r="V169" s="54"/>
      <c r="W169" s="1">
        <v>2451.3000000000002</v>
      </c>
      <c r="X169" s="1">
        <v>19.88</v>
      </c>
      <c r="Y169" s="52">
        <f>1-(X169-MIN(Таблица7[SP, mV]))/(MAX(Таблица7[SP, mV])-MIN(Таблица7[SP, mV]))</f>
        <v>0.78987422048409262</v>
      </c>
      <c r="Z169" s="56">
        <f>0.175*Таблица7[[#This Row],[a_SP]]+0.025</f>
        <v>0.16322798858471618</v>
      </c>
      <c r="AA169" s="52">
        <f>EXP(70*Таблица7[[#This Row],[poro]]-8.2)</f>
        <v>25.177713062725022</v>
      </c>
      <c r="AB169" s="52"/>
      <c r="AC169" s="52"/>
      <c r="AD169" s="1">
        <v>2456.7333333333336</v>
      </c>
      <c r="AE169" s="1">
        <v>19.010000000000002</v>
      </c>
      <c r="AF169" s="52">
        <f>1-(AE169-MIN(Таблица8[SP, mV]))/(MAX(Таблица8[SP, mV])-MIN(Таблица8[SP, mV]))</f>
        <v>0.80522540983606561</v>
      </c>
      <c r="AG169" s="56">
        <f>0.175*Таблица8[[#This Row],[a_SP]]+0.025</f>
        <v>0.16591444672131148</v>
      </c>
      <c r="AH169" s="52">
        <f>EXP(70*Таблица8[[#This Row],[poro]]-8.2)</f>
        <v>30.386890154810615</v>
      </c>
      <c r="AI169" s="52"/>
      <c r="AJ169" s="52"/>
      <c r="AK169" s="1">
        <v>2452.6699999999996</v>
      </c>
      <c r="AL169" s="1">
        <v>18.64</v>
      </c>
      <c r="AM169" s="52">
        <f>1-(AL169-MIN(Таблица9[SP, mV]))/(MAX(Таблица9[SP, mV])-MIN(Таблица9[SP, mV]))</f>
        <v>0.80108846441148218</v>
      </c>
      <c r="AN169" s="56">
        <f>0.175*Таблица9[[#This Row],[a_SP]]+0.025</f>
        <v>0.16519048127200936</v>
      </c>
      <c r="AO169" s="52">
        <f>EXP(70*Таблица9[[#This Row],[poro]]-8.2)</f>
        <v>28.885325241368619</v>
      </c>
      <c r="AP169" s="52"/>
      <c r="AQ169" s="52"/>
    </row>
    <row r="170" spans="2:43" x14ac:dyDescent="0.45">
      <c r="B170" s="1">
        <v>2441.9766666666669</v>
      </c>
      <c r="C170" s="1">
        <v>14.53</v>
      </c>
      <c r="D170" s="52">
        <f>1-(C170-MIN(Таблица4[SP, mV]))/(MAX(Таблица4[SP, mV])-MIN(Таблица4[SP, mV]))</f>
        <v>0.81499872676343266</v>
      </c>
      <c r="E170" s="52">
        <f>0.175*Таблица4[[#This Row],[a_SP]]+0.025</f>
        <v>0.16762477718360069</v>
      </c>
      <c r="F170" s="56">
        <f>EXP(70*Таблица4[[#This Row],[poro]]-8.2)</f>
        <v>34.251638495616653</v>
      </c>
      <c r="G170" s="52"/>
      <c r="H170" s="52"/>
      <c r="I170" s="1">
        <v>2437.9277777777847</v>
      </c>
      <c r="J170" s="1">
        <v>5.57</v>
      </c>
      <c r="K170" s="52">
        <f>1-(J170-MIN(Таблица5[SP, mV]))/(MAX(Таблица5[SP, mV])-MIN(Таблица5[SP, mV]))</f>
        <v>0.94426655993596154</v>
      </c>
      <c r="L170" s="52">
        <f>0.175*Таблица5[[#This Row],[a_SP]]+0.025</f>
        <v>0.19024664798879326</v>
      </c>
      <c r="M170" s="52">
        <f>EXP(70*Таблица5[[#This Row],[poro]]-8.2)</f>
        <v>166.87839261341765</v>
      </c>
      <c r="N170" s="52"/>
      <c r="O170" s="52"/>
      <c r="P170" s="1">
        <v>2436.3200000000202</v>
      </c>
      <c r="Q170" s="1">
        <v>20.27</v>
      </c>
      <c r="R170" s="54">
        <f>1-(Q170-MIN(Таблица6[SP, mV]))/(MAX(Таблица6[SP, mV])-MIN(Таблица6[SP, mV]))</f>
        <v>0.82984317776317029</v>
      </c>
      <c r="S170" s="56">
        <f>0.175*Таблица6[[#This Row],[a_SP]]+0.025</f>
        <v>0.17022255610855477</v>
      </c>
      <c r="T170" s="54">
        <f>EXP(70*Таблица6[[#This Row],[poro]]-8.2)</f>
        <v>41.082363915492813</v>
      </c>
      <c r="U170" s="54"/>
      <c r="V170" s="54"/>
      <c r="W170" s="1">
        <v>2451.3999999999996</v>
      </c>
      <c r="X170" s="1">
        <v>19.38</v>
      </c>
      <c r="Y170" s="52">
        <f>1-(X170-MIN(Таблица7[SP, mV]))/(MAX(Таблица7[SP, mV])-MIN(Таблица7[SP, mV]))</f>
        <v>0.79515907409364761</v>
      </c>
      <c r="Z170" s="56">
        <f>0.175*Таблица7[[#This Row],[a_SP]]+0.025</f>
        <v>0.16415283796638833</v>
      </c>
      <c r="AA170" s="52">
        <f>EXP(70*Таблица7[[#This Row],[poro]]-8.2)</f>
        <v>26.861624180693006</v>
      </c>
      <c r="AB170" s="52"/>
      <c r="AC170" s="52"/>
      <c r="AD170" s="1">
        <v>2456.8666666666668</v>
      </c>
      <c r="AE170" s="1">
        <v>19.649999999999999</v>
      </c>
      <c r="AF170" s="52">
        <f>1-(AE170-MIN(Таблица8[SP, mV]))/(MAX(Таблица8[SP, mV])-MIN(Таблица8[SP, mV]))</f>
        <v>0.79866803278688525</v>
      </c>
      <c r="AG170" s="56">
        <f>0.175*Таблица8[[#This Row],[a_SP]]+0.025</f>
        <v>0.16476690573770492</v>
      </c>
      <c r="AH170" s="52">
        <f>EXP(70*Таблица8[[#This Row],[poro]]-8.2)</f>
        <v>28.041439595775394</v>
      </c>
      <c r="AI170" s="52"/>
      <c r="AJ170" s="52"/>
      <c r="AK170" s="1">
        <v>2452.8033333333328</v>
      </c>
      <c r="AL170" s="1">
        <v>16.97</v>
      </c>
      <c r="AM170" s="52">
        <f>1-(AL170-MIN(Таблица9[SP, mV]))/(MAX(Таблица9[SP, mV])-MIN(Таблица9[SP, mV]))</f>
        <v>0.81890940134457368</v>
      </c>
      <c r="AN170" s="56">
        <f>0.175*Таблица9[[#This Row],[a_SP]]+0.025</f>
        <v>0.16830914523530038</v>
      </c>
      <c r="AO170" s="52">
        <f>EXP(70*Таблица9[[#This Row],[poro]]-8.2)</f>
        <v>35.932427704880844</v>
      </c>
      <c r="AP170" s="52"/>
      <c r="AQ170" s="52"/>
    </row>
    <row r="171" spans="2:43" x14ac:dyDescent="0.45">
      <c r="B171" s="1">
        <v>2442.11</v>
      </c>
      <c r="C171" s="1">
        <v>14.41</v>
      </c>
      <c r="D171" s="52">
        <f>1-(C171-MIN(Таблица4[SP, mV]))/(MAX(Таблица4[SP, mV])-MIN(Таблица4[SP, mV]))</f>
        <v>0.81652661064425769</v>
      </c>
      <c r="E171" s="52">
        <f>0.175*Таблица4[[#This Row],[a_SP]]+0.025</f>
        <v>0.16789215686274508</v>
      </c>
      <c r="F171" s="56">
        <f>EXP(70*Таблица4[[#This Row],[poro]]-8.2)</f>
        <v>34.89874889873915</v>
      </c>
      <c r="G171" s="52"/>
      <c r="H171" s="52"/>
      <c r="I171" s="1">
        <v>2438.0433333333399</v>
      </c>
      <c r="J171" s="1">
        <v>6.46</v>
      </c>
      <c r="K171" s="52">
        <f>1-(J171-MIN(Таблица5[SP, mV]))/(MAX(Таблица5[SP, mV])-MIN(Таблица5[SP, mV]))</f>
        <v>0.93536121673003803</v>
      </c>
      <c r="L171" s="52">
        <f>0.175*Таблица5[[#This Row],[a_SP]]+0.025</f>
        <v>0.18868821292775664</v>
      </c>
      <c r="M171" s="52">
        <f>EXP(70*Таблица5[[#This Row],[poro]]-8.2)</f>
        <v>149.63139526849423</v>
      </c>
      <c r="N171" s="52"/>
      <c r="O171" s="52"/>
      <c r="P171" s="1">
        <v>2436.4500000000198</v>
      </c>
      <c r="Q171" s="1">
        <v>18.989999999999998</v>
      </c>
      <c r="R171" s="54">
        <f>1-(Q171-MIN(Таблица6[SP, mV]))/(MAX(Таблица6[SP, mV])-MIN(Таблица6[SP, mV]))</f>
        <v>0.84186308573574986</v>
      </c>
      <c r="S171" s="56">
        <f>0.175*Таблица6[[#This Row],[a_SP]]+0.025</f>
        <v>0.1723260400037562</v>
      </c>
      <c r="T171" s="54">
        <f>EXP(70*Таблица6[[#This Row],[poro]]-8.2)</f>
        <v>47.599525859978122</v>
      </c>
      <c r="U171" s="54"/>
      <c r="V171" s="54"/>
      <c r="W171" s="1">
        <v>2451.5</v>
      </c>
      <c r="X171" s="1">
        <v>18.37</v>
      </c>
      <c r="Y171" s="52">
        <f>1-(X171-MIN(Таблица7[SP, mV]))/(MAX(Таблица7[SP, mV])-MIN(Таблица7[SP, mV]))</f>
        <v>0.8058344783849487</v>
      </c>
      <c r="Z171" s="56">
        <f>0.175*Таблица7[[#This Row],[a_SP]]+0.025</f>
        <v>0.16602103371736601</v>
      </c>
      <c r="AA171" s="52">
        <f>EXP(70*Таблица7[[#This Row],[poro]]-8.2)</f>
        <v>30.614457362680902</v>
      </c>
      <c r="AB171" s="52"/>
      <c r="AC171" s="52"/>
      <c r="AD171" s="1">
        <v>2457.0000000000005</v>
      </c>
      <c r="AE171" s="1">
        <v>20.079999999999998</v>
      </c>
      <c r="AF171" s="52">
        <f>1-(AE171-MIN(Таблица8[SP, mV]))/(MAX(Таблица8[SP, mV])-MIN(Таблица8[SP, mV]))</f>
        <v>0.79426229508196722</v>
      </c>
      <c r="AG171" s="56">
        <f>0.175*Таблица8[[#This Row],[a_SP]]+0.025</f>
        <v>0.16399590163934424</v>
      </c>
      <c r="AH171" s="52">
        <f>EXP(70*Таблица8[[#This Row],[poro]]-8.2)</f>
        <v>26.568149596318147</v>
      </c>
      <c r="AI171" s="52"/>
      <c r="AJ171" s="52"/>
      <c r="AK171" s="1">
        <v>2452.9366666666665</v>
      </c>
      <c r="AL171" s="1">
        <v>16.829999999999998</v>
      </c>
      <c r="AM171" s="52">
        <f>1-(AL171-MIN(Таблица9[SP, mV]))/(MAX(Таблица9[SP, mV])-MIN(Таблица9[SP, mV]))</f>
        <v>0.82040337210543168</v>
      </c>
      <c r="AN171" s="56">
        <f>0.175*Таблица9[[#This Row],[a_SP]]+0.025</f>
        <v>0.16857059011845052</v>
      </c>
      <c r="AO171" s="52">
        <f>EXP(70*Таблица9[[#This Row],[poro]]-8.2)</f>
        <v>36.596086493805814</v>
      </c>
      <c r="AP171" s="52"/>
      <c r="AQ171" s="52"/>
    </row>
    <row r="172" spans="2:43" x14ac:dyDescent="0.45">
      <c r="B172" s="1">
        <v>2442.2433333333333</v>
      </c>
      <c r="C172" s="1">
        <v>14.37</v>
      </c>
      <c r="D172" s="52">
        <f>1-(C172-MIN(Таблица4[SP, mV]))/(MAX(Таблица4[SP, mV])-MIN(Таблица4[SP, mV]))</f>
        <v>0.8170359052711994</v>
      </c>
      <c r="E172" s="52">
        <f>0.175*Таблица4[[#This Row],[a_SP]]+0.025</f>
        <v>0.16798128342245988</v>
      </c>
      <c r="F172" s="56">
        <f>EXP(70*Таблица4[[#This Row],[poro]]-8.2)</f>
        <v>35.117157881688037</v>
      </c>
      <c r="G172" s="52"/>
      <c r="H172" s="52"/>
      <c r="I172" s="1">
        <v>2438.1588888888959</v>
      </c>
      <c r="J172" s="1">
        <v>7.8</v>
      </c>
      <c r="K172" s="52">
        <f>1-(J172-MIN(Таблица5[SP, mV]))/(MAX(Таблица5[SP, mV])-MIN(Таблица5[SP, mV]))</f>
        <v>0.92195317190314185</v>
      </c>
      <c r="L172" s="52">
        <f>0.175*Таблица5[[#This Row],[a_SP]]+0.025</f>
        <v>0.18634180508304982</v>
      </c>
      <c r="M172" s="52">
        <f>EXP(70*Таблица5[[#This Row],[poro]]-8.2)</f>
        <v>126.96689152445661</v>
      </c>
      <c r="N172" s="52"/>
      <c r="O172" s="52"/>
      <c r="P172" s="1">
        <v>2436.5800000000199</v>
      </c>
      <c r="Q172" s="1">
        <v>17.82</v>
      </c>
      <c r="R172" s="54">
        <f>1-(Q172-MIN(Таблица6[SP, mV]))/(MAX(Таблица6[SP, mV])-MIN(Таблица6[SP, mV]))</f>
        <v>0.85285003286693584</v>
      </c>
      <c r="S172" s="56">
        <f>0.175*Таблица6[[#This Row],[a_SP]]+0.025</f>
        <v>0.17424875575171375</v>
      </c>
      <c r="T172" s="54">
        <f>EXP(70*Таблица6[[#This Row],[poro]]-8.2)</f>
        <v>54.457081859471529</v>
      </c>
      <c r="U172" s="54"/>
      <c r="V172" s="54"/>
      <c r="W172" s="1">
        <v>2451.6</v>
      </c>
      <c r="X172" s="1">
        <v>17.559999999999999</v>
      </c>
      <c r="Y172" s="52">
        <f>1-(X172-MIN(Таблица7[SP, mV]))/(MAX(Таблица7[SP, mV])-MIN(Таблица7[SP, mV]))</f>
        <v>0.81439594123242787</v>
      </c>
      <c r="Z172" s="56">
        <f>0.175*Таблица7[[#This Row],[a_SP]]+0.025</f>
        <v>0.16751928971567487</v>
      </c>
      <c r="AA172" s="52">
        <f>EXP(70*Таблица7[[#This Row],[poro]]-8.2)</f>
        <v>33.999651688140894</v>
      </c>
      <c r="AB172" s="52"/>
      <c r="AC172" s="52"/>
      <c r="AD172" s="1">
        <v>2457.1333333333337</v>
      </c>
      <c r="AE172" s="1">
        <v>20.67</v>
      </c>
      <c r="AF172" s="52">
        <f>1-(AE172-MIN(Таблица8[SP, mV]))/(MAX(Таблица8[SP, mV])-MIN(Таблица8[SP, mV]))</f>
        <v>0.78821721311475401</v>
      </c>
      <c r="AG172" s="56">
        <f>0.175*Таблица8[[#This Row],[a_SP]]+0.025</f>
        <v>0.16293801229508192</v>
      </c>
      <c r="AH172" s="52">
        <f>EXP(70*Таблица8[[#This Row],[poro]]-8.2)</f>
        <v>24.671799251532981</v>
      </c>
      <c r="AI172" s="52"/>
      <c r="AJ172" s="52"/>
      <c r="AK172" s="1">
        <v>2453.0699999999997</v>
      </c>
      <c r="AL172" s="1">
        <v>16.59</v>
      </c>
      <c r="AM172" s="52">
        <f>1-(AL172-MIN(Таблица9[SP, mV]))/(MAX(Таблица9[SP, mV])-MIN(Таблица9[SP, mV]))</f>
        <v>0.82296446483833097</v>
      </c>
      <c r="AN172" s="56">
        <f>0.175*Таблица9[[#This Row],[a_SP]]+0.025</f>
        <v>0.16901878134670789</v>
      </c>
      <c r="AO172" s="52">
        <f>EXP(70*Таблица9[[#This Row],[poro]]-8.2)</f>
        <v>37.762430047177062</v>
      </c>
      <c r="AP172" s="52"/>
      <c r="AQ172" s="52"/>
    </row>
    <row r="173" spans="2:43" x14ac:dyDescent="0.45">
      <c r="B173" s="1">
        <v>2442.3766666666666</v>
      </c>
      <c r="C173" s="1">
        <v>13.76</v>
      </c>
      <c r="D173" s="52">
        <f>1-(C173-MIN(Таблица4[SP, mV]))/(MAX(Таблица4[SP, mV])-MIN(Таблица4[SP, mV]))</f>
        <v>0.82480264833206007</v>
      </c>
      <c r="E173" s="52">
        <f>0.175*Таблица4[[#This Row],[a_SP]]+0.025</f>
        <v>0.16934046345811049</v>
      </c>
      <c r="F173" s="56">
        <f>EXP(70*Таблица4[[#This Row],[poro]]-8.2)</f>
        <v>38.622400889526652</v>
      </c>
      <c r="G173" s="52"/>
      <c r="H173" s="52"/>
      <c r="I173" s="1">
        <v>2438.2744444444511</v>
      </c>
      <c r="J173" s="1">
        <v>9.52</v>
      </c>
      <c r="K173" s="52">
        <f>1-(J173-MIN(Таблица5[SP, mV]))/(MAX(Таблица5[SP, mV])-MIN(Таблица5[SP, mV]))</f>
        <v>0.90474284570742447</v>
      </c>
      <c r="L173" s="52">
        <f>0.175*Таблица5[[#This Row],[a_SP]]+0.025</f>
        <v>0.18332999799879926</v>
      </c>
      <c r="M173" s="52">
        <f>EXP(70*Таблица5[[#This Row],[poro]]-8.2)</f>
        <v>102.83233639353699</v>
      </c>
      <c r="N173" s="52"/>
      <c r="O173" s="52"/>
      <c r="P173" s="1">
        <v>2436.71000000002</v>
      </c>
      <c r="Q173" s="1">
        <v>17.649999999999999</v>
      </c>
      <c r="R173" s="54">
        <f>1-(Q173-MIN(Таблица6[SP, mV]))/(MAX(Таблица6[SP, mV])-MIN(Таблица6[SP, mV]))</f>
        <v>0.85444642689454409</v>
      </c>
      <c r="S173" s="56">
        <f>0.175*Таблица6[[#This Row],[a_SP]]+0.025</f>
        <v>0.17452812470654519</v>
      </c>
      <c r="T173" s="54">
        <f>EXP(70*Таблица6[[#This Row],[poro]]-8.2)</f>
        <v>55.532516354796961</v>
      </c>
      <c r="U173" s="54"/>
      <c r="V173" s="54"/>
      <c r="W173" s="1">
        <v>2451.6999999999998</v>
      </c>
      <c r="X173" s="1">
        <v>16.7</v>
      </c>
      <c r="Y173" s="52">
        <f>1-(X173-MIN(Таблица7[SP, mV]))/(MAX(Таблица7[SP, mV])-MIN(Таблица7[SP, mV]))</f>
        <v>0.82348588944086254</v>
      </c>
      <c r="Z173" s="56">
        <f>0.175*Таблица7[[#This Row],[a_SP]]+0.025</f>
        <v>0.16911003065215094</v>
      </c>
      <c r="AA173" s="52">
        <f>EXP(70*Таблица7[[#This Row],[poro]]-8.2)</f>
        <v>38.004407720730697</v>
      </c>
      <c r="AB173" s="52"/>
      <c r="AC173" s="52"/>
      <c r="AD173" s="1">
        <v>2457.2666666666669</v>
      </c>
      <c r="AE173" s="1">
        <v>20.5</v>
      </c>
      <c r="AF173" s="52">
        <f>1-(AE173-MIN(Таблица8[SP, mV]))/(MAX(Таблица8[SP, mV])-MIN(Таблица8[SP, mV]))</f>
        <v>0.78995901639344257</v>
      </c>
      <c r="AG173" s="56">
        <f>0.175*Таблица8[[#This Row],[a_SP]]+0.025</f>
        <v>0.16324282786885244</v>
      </c>
      <c r="AH173" s="52">
        <f>EXP(70*Таблица8[[#This Row],[poro]]-8.2)</f>
        <v>25.20387999748516</v>
      </c>
      <c r="AI173" s="52"/>
      <c r="AJ173" s="52"/>
      <c r="AK173" s="1">
        <v>2453.2033333333329</v>
      </c>
      <c r="AL173" s="1">
        <v>16.809999999999999</v>
      </c>
      <c r="AM173" s="52">
        <f>1-(AL173-MIN(Таблица9[SP, mV]))/(MAX(Таблица9[SP, mV])-MIN(Таблица9[SP, mV]))</f>
        <v>0.82061679649983987</v>
      </c>
      <c r="AN173" s="56">
        <f>0.175*Таблица9[[#This Row],[a_SP]]+0.025</f>
        <v>0.16860793938747196</v>
      </c>
      <c r="AO173" s="52">
        <f>EXP(70*Таблица9[[#This Row],[poro]]-8.2)</f>
        <v>36.691890271843803</v>
      </c>
      <c r="AP173" s="52"/>
      <c r="AQ173" s="52"/>
    </row>
    <row r="174" spans="2:43" x14ac:dyDescent="0.45">
      <c r="B174" s="1">
        <v>2442.5099999999998</v>
      </c>
      <c r="C174" s="1">
        <v>12.19</v>
      </c>
      <c r="D174" s="52">
        <f>1-(C174-MIN(Таблица4[SP, mV]))/(MAX(Таблица4[SP, mV])-MIN(Таблица4[SP, mV]))</f>
        <v>0.84479246243952133</v>
      </c>
      <c r="E174" s="52">
        <f>0.175*Таблица4[[#This Row],[a_SP]]+0.025</f>
        <v>0.1728386809269162</v>
      </c>
      <c r="F174" s="56">
        <f>EXP(70*Таблица4[[#This Row],[poro]]-8.2)</f>
        <v>49.338645822233111</v>
      </c>
      <c r="G174" s="52"/>
      <c r="H174" s="52"/>
      <c r="I174" s="1">
        <v>2438.3900000000071</v>
      </c>
      <c r="J174" s="1">
        <v>10.98</v>
      </c>
      <c r="K174" s="52">
        <f>1-(J174-MIN(Таблица5[SP, mV]))/(MAX(Таблица5[SP, mV])-MIN(Таблица5[SP, mV]))</f>
        <v>0.89013408044826892</v>
      </c>
      <c r="L174" s="52">
        <f>0.175*Таблица5[[#This Row],[a_SP]]+0.025</f>
        <v>0.18077346407844705</v>
      </c>
      <c r="M174" s="52">
        <f>EXP(70*Таблица5[[#This Row],[poro]]-8.2)</f>
        <v>85.982388078066791</v>
      </c>
      <c r="N174" s="52"/>
      <c r="O174" s="52"/>
      <c r="P174" s="1">
        <v>2436.8400000000202</v>
      </c>
      <c r="Q174" s="1">
        <v>17.91</v>
      </c>
      <c r="R174" s="54">
        <f>1-(Q174-MIN(Таблица6[SP, mV]))/(MAX(Таблица6[SP, mV])-MIN(Таблица6[SP, mV]))</f>
        <v>0.85200488308761391</v>
      </c>
      <c r="S174" s="56">
        <f>0.175*Таблица6[[#This Row],[a_SP]]+0.025</f>
        <v>0.17410085454033242</v>
      </c>
      <c r="T174" s="54">
        <f>EXP(70*Таблица6[[#This Row],[poro]]-8.2)</f>
        <v>53.896191555612418</v>
      </c>
      <c r="U174" s="54"/>
      <c r="V174" s="54"/>
      <c r="W174" s="1">
        <v>2451.8000000000002</v>
      </c>
      <c r="X174" s="1">
        <v>16.59</v>
      </c>
      <c r="Y174" s="52">
        <f>1-(X174-MIN(Таблица7[SP, mV]))/(MAX(Таблица7[SP, mV])-MIN(Таблица7[SP, mV]))</f>
        <v>0.82464855723496455</v>
      </c>
      <c r="Z174" s="56">
        <f>0.175*Таблица7[[#This Row],[a_SP]]+0.025</f>
        <v>0.16931349751611879</v>
      </c>
      <c r="AA174" s="52">
        <f>EXP(70*Таблица7[[#This Row],[poro]]-8.2)</f>
        <v>38.549565394336447</v>
      </c>
      <c r="AB174" s="52"/>
      <c r="AC174" s="52"/>
      <c r="AD174" s="1">
        <v>2457.4</v>
      </c>
      <c r="AE174" s="1">
        <v>20.07</v>
      </c>
      <c r="AF174" s="52">
        <f>1-(AE174-MIN(Таблица8[SP, mV]))/(MAX(Таблица8[SP, mV])-MIN(Таблица8[SP, mV]))</f>
        <v>0.7943647540983606</v>
      </c>
      <c r="AG174" s="56">
        <f>0.175*Таблица8[[#This Row],[a_SP]]+0.025</f>
        <v>0.16401383196721309</v>
      </c>
      <c r="AH174" s="52">
        <f>EXP(70*Таблица8[[#This Row],[poro]]-8.2)</f>
        <v>26.601516826244964</v>
      </c>
      <c r="AI174" s="52"/>
      <c r="AJ174" s="52"/>
      <c r="AK174" s="1">
        <v>2453.3366666666666</v>
      </c>
      <c r="AL174" s="1">
        <v>16.34</v>
      </c>
      <c r="AM174" s="52">
        <f>1-(AL174-MIN(Таблица9[SP, mV]))/(MAX(Таблица9[SP, mV])-MIN(Таблица9[SP, mV]))</f>
        <v>0.82563226976843451</v>
      </c>
      <c r="AN174" s="56">
        <f>0.175*Таблица9[[#This Row],[a_SP]]+0.025</f>
        <v>0.16948564720947604</v>
      </c>
      <c r="AO174" s="52">
        <f>EXP(70*Таблица9[[#This Row],[poro]]-8.2)</f>
        <v>39.01691635050819</v>
      </c>
      <c r="AP174" s="52"/>
      <c r="AQ174" s="52"/>
    </row>
    <row r="175" spans="2:43" x14ac:dyDescent="0.45">
      <c r="B175" s="1">
        <v>2442.6433333333339</v>
      </c>
      <c r="C175" s="1">
        <v>11.85</v>
      </c>
      <c r="D175" s="52">
        <f>1-(C175-MIN(Таблица4[SP, mV]))/(MAX(Таблица4[SP, mV])-MIN(Таблица4[SP, mV]))</f>
        <v>0.84912146676852562</v>
      </c>
      <c r="E175" s="52">
        <f>0.175*Таблица4[[#This Row],[a_SP]]+0.025</f>
        <v>0.17359625668449197</v>
      </c>
      <c r="F175" s="56">
        <f>EXP(70*Таблица4[[#This Row],[poro]]-8.2)</f>
        <v>52.025707317705546</v>
      </c>
      <c r="G175" s="52"/>
      <c r="H175" s="52"/>
      <c r="I175" s="1">
        <v>2438.5055555555628</v>
      </c>
      <c r="J175" s="1">
        <v>13.51</v>
      </c>
      <c r="K175" s="52">
        <f>1-(J175-MIN(Таблица5[SP, mV]))/(MAX(Таблица5[SP, mV])-MIN(Таблица5[SP, mV]))</f>
        <v>0.86481889133480094</v>
      </c>
      <c r="L175" s="52">
        <f>0.175*Таблица5[[#This Row],[a_SP]]+0.025</f>
        <v>0.17634330598359016</v>
      </c>
      <c r="M175" s="52">
        <f>EXP(70*Таблица5[[#This Row],[poro]]-8.2)</f>
        <v>63.056516960345334</v>
      </c>
      <c r="N175" s="52"/>
      <c r="O175" s="52"/>
      <c r="P175" s="1">
        <v>2436.9700000000198</v>
      </c>
      <c r="Q175" s="1">
        <v>18.190000000000001</v>
      </c>
      <c r="R175" s="54">
        <f>1-(Q175-MIN(Таблица6[SP, mV]))/(MAX(Таблица6[SP, mV])-MIN(Таблица6[SP, mV]))</f>
        <v>0.84937552821861206</v>
      </c>
      <c r="S175" s="56">
        <f>0.175*Таблица6[[#This Row],[a_SP]]+0.025</f>
        <v>0.1736407174382571</v>
      </c>
      <c r="T175" s="54">
        <f>EXP(70*Таблица6[[#This Row],[poro]]-8.2)</f>
        <v>52.187876694227043</v>
      </c>
      <c r="U175" s="54"/>
      <c r="V175" s="54"/>
      <c r="W175" s="1">
        <v>2451.8999999999996</v>
      </c>
      <c r="X175" s="1">
        <v>16.5</v>
      </c>
      <c r="Y175" s="52">
        <f>1-(X175-MIN(Таблица7[SP, mV]))/(MAX(Таблица7[SP, mV])-MIN(Таблица7[SP, mV]))</f>
        <v>0.82559983088468447</v>
      </c>
      <c r="Z175" s="56">
        <f>0.175*Таблица7[[#This Row],[a_SP]]+0.025</f>
        <v>0.16947997040481977</v>
      </c>
      <c r="AA175" s="52">
        <f>EXP(70*Таблица7[[#This Row],[poro]]-8.2)</f>
        <v>39.001415031771884</v>
      </c>
      <c r="AB175" s="52"/>
      <c r="AC175" s="52"/>
      <c r="AD175" s="1">
        <v>2457.5333333333333</v>
      </c>
      <c r="AE175" s="1">
        <v>19.68</v>
      </c>
      <c r="AF175" s="52">
        <f>1-(AE175-MIN(Таблица8[SP, mV]))/(MAX(Таблица8[SP, mV])-MIN(Таблица8[SP, mV]))</f>
        <v>0.79836065573770487</v>
      </c>
      <c r="AG175" s="56">
        <f>0.175*Таблица8[[#This Row],[a_SP]]+0.025</f>
        <v>0.16471311475409833</v>
      </c>
      <c r="AH175" s="52">
        <f>EXP(70*Таблица8[[#This Row],[poro]]-8.2)</f>
        <v>27.93605176907904</v>
      </c>
      <c r="AI175" s="52"/>
      <c r="AJ175" s="52"/>
      <c r="AK175" s="1">
        <v>2453.4699999999998</v>
      </c>
      <c r="AL175" s="1">
        <v>16.88</v>
      </c>
      <c r="AM175" s="52">
        <f>1-(AL175-MIN(Таблица9[SP, mV]))/(MAX(Таблица9[SP, mV])-MIN(Таблица9[SP, mV]))</f>
        <v>0.81986981111941093</v>
      </c>
      <c r="AN175" s="56">
        <f>0.175*Таблица9[[#This Row],[a_SP]]+0.025</f>
        <v>0.1684772169458969</v>
      </c>
      <c r="AO175" s="52">
        <f>EXP(70*Таблица9[[#This Row],[poro]]-8.2)</f>
        <v>36.357670013268674</v>
      </c>
      <c r="AP175" s="52"/>
      <c r="AQ175" s="52"/>
    </row>
    <row r="176" spans="2:43" x14ac:dyDescent="0.45">
      <c r="B176" s="1">
        <v>2442.7766666666671</v>
      </c>
      <c r="C176" s="1">
        <v>12.69</v>
      </c>
      <c r="D176" s="52">
        <f>1-(C176-MIN(Таблица4[SP, mV]))/(MAX(Таблица4[SP, mV])-MIN(Таблица4[SP, mV]))</f>
        <v>0.83842627960275018</v>
      </c>
      <c r="E176" s="52">
        <f>0.175*Таблица4[[#This Row],[a_SP]]+0.025</f>
        <v>0.17172459893048125</v>
      </c>
      <c r="F176" s="56">
        <f>EXP(70*Таблица4[[#This Row],[poro]]-8.2)</f>
        <v>45.637143031804897</v>
      </c>
      <c r="G176" s="52"/>
      <c r="H176" s="52"/>
      <c r="I176" s="1">
        <v>2438.6211111111179</v>
      </c>
      <c r="J176" s="1">
        <v>16.62</v>
      </c>
      <c r="K176" s="52">
        <f>1-(J176-MIN(Таблица5[SP, mV]))/(MAX(Таблица5[SP, mV])-MIN(Таблица5[SP, mV]))</f>
        <v>0.83370022013207923</v>
      </c>
      <c r="L176" s="52">
        <f>0.175*Таблица5[[#This Row],[a_SP]]+0.025</f>
        <v>0.17089753852311385</v>
      </c>
      <c r="M176" s="52">
        <f>EXP(70*Таблица5[[#This Row],[poro]]-8.2)</f>
        <v>43.070042964583955</v>
      </c>
      <c r="N176" s="52"/>
      <c r="O176" s="52"/>
      <c r="P176" s="1">
        <v>2437.1000000000199</v>
      </c>
      <c r="Q176" s="1">
        <v>18.46</v>
      </c>
      <c r="R176" s="54">
        <f>1-(Q176-MIN(Таблица6[SP, mV]))/(MAX(Таблица6[SP, mV])-MIN(Таблица6[SP, mV]))</f>
        <v>0.84684007888064605</v>
      </c>
      <c r="S176" s="56">
        <f>0.175*Таблица6[[#This Row],[a_SP]]+0.025</f>
        <v>0.17319701380411304</v>
      </c>
      <c r="T176" s="54">
        <f>EXP(70*Таблица6[[#This Row],[poro]]-8.2)</f>
        <v>50.591873786314487</v>
      </c>
      <c r="U176" s="54"/>
      <c r="V176" s="54"/>
      <c r="W176" s="1">
        <v>2452</v>
      </c>
      <c r="X176" s="1">
        <v>16.760000000000002</v>
      </c>
      <c r="Y176" s="52">
        <f>1-(X176-MIN(Таблица7[SP, mV]))/(MAX(Таблица7[SP, mV])-MIN(Таблица7[SP, mV]))</f>
        <v>0.82285170700771593</v>
      </c>
      <c r="Z176" s="56">
        <f>0.175*Таблица7[[#This Row],[a_SP]]+0.025</f>
        <v>0.16899904872635027</v>
      </c>
      <c r="AA176" s="52">
        <f>EXP(70*Таблица7[[#This Row],[poro]]-8.2)</f>
        <v>37.710305436182097</v>
      </c>
      <c r="AB176" s="52"/>
      <c r="AC176" s="52"/>
      <c r="AD176" s="1">
        <v>2457.666666666667</v>
      </c>
      <c r="AE176" s="1">
        <v>19.63</v>
      </c>
      <c r="AF176" s="52">
        <f>1-(AE176-MIN(Таблица8[SP, mV]))/(MAX(Таблица8[SP, mV])-MIN(Таблица8[SP, mV]))</f>
        <v>0.79887295081967213</v>
      </c>
      <c r="AG176" s="56">
        <f>0.175*Таблица8[[#This Row],[a_SP]]+0.025</f>
        <v>0.1648027663934426</v>
      </c>
      <c r="AH176" s="52">
        <f>EXP(70*Таблица8[[#This Row],[poro]]-8.2)</f>
        <v>28.111918927814429</v>
      </c>
      <c r="AI176" s="52"/>
      <c r="AJ176" s="52"/>
      <c r="AK176" s="1">
        <v>2453.603333333333</v>
      </c>
      <c r="AL176" s="1">
        <v>17.239999999999998</v>
      </c>
      <c r="AM176" s="52">
        <f>1-(AL176-MIN(Таблица9[SP, mV]))/(MAX(Таблица9[SP, mV])-MIN(Таблица9[SP, mV]))</f>
        <v>0.81602817202006195</v>
      </c>
      <c r="AN176" s="56">
        <f>0.175*Таблица9[[#This Row],[a_SP]]+0.025</f>
        <v>0.16780493010351083</v>
      </c>
      <c r="AO176" s="52">
        <f>EXP(70*Таблица9[[#This Row],[poro]]-8.2)</f>
        <v>34.686310785086043</v>
      </c>
      <c r="AP176" s="52"/>
      <c r="AQ176" s="52"/>
    </row>
    <row r="177" spans="2:43" x14ac:dyDescent="0.45">
      <c r="B177" s="1">
        <v>2442.9100000000003</v>
      </c>
      <c r="C177" s="1">
        <v>13.91</v>
      </c>
      <c r="D177" s="52">
        <f>1-(C177-MIN(Таблица4[SP, mV]))/(MAX(Таблица4[SP, mV])-MIN(Таблица4[SP, mV]))</f>
        <v>0.82289279348102884</v>
      </c>
      <c r="E177" s="52">
        <f>0.175*Таблица4[[#This Row],[a_SP]]+0.025</f>
        <v>0.16900623885918004</v>
      </c>
      <c r="F177" s="56">
        <f>EXP(70*Таблица4[[#This Row],[poro]]-8.2)</f>
        <v>37.729290160735083</v>
      </c>
      <c r="G177" s="52"/>
      <c r="H177" s="52"/>
      <c r="I177" s="1">
        <v>2438.7366666666735</v>
      </c>
      <c r="J177" s="1">
        <v>19</v>
      </c>
      <c r="K177" s="52">
        <f>1-(J177-MIN(Таблица5[SP, mV]))/(MAX(Таблица5[SP, mV])-MIN(Таблица5[SP, mV]))</f>
        <v>0.80988593155893529</v>
      </c>
      <c r="L177" s="52">
        <f>0.175*Таблица5[[#This Row],[a_SP]]+0.025</f>
        <v>0.16673003802281366</v>
      </c>
      <c r="M177" s="52">
        <f>EXP(70*Таблица5[[#This Row],[poro]]-8.2)</f>
        <v>32.172197940612705</v>
      </c>
      <c r="N177" s="52"/>
      <c r="O177" s="52"/>
      <c r="P177" s="1">
        <v>2437.23000000002</v>
      </c>
      <c r="Q177" s="1">
        <v>18.559999999999999</v>
      </c>
      <c r="R177" s="54">
        <f>1-(Q177-MIN(Таблица6[SP, mV]))/(MAX(Таблица6[SP, mV])-MIN(Таблица6[SP, mV]))</f>
        <v>0.84590102357028829</v>
      </c>
      <c r="S177" s="56">
        <f>0.175*Таблица6[[#This Row],[a_SP]]+0.025</f>
        <v>0.17303267912480044</v>
      </c>
      <c r="T177" s="54">
        <f>EXP(70*Таблица6[[#This Row],[poro]]-8.2)</f>
        <v>50.013228414995289</v>
      </c>
      <c r="U177" s="54"/>
      <c r="V177" s="54"/>
      <c r="W177" s="1">
        <v>2452.1</v>
      </c>
      <c r="X177" s="1">
        <v>17.46</v>
      </c>
      <c r="Y177" s="52">
        <f>1-(X177-MIN(Таблица7[SP, mV]))/(MAX(Таблица7[SP, mV])-MIN(Таблица7[SP, mV]))</f>
        <v>0.81545291195433889</v>
      </c>
      <c r="Z177" s="56">
        <f>0.175*Таблица7[[#This Row],[a_SP]]+0.025</f>
        <v>0.1677042595920093</v>
      </c>
      <c r="AA177" s="52">
        <f>EXP(70*Таблица7[[#This Row],[poro]]-8.2)</f>
        <v>34.442737809201212</v>
      </c>
      <c r="AB177" s="52"/>
      <c r="AC177" s="52"/>
      <c r="AD177" s="1">
        <v>2457.8000000000002</v>
      </c>
      <c r="AE177" s="1">
        <v>19.25</v>
      </c>
      <c r="AF177" s="52">
        <f>1-(AE177-MIN(Таблица8[SP, mV]))/(MAX(Таблица8[SP, mV])-MIN(Таблица8[SP, mV]))</f>
        <v>0.80276639344262291</v>
      </c>
      <c r="AG177" s="56">
        <f>0.175*Таблица8[[#This Row],[a_SP]]+0.025</f>
        <v>0.16548411885245901</v>
      </c>
      <c r="AH177" s="52">
        <f>EXP(70*Таблица8[[#This Row],[poro]]-8.2)</f>
        <v>29.485196377230743</v>
      </c>
      <c r="AI177" s="52"/>
      <c r="AJ177" s="52"/>
      <c r="AK177" s="1">
        <v>2453.7366666666662</v>
      </c>
      <c r="AL177" s="1">
        <v>16.97</v>
      </c>
      <c r="AM177" s="52">
        <f>1-(AL177-MIN(Таблица9[SP, mV]))/(MAX(Таблица9[SP, mV])-MIN(Таблица9[SP, mV]))</f>
        <v>0.81890940134457368</v>
      </c>
      <c r="AN177" s="56">
        <f>0.175*Таблица9[[#This Row],[a_SP]]+0.025</f>
        <v>0.16830914523530038</v>
      </c>
      <c r="AO177" s="52">
        <f>EXP(70*Таблица9[[#This Row],[poro]]-8.2)</f>
        <v>35.932427704880844</v>
      </c>
      <c r="AP177" s="52"/>
      <c r="AQ177" s="52"/>
    </row>
    <row r="178" spans="2:43" x14ac:dyDescent="0.45">
      <c r="B178" s="1">
        <v>2443.0433333333335</v>
      </c>
      <c r="C178" s="1">
        <v>14.67</v>
      </c>
      <c r="D178" s="52">
        <f>1-(C178-MIN(Таблица4[SP, mV]))/(MAX(Таблица4[SP, mV])-MIN(Таблица4[SP, mV]))</f>
        <v>0.81321619556913682</v>
      </c>
      <c r="E178" s="52">
        <f>0.175*Таблица4[[#This Row],[a_SP]]+0.025</f>
        <v>0.16731283422459892</v>
      </c>
      <c r="F178" s="56">
        <f>EXP(70*Таблица4[[#This Row],[poro]]-8.2)</f>
        <v>33.511826142781814</v>
      </c>
      <c r="G178" s="52"/>
      <c r="H178" s="52"/>
      <c r="I178" s="1">
        <v>2438.8522222222291</v>
      </c>
      <c r="J178" s="1">
        <v>20.61</v>
      </c>
      <c r="K178" s="52">
        <f>1-(J178-MIN(Таблица5[SP, mV]))/(MAX(Таблица5[SP, mV])-MIN(Таблица5[SP, mV]))</f>
        <v>0.7937762657594557</v>
      </c>
      <c r="L178" s="52">
        <f>0.175*Таблица5[[#This Row],[a_SP]]+0.025</f>
        <v>0.16391084650790474</v>
      </c>
      <c r="M178" s="52">
        <f>EXP(70*Таблица5[[#This Row],[poro]]-8.2)</f>
        <v>26.410436540949597</v>
      </c>
      <c r="N178" s="52"/>
      <c r="O178" s="52"/>
      <c r="P178" s="1">
        <v>2437.3600000000201</v>
      </c>
      <c r="Q178" s="1">
        <v>19.05</v>
      </c>
      <c r="R178" s="54">
        <f>1-(Q178-MIN(Таблица6[SP, mV]))/(MAX(Таблица6[SP, mV])-MIN(Таблица6[SP, mV]))</f>
        <v>0.84129965254953509</v>
      </c>
      <c r="S178" s="56">
        <f>0.175*Таблица6[[#This Row],[a_SP]]+0.025</f>
        <v>0.17222743919616862</v>
      </c>
      <c r="T178" s="54">
        <f>EXP(70*Таблица6[[#This Row],[poro]]-8.2)</f>
        <v>47.272122419910019</v>
      </c>
      <c r="U178" s="54"/>
      <c r="V178" s="54"/>
      <c r="W178" s="1">
        <v>2452.1999999999998</v>
      </c>
      <c r="X178" s="1">
        <v>18.309999999999999</v>
      </c>
      <c r="Y178" s="52">
        <f>1-(X178-MIN(Таблица7[SP, mV]))/(MAX(Таблица7[SP, mV])-MIN(Таблица7[SP, mV]))</f>
        <v>0.80646866081809532</v>
      </c>
      <c r="Z178" s="56">
        <f>0.175*Таблица7[[#This Row],[a_SP]]+0.025</f>
        <v>0.16613201564316665</v>
      </c>
      <c r="AA178" s="52">
        <f>EXP(70*Таблица7[[#This Row],[poro]]-8.2)</f>
        <v>30.853219201028129</v>
      </c>
      <c r="AB178" s="52"/>
      <c r="AC178" s="52"/>
      <c r="AD178" s="1">
        <v>2457.9333333333334</v>
      </c>
      <c r="AE178" s="1">
        <v>19.43</v>
      </c>
      <c r="AF178" s="52">
        <f>1-(AE178-MIN(Таблица8[SP, mV]))/(MAX(Таблица8[SP, mV])-MIN(Таблица8[SP, mV]))</f>
        <v>0.80092213114754096</v>
      </c>
      <c r="AG178" s="56">
        <f>0.175*Таблица8[[#This Row],[a_SP]]+0.025</f>
        <v>0.16516137295081965</v>
      </c>
      <c r="AH178" s="52">
        <f>EXP(70*Таблица8[[#This Row],[poro]]-8.2)</f>
        <v>28.826528930142118</v>
      </c>
      <c r="AI178" s="52"/>
      <c r="AJ178" s="52"/>
      <c r="AK178" s="1">
        <v>2453.8699999999994</v>
      </c>
      <c r="AL178" s="1">
        <v>16.89</v>
      </c>
      <c r="AM178" s="52">
        <f>1-(AL178-MIN(Таблица9[SP, mV]))/(MAX(Таблица9[SP, mV])-MIN(Таблица9[SP, mV]))</f>
        <v>0.81976309892220678</v>
      </c>
      <c r="AN178" s="56">
        <f>0.175*Таблица9[[#This Row],[a_SP]]+0.025</f>
        <v>0.16845854231138618</v>
      </c>
      <c r="AO178" s="52">
        <f>EXP(70*Таблица9[[#This Row],[poro]]-8.2)</f>
        <v>36.310173430437551</v>
      </c>
      <c r="AP178" s="52"/>
      <c r="AQ178" s="52"/>
    </row>
    <row r="179" spans="2:43" x14ac:dyDescent="0.45">
      <c r="B179" s="1">
        <v>2443.1766666666667</v>
      </c>
      <c r="C179" s="1">
        <v>14.36</v>
      </c>
      <c r="D179" s="52">
        <f>1-(C179-MIN(Таблица4[SP, mV]))/(MAX(Таблица4[SP, mV])-MIN(Таблица4[SP, mV]))</f>
        <v>0.8171632289279348</v>
      </c>
      <c r="E179" s="52">
        <f>0.175*Таблица4[[#This Row],[a_SP]]+0.025</f>
        <v>0.16800356506238859</v>
      </c>
      <c r="F179" s="56">
        <f>EXP(70*Таблица4[[#This Row],[poro]]-8.2)</f>
        <v>35.171973369545967</v>
      </c>
      <c r="G179" s="52"/>
      <c r="H179" s="52"/>
      <c r="I179" s="1">
        <v>2438.9677777777847</v>
      </c>
      <c r="J179" s="1">
        <v>20.54</v>
      </c>
      <c r="K179" s="52">
        <f>1-(J179-MIN(Таблица5[SP, mV]))/(MAX(Таблица5[SP, mV])-MIN(Таблица5[SP, mV]))</f>
        <v>0.79447668601160704</v>
      </c>
      <c r="L179" s="52">
        <f>0.175*Таблица5[[#This Row],[a_SP]]+0.025</f>
        <v>0.16403342005203123</v>
      </c>
      <c r="M179" s="52">
        <f>EXP(70*Таблица5[[#This Row],[poro]]-8.2)</f>
        <v>26.638016938133244</v>
      </c>
      <c r="N179" s="52"/>
      <c r="O179" s="52"/>
      <c r="P179" s="1">
        <v>2437.4900000000198</v>
      </c>
      <c r="Q179" s="1">
        <v>20.63</v>
      </c>
      <c r="R179" s="54">
        <f>1-(Q179-MIN(Таблица6[SP, mV]))/(MAX(Таблица6[SP, mV])-MIN(Таблица6[SP, mV]))</f>
        <v>0.82646257864588224</v>
      </c>
      <c r="S179" s="56">
        <f>0.175*Таблица6[[#This Row],[a_SP]]+0.025</f>
        <v>0.16963095126302938</v>
      </c>
      <c r="T179" s="54">
        <f>EXP(70*Таблица6[[#This Row],[poro]]-8.2)</f>
        <v>39.415793585664751</v>
      </c>
      <c r="U179" s="54"/>
      <c r="V179" s="54"/>
      <c r="W179" s="1">
        <v>2452.3000000000002</v>
      </c>
      <c r="X179" s="1">
        <v>19.72</v>
      </c>
      <c r="Y179" s="52">
        <f>1-(X179-MIN(Таблица7[SP, mV]))/(MAX(Таблица7[SP, mV])-MIN(Таблица7[SP, mV]))</f>
        <v>0.79156537363915014</v>
      </c>
      <c r="Z179" s="56">
        <f>0.175*Таблица7[[#This Row],[a_SP]]+0.025</f>
        <v>0.16352394038685125</v>
      </c>
      <c r="AA179" s="52">
        <f>EXP(70*Таблица7[[#This Row],[poro]]-8.2)</f>
        <v>25.704750703120254</v>
      </c>
      <c r="AB179" s="52"/>
      <c r="AC179" s="52"/>
      <c r="AD179" s="1">
        <v>2458.0666666666671</v>
      </c>
      <c r="AE179" s="1">
        <v>20.29</v>
      </c>
      <c r="AF179" s="52">
        <f>1-(AE179-MIN(Таблица8[SP, mV]))/(MAX(Таблица8[SP, mV])-MIN(Таблица8[SP, mV]))</f>
        <v>0.79211065573770489</v>
      </c>
      <c r="AG179" s="56">
        <f>0.175*Таблица8[[#This Row],[a_SP]]+0.025</f>
        <v>0.16361936475409833</v>
      </c>
      <c r="AH179" s="52">
        <f>EXP(70*Таблица8[[#This Row],[poro]]-8.2)</f>
        <v>25.877025605367329</v>
      </c>
      <c r="AI179" s="52"/>
      <c r="AJ179" s="52"/>
      <c r="AK179" s="1">
        <v>2454.0033333333331</v>
      </c>
      <c r="AL179" s="1">
        <v>17.399999999999999</v>
      </c>
      <c r="AM179" s="52">
        <f>1-(AL179-MIN(Таблица9[SP, mV]))/(MAX(Таблица9[SP, mV])-MIN(Таблица9[SP, mV]))</f>
        <v>0.81432077686479565</v>
      </c>
      <c r="AN179" s="56">
        <f>0.175*Таблица9[[#This Row],[a_SP]]+0.025</f>
        <v>0.16750613595133923</v>
      </c>
      <c r="AO179" s="52">
        <f>EXP(70*Таблица9[[#This Row],[poro]]-8.2)</f>
        <v>33.968360457857038</v>
      </c>
      <c r="AP179" s="52"/>
      <c r="AQ179" s="52"/>
    </row>
    <row r="180" spans="2:43" x14ac:dyDescent="0.45">
      <c r="B180" s="1">
        <v>2443.31</v>
      </c>
      <c r="C180" s="1">
        <v>13.42</v>
      </c>
      <c r="D180" s="52">
        <f>1-(C180-MIN(Таблица4[SP, mV]))/(MAX(Таблица4[SP, mV])-MIN(Таблица4[SP, mV]))</f>
        <v>0.82913165266106448</v>
      </c>
      <c r="E180" s="52">
        <f>0.175*Таблица4[[#This Row],[a_SP]]+0.025</f>
        <v>0.17009803921568628</v>
      </c>
      <c r="F180" s="56">
        <f>EXP(70*Таблица4[[#This Row],[poro]]-8.2)</f>
        <v>40.725838561222709</v>
      </c>
      <c r="G180" s="52"/>
      <c r="H180" s="52"/>
      <c r="I180" s="1">
        <v>2439.0833333333403</v>
      </c>
      <c r="J180" s="1">
        <v>19.53</v>
      </c>
      <c r="K180" s="52">
        <f>1-(J180-MIN(Таблица5[SP, mV]))/(MAX(Таблица5[SP, mV])-MIN(Таблица5[SP, mV]))</f>
        <v>0.80458274964978982</v>
      </c>
      <c r="L180" s="52">
        <f>0.175*Таблица5[[#This Row],[a_SP]]+0.025</f>
        <v>0.1658019811887132</v>
      </c>
      <c r="M180" s="52">
        <f>EXP(70*Таблица5[[#This Row],[poro]]-8.2)</f>
        <v>30.148605897339287</v>
      </c>
      <c r="N180" s="52"/>
      <c r="O180" s="52"/>
      <c r="P180" s="1">
        <v>2437.6200000000199</v>
      </c>
      <c r="Q180" s="1">
        <v>23.94</v>
      </c>
      <c r="R180" s="54">
        <f>1-(Q180-MIN(Таблица6[SP, mV]))/(MAX(Таблица6[SP, mV])-MIN(Таблица6[SP, mV]))</f>
        <v>0.79537984787303972</v>
      </c>
      <c r="S180" s="56">
        <f>0.175*Таблица6[[#This Row],[a_SP]]+0.025</f>
        <v>0.16419147337778195</v>
      </c>
      <c r="T180" s="54">
        <f>EXP(70*Таблица6[[#This Row],[poro]]-8.2)</f>
        <v>26.934369198096825</v>
      </c>
      <c r="U180" s="54"/>
      <c r="V180" s="54"/>
      <c r="W180" s="1">
        <v>2452.3999999999996</v>
      </c>
      <c r="X180" s="1">
        <v>20.170000000000002</v>
      </c>
      <c r="Y180" s="52">
        <f>1-(X180-MIN(Таблица7[SP, mV]))/(MAX(Таблица7[SP, mV])-MIN(Таблица7[SP, mV]))</f>
        <v>0.78680900539055065</v>
      </c>
      <c r="Z180" s="56">
        <f>0.175*Таблица7[[#This Row],[a_SP]]+0.025</f>
        <v>0.16269157594334635</v>
      </c>
      <c r="AA180" s="52">
        <f>EXP(70*Таблица7[[#This Row],[poro]]-8.2)</f>
        <v>24.249847192762207</v>
      </c>
      <c r="AB180" s="52"/>
      <c r="AC180" s="52"/>
      <c r="AD180" s="1">
        <v>2458.2000000000003</v>
      </c>
      <c r="AE180" s="1">
        <v>21.71</v>
      </c>
      <c r="AF180" s="52">
        <f>1-(AE180-MIN(Таблица8[SP, mV]))/(MAX(Таблица8[SP, mV])-MIN(Таблица8[SP, mV]))</f>
        <v>0.77756147540983611</v>
      </c>
      <c r="AG180" s="56">
        <f>0.175*Таблица8[[#This Row],[a_SP]]+0.025</f>
        <v>0.1610732581967213</v>
      </c>
      <c r="AH180" s="52">
        <f>EXP(70*Таблица8[[#This Row],[poro]]-8.2)</f>
        <v>21.652654871087059</v>
      </c>
      <c r="AI180" s="52"/>
      <c r="AJ180" s="52"/>
      <c r="AK180" s="1">
        <v>2454.1366666666663</v>
      </c>
      <c r="AL180" s="1">
        <v>17.48</v>
      </c>
      <c r="AM180" s="52">
        <f>1-(AL180-MIN(Таблица9[SP, mV]))/(MAX(Таблица9[SP, mV])-MIN(Таблица9[SP, mV]))</f>
        <v>0.81346707928716255</v>
      </c>
      <c r="AN180" s="56">
        <f>0.175*Таблица9[[#This Row],[a_SP]]+0.025</f>
        <v>0.16735673887525343</v>
      </c>
      <c r="AO180" s="52">
        <f>EXP(70*Таблица9[[#This Row],[poro]]-8.2)</f>
        <v>33.614977321538369</v>
      </c>
      <c r="AP180" s="52"/>
      <c r="AQ180" s="52"/>
    </row>
    <row r="181" spans="2:43" x14ac:dyDescent="0.45">
      <c r="B181" s="1">
        <v>2443.4433333333332</v>
      </c>
      <c r="C181" s="1">
        <v>12.91</v>
      </c>
      <c r="D181" s="52">
        <f>1-(C181-MIN(Таблица4[SP, mV]))/(MAX(Таблица4[SP, mV])-MIN(Таблица4[SP, mV]))</f>
        <v>0.83562515915457092</v>
      </c>
      <c r="E181" s="52">
        <f>0.175*Таблица4[[#This Row],[a_SP]]+0.025</f>
        <v>0.17123440285204988</v>
      </c>
      <c r="F181" s="56">
        <f>EXP(70*Таблица4[[#This Row],[poro]]-8.2)</f>
        <v>44.097725256778858</v>
      </c>
      <c r="G181" s="52"/>
      <c r="H181" s="52"/>
      <c r="I181" s="1">
        <v>2439.1988888888959</v>
      </c>
      <c r="J181" s="1">
        <v>19.170000000000002</v>
      </c>
      <c r="K181" s="52">
        <f>1-(J181-MIN(Таблица5[SP, mV]))/(MAX(Таблица5[SP, mV])-MIN(Таблица5[SP, mV]))</f>
        <v>0.80818491094656797</v>
      </c>
      <c r="L181" s="52">
        <f>0.175*Таблица5[[#This Row],[a_SP]]+0.025</f>
        <v>0.16643235941564938</v>
      </c>
      <c r="M181" s="52">
        <f>EXP(70*Таблица5[[#This Row],[poro]]-8.2)</f>
        <v>31.508746031762925</v>
      </c>
      <c r="N181" s="52"/>
      <c r="O181" s="52"/>
      <c r="P181" s="1">
        <v>2437.75000000002</v>
      </c>
      <c r="Q181" s="1">
        <v>28.75</v>
      </c>
      <c r="R181" s="54">
        <f>1-(Q181-MIN(Таблица6[SP, mV]))/(MAX(Таблица6[SP, mV])-MIN(Таблица6[SP, mV]))</f>
        <v>0.75021128744483045</v>
      </c>
      <c r="S181" s="56">
        <f>0.175*Таблица6[[#This Row],[a_SP]]+0.025</f>
        <v>0.15628697530284533</v>
      </c>
      <c r="T181" s="54">
        <f>EXP(70*Таблица6[[#This Row],[poro]]-8.2)</f>
        <v>15.488352211423527</v>
      </c>
      <c r="U181" s="54"/>
      <c r="V181" s="54"/>
      <c r="W181" s="1">
        <v>2452.5</v>
      </c>
      <c r="X181" s="1">
        <v>20.54</v>
      </c>
      <c r="Y181" s="52">
        <f>1-(X181-MIN(Таблица7[SP, mV]))/(MAX(Таблица7[SP, mV])-MIN(Таблица7[SP, mV]))</f>
        <v>0.78289821371947999</v>
      </c>
      <c r="Z181" s="56">
        <f>0.175*Таблица7[[#This Row],[a_SP]]+0.025</f>
        <v>0.16200718740090897</v>
      </c>
      <c r="AA181" s="52">
        <f>EXP(70*Таблица7[[#This Row],[poro]]-8.2)</f>
        <v>23.11549375608427</v>
      </c>
      <c r="AB181" s="52"/>
      <c r="AC181" s="52"/>
      <c r="AD181" s="1">
        <v>2458.3333333333335</v>
      </c>
      <c r="AE181" s="1">
        <v>23.92</v>
      </c>
      <c r="AF181" s="52">
        <f>1-(AE181-MIN(Таблица8[SP, mV]))/(MAX(Таблица8[SP, mV])-MIN(Таблица8[SP, mV]))</f>
        <v>0.75491803278688518</v>
      </c>
      <c r="AG181" s="56">
        <f>0.175*Таблица8[[#This Row],[a_SP]]+0.025</f>
        <v>0.15711065573770489</v>
      </c>
      <c r="AH181" s="52">
        <f>EXP(70*Таблица8[[#This Row],[poro]]-8.2)</f>
        <v>16.407620665687812</v>
      </c>
      <c r="AI181" s="52"/>
      <c r="AJ181" s="52"/>
      <c r="AK181" s="1">
        <v>2454.27</v>
      </c>
      <c r="AL181" s="1">
        <v>18.54</v>
      </c>
      <c r="AM181" s="52">
        <f>1-(AL181-MIN(Таблица9[SP, mV]))/(MAX(Таблица9[SP, mV])-MIN(Таблица9[SP, mV]))</f>
        <v>0.80215558638352369</v>
      </c>
      <c r="AN181" s="56">
        <f>0.175*Таблица9[[#This Row],[a_SP]]+0.025</f>
        <v>0.16537722761711662</v>
      </c>
      <c r="AO181" s="52">
        <f>EXP(70*Таблица9[[#This Row],[poro]]-8.2)</f>
        <v>29.265400068599543</v>
      </c>
      <c r="AP181" s="52"/>
      <c r="AQ181" s="52"/>
    </row>
    <row r="182" spans="2:43" x14ac:dyDescent="0.45">
      <c r="B182" s="1">
        <v>2443.5766666666664</v>
      </c>
      <c r="C182" s="1">
        <v>13.23</v>
      </c>
      <c r="D182" s="52">
        <f>1-(C182-MIN(Таблица4[SP, mV]))/(MAX(Таблица4[SP, mV])-MIN(Таблица4[SP, mV]))</f>
        <v>0.83155080213903743</v>
      </c>
      <c r="E182" s="52">
        <f>0.175*Таблица4[[#This Row],[a_SP]]+0.025</f>
        <v>0.17052139037433153</v>
      </c>
      <c r="F182" s="56">
        <f>EXP(70*Таблица4[[#This Row],[poro]]-8.2)</f>
        <v>41.950792581002425</v>
      </c>
      <c r="G182" s="52"/>
      <c r="H182" s="52"/>
      <c r="I182" s="1">
        <v>2439.3144444444515</v>
      </c>
      <c r="J182" s="1">
        <v>19.37</v>
      </c>
      <c r="K182" s="52">
        <f>1-(J182-MIN(Таблица5[SP, mV]))/(MAX(Таблица5[SP, mV])-MIN(Таблица5[SP, mV]))</f>
        <v>0.80618371022613566</v>
      </c>
      <c r="L182" s="52">
        <f>0.175*Таблица5[[#This Row],[a_SP]]+0.025</f>
        <v>0.16608214928957374</v>
      </c>
      <c r="M182" s="52">
        <f>EXP(70*Таблица5[[#This Row],[poro]]-8.2)</f>
        <v>30.745709321918433</v>
      </c>
      <c r="N182" s="52"/>
      <c r="O182" s="52"/>
      <c r="P182" s="1">
        <v>2437.8800000000201</v>
      </c>
      <c r="Q182" s="1">
        <v>35.71</v>
      </c>
      <c r="R182" s="54">
        <f>1-(Q182-MIN(Таблица6[SP, mV]))/(MAX(Таблица6[SP, mV])-MIN(Таблица6[SP, mV]))</f>
        <v>0.68485303784392904</v>
      </c>
      <c r="S182" s="56">
        <f>0.175*Таблица6[[#This Row],[a_SP]]+0.025</f>
        <v>0.14484928162268756</v>
      </c>
      <c r="T182" s="54">
        <f>EXP(70*Таблица6[[#This Row],[poro]]-8.2)</f>
        <v>6.9549227179488691</v>
      </c>
      <c r="U182" s="54"/>
      <c r="V182" s="54"/>
      <c r="W182" s="1">
        <v>2452.6</v>
      </c>
      <c r="X182" s="1">
        <v>21.25</v>
      </c>
      <c r="Y182" s="52">
        <f>1-(X182-MIN(Таблица7[SP, mV]))/(MAX(Таблица7[SP, mV])-MIN(Таблица7[SP, mV]))</f>
        <v>0.77539372159391184</v>
      </c>
      <c r="Z182" s="56">
        <f>0.175*Таблица7[[#This Row],[a_SP]]+0.025</f>
        <v>0.16069390127893457</v>
      </c>
      <c r="AA182" s="52">
        <f>EXP(70*Таблица7[[#This Row],[poro]]-8.2)</f>
        <v>21.085236202385648</v>
      </c>
      <c r="AB182" s="52"/>
      <c r="AC182" s="52"/>
      <c r="AD182" s="1">
        <v>2458.4666666666667</v>
      </c>
      <c r="AE182" s="1">
        <v>27.83</v>
      </c>
      <c r="AF182" s="52">
        <f>1-(AE182-MIN(Таблица8[SP, mV]))/(MAX(Таблица8[SP, mV])-MIN(Таблица8[SP, mV]))</f>
        <v>0.71485655737704912</v>
      </c>
      <c r="AG182" s="56">
        <f>0.175*Таблица8[[#This Row],[a_SP]]+0.025</f>
        <v>0.15009989754098357</v>
      </c>
      <c r="AH182" s="52">
        <f>EXP(70*Таблица8[[#This Row],[poro]]-8.2)</f>
        <v>10.044174632262473</v>
      </c>
      <c r="AI182" s="52"/>
      <c r="AJ182" s="52"/>
      <c r="AK182" s="1">
        <v>2454.4033333333332</v>
      </c>
      <c r="AL182" s="1">
        <v>19.18</v>
      </c>
      <c r="AM182" s="52">
        <f>1-(AL182-MIN(Таблица9[SP, mV]))/(MAX(Таблица9[SP, mV])-MIN(Таблица9[SP, mV]))</f>
        <v>0.7953260057624586</v>
      </c>
      <c r="AN182" s="56">
        <f>0.175*Таблица9[[#This Row],[a_SP]]+0.025</f>
        <v>0.16418205100843025</v>
      </c>
      <c r="AO182" s="52">
        <f>EXP(70*Таблица9[[#This Row],[poro]]-8.2)</f>
        <v>26.916610065160715</v>
      </c>
      <c r="AP182" s="52"/>
      <c r="AQ182" s="52"/>
    </row>
    <row r="183" spans="2:43" x14ac:dyDescent="0.45">
      <c r="B183" s="1">
        <v>2443.7100000000005</v>
      </c>
      <c r="C183" s="1">
        <v>14.2</v>
      </c>
      <c r="D183" s="52">
        <f>1-(C183-MIN(Таблица4[SP, mV]))/(MAX(Таблица4[SP, mV])-MIN(Таблица4[SP, mV]))</f>
        <v>0.81920040743570155</v>
      </c>
      <c r="E183" s="52">
        <f>0.175*Таблица4[[#This Row],[a_SP]]+0.025</f>
        <v>0.16836007130124775</v>
      </c>
      <c r="F183" s="56">
        <f>EXP(70*Таблица4[[#This Row],[poro]]-8.2)</f>
        <v>36.060749093417463</v>
      </c>
      <c r="G183" s="52"/>
      <c r="H183" s="52"/>
      <c r="I183" s="1">
        <v>2439.4300000000071</v>
      </c>
      <c r="J183" s="1">
        <v>19.079999999999998</v>
      </c>
      <c r="K183" s="52">
        <f>1-(J183-MIN(Таблица5[SP, mV]))/(MAX(Таблица5[SP, mV])-MIN(Таблица5[SP, mV]))</f>
        <v>0.80908545127076248</v>
      </c>
      <c r="L183" s="52">
        <f>0.175*Таблица5[[#This Row],[a_SP]]+0.025</f>
        <v>0.16658995397238341</v>
      </c>
      <c r="M183" s="52">
        <f>EXP(70*Таблица5[[#This Row],[poro]]-8.2)</f>
        <v>31.858262835777158</v>
      </c>
      <c r="N183" s="52"/>
      <c r="O183" s="52"/>
      <c r="P183" s="1">
        <v>2438.0100000000202</v>
      </c>
      <c r="Q183" s="1">
        <v>46.5</v>
      </c>
      <c r="R183" s="54">
        <f>1-(Q183-MIN(Таблица6[SP, mV]))/(MAX(Таблица6[SP, mV])-MIN(Таблица6[SP, mV]))</f>
        <v>0.58352896985632452</v>
      </c>
      <c r="S183" s="54">
        <f>0.175*Таблица6[[#This Row],[a_SP]]+0.025</f>
        <v>0.1271175697248568</v>
      </c>
      <c r="T183" s="54">
        <f>EXP(70*Таблица6[[#This Row],[poro]]-8.2)</f>
        <v>2.010191278025411</v>
      </c>
      <c r="U183" s="54"/>
      <c r="V183" s="54"/>
      <c r="W183" s="1">
        <v>2452.6999999999998</v>
      </c>
      <c r="X183" s="1">
        <v>22.23</v>
      </c>
      <c r="Y183" s="52">
        <f>1-(X183-MIN(Таблица7[SP, mV]))/(MAX(Таблица7[SP, mV])-MIN(Таблица7[SP, mV]))</f>
        <v>0.76503540851918395</v>
      </c>
      <c r="Z183" s="56">
        <f>0.175*Таблица7[[#This Row],[a_SP]]+0.025</f>
        <v>0.15888119649085716</v>
      </c>
      <c r="AA183" s="52">
        <f>EXP(70*Таблица7[[#This Row],[poro]]-8.2)</f>
        <v>18.572532730646049</v>
      </c>
      <c r="AB183" s="52"/>
      <c r="AC183" s="52"/>
      <c r="AD183" s="1">
        <v>2458.6</v>
      </c>
      <c r="AE183" s="1">
        <v>32.71</v>
      </c>
      <c r="AF183" s="52">
        <f>1-(AE183-MIN(Таблица8[SP, mV]))/(MAX(Таблица8[SP, mV])-MIN(Таблица8[SP, mV]))</f>
        <v>0.66485655737704907</v>
      </c>
      <c r="AG183" s="56">
        <f>0.175*Таблица8[[#This Row],[a_SP]]+0.025</f>
        <v>0.14134989754098359</v>
      </c>
      <c r="AH183" s="52">
        <f>EXP(70*Таблица8[[#This Row],[poro]]-8.2)</f>
        <v>5.4438842785554691</v>
      </c>
      <c r="AI183" s="52"/>
      <c r="AJ183" s="52"/>
      <c r="AK183" s="1">
        <v>2454.5366666666664</v>
      </c>
      <c r="AL183" s="1">
        <v>19.04</v>
      </c>
      <c r="AM183" s="52">
        <f>1-(AL183-MIN(Таблица9[SP, mV]))/(MAX(Таблица9[SP, mV])-MIN(Таблица9[SP, mV]))</f>
        <v>0.7968199765233166</v>
      </c>
      <c r="AN183" s="56">
        <f>0.175*Таблица9[[#This Row],[a_SP]]+0.025</f>
        <v>0.16444349589158039</v>
      </c>
      <c r="AO183" s="52">
        <f>EXP(70*Таблица9[[#This Row],[poro]]-8.2)</f>
        <v>27.413750001947733</v>
      </c>
      <c r="AP183" s="52"/>
      <c r="AQ183" s="52"/>
    </row>
    <row r="184" spans="2:43" x14ac:dyDescent="0.45">
      <c r="B184" s="1">
        <v>2443.8433333333337</v>
      </c>
      <c r="C184" s="1">
        <v>15.48</v>
      </c>
      <c r="D184" s="52">
        <f>1-(C184-MIN(Таблица4[SP, mV]))/(MAX(Таблица4[SP, mV])-MIN(Таблица4[SP, mV]))</f>
        <v>0.80290297937356758</v>
      </c>
      <c r="E184" s="52">
        <f>0.175*Таблица4[[#This Row],[a_SP]]+0.025</f>
        <v>0.16550802139037432</v>
      </c>
      <c r="F184" s="56">
        <f>EXP(70*Таблица4[[#This Row],[poro]]-8.2)</f>
        <v>29.534571644212782</v>
      </c>
      <c r="G184" s="52"/>
      <c r="H184" s="52"/>
      <c r="I184" s="1">
        <v>2439.5455555555623</v>
      </c>
      <c r="J184" s="1">
        <v>19.05</v>
      </c>
      <c r="K184" s="52">
        <f>1-(J184-MIN(Таблица5[SP, mV]))/(MAX(Таблица5[SP, mV])-MIN(Таблица5[SP, mV]))</f>
        <v>0.80938563137882724</v>
      </c>
      <c r="L184" s="52">
        <f>0.175*Таблица5[[#This Row],[a_SP]]+0.025</f>
        <v>0.16664248549129476</v>
      </c>
      <c r="M184" s="52">
        <f>EXP(70*Таблица5[[#This Row],[poro]]-8.2)</f>
        <v>31.975627896865088</v>
      </c>
      <c r="N184" s="52"/>
      <c r="O184" s="52"/>
      <c r="P184" s="1">
        <v>2438.1400000000199</v>
      </c>
      <c r="Q184" s="1">
        <v>59.91</v>
      </c>
      <c r="R184" s="54">
        <f>1-(Q184-MIN(Таблица6[SP, mV]))/(MAX(Таблица6[SP, mV])-MIN(Таблица6[SP, mV]))</f>
        <v>0.45760165273734621</v>
      </c>
      <c r="S184" s="54">
        <f>0.175*Таблица6[[#This Row],[a_SP]]+0.025</f>
        <v>0.10508028922903559</v>
      </c>
      <c r="T184" s="54">
        <f>EXP(70*Таблица6[[#This Row],[poro]]-8.2)</f>
        <v>0.42982387210144468</v>
      </c>
      <c r="U184" s="54"/>
      <c r="V184" s="54"/>
      <c r="W184" s="1">
        <v>2452.8000000000002</v>
      </c>
      <c r="X184" s="1">
        <v>24.28</v>
      </c>
      <c r="Y184" s="52">
        <f>1-(X184-MIN(Таблица7[SP, mV]))/(MAX(Таблица7[SP, mV])-MIN(Таблица7[SP, mV]))</f>
        <v>0.74336750872000845</v>
      </c>
      <c r="Z184" s="56">
        <f>0.175*Таблица7[[#This Row],[a_SP]]+0.025</f>
        <v>0.15508931402600146</v>
      </c>
      <c r="AA184" s="52">
        <f>EXP(70*Таблица7[[#This Row],[poro]]-8.2)</f>
        <v>14.242806636459544</v>
      </c>
      <c r="AB184" s="52"/>
      <c r="AC184" s="52"/>
      <c r="AD184" s="1">
        <v>2458.7333333333336</v>
      </c>
      <c r="AE184" s="1">
        <v>38.25</v>
      </c>
      <c r="AF184" s="52">
        <f>1-(AE184-MIN(Таблица8[SP, mV]))/(MAX(Таблица8[SP, mV])-MIN(Таблица8[SP, mV]))</f>
        <v>0.60809426229508201</v>
      </c>
      <c r="AG184" s="56">
        <f>0.175*Таблица8[[#This Row],[a_SP]]+0.025</f>
        <v>0.13141649590163934</v>
      </c>
      <c r="AH184" s="52">
        <f>EXP(70*Таблица8[[#This Row],[poro]]-8.2)</f>
        <v>2.7159850713251421</v>
      </c>
      <c r="AI184" s="52"/>
      <c r="AJ184" s="52"/>
      <c r="AK184" s="1">
        <v>2454.6699999999996</v>
      </c>
      <c r="AL184" s="1">
        <v>19.02</v>
      </c>
      <c r="AM184" s="52">
        <f>1-(AL184-MIN(Таблица9[SP, mV]))/(MAX(Таблица9[SP, mV])-MIN(Таблица9[SP, mV]))</f>
        <v>0.7970334009177249</v>
      </c>
      <c r="AN184" s="56">
        <f>0.175*Таблица9[[#This Row],[a_SP]]+0.025</f>
        <v>0.16448084516060185</v>
      </c>
      <c r="AO184" s="52">
        <f>EXP(70*Таблица9[[#This Row],[poro]]-8.2)</f>
        <v>27.485515621498983</v>
      </c>
      <c r="AP184" s="52"/>
      <c r="AQ184" s="52"/>
    </row>
    <row r="185" spans="2:43" x14ac:dyDescent="0.45">
      <c r="B185" s="1">
        <v>2443.9766666666669</v>
      </c>
      <c r="C185" s="1">
        <v>17.510000000000002</v>
      </c>
      <c r="D185" s="52">
        <f>1-(C185-MIN(Таблица4[SP, mV]))/(MAX(Таблица4[SP, mV])-MIN(Таблица4[SP, mV]))</f>
        <v>0.777056277056277</v>
      </c>
      <c r="E185" s="52">
        <f>0.175*Таблица4[[#This Row],[a_SP]]+0.025</f>
        <v>0.16098484848484845</v>
      </c>
      <c r="F185" s="56">
        <f>EXP(70*Таблица4[[#This Row],[poro]]-8.2)</f>
        <v>21.519067314269865</v>
      </c>
      <c r="G185" s="52"/>
      <c r="H185" s="52"/>
      <c r="I185" s="1">
        <v>2439.6611111111179</v>
      </c>
      <c r="J185" s="1">
        <v>19.68</v>
      </c>
      <c r="K185" s="52">
        <f>1-(J185-MIN(Таблица5[SP, mV]))/(MAX(Таблица5[SP, mV])-MIN(Таблица5[SP, mV]))</f>
        <v>0.80308184910946567</v>
      </c>
      <c r="L185" s="52">
        <f>0.175*Таблица5[[#This Row],[a_SP]]+0.025</f>
        <v>0.16553932359415649</v>
      </c>
      <c r="M185" s="52">
        <f>EXP(70*Таблица5[[#This Row],[poro]]-8.2)</f>
        <v>29.599357398699194</v>
      </c>
      <c r="N185" s="52"/>
      <c r="O185" s="52"/>
      <c r="P185" s="1">
        <v>2438.27000000002</v>
      </c>
      <c r="Q185" s="1">
        <v>71.98</v>
      </c>
      <c r="R185" s="54">
        <f>1-(Q185-MIN(Таблица6[SP, mV]))/(MAX(Таблица6[SP, mV])-MIN(Таблица6[SP, mV]))</f>
        <v>0.34425767677716212</v>
      </c>
      <c r="S185" s="54">
        <f>0.175*Таблица6[[#This Row],[a_SP]]+0.025</f>
        <v>8.5245093436003366E-2</v>
      </c>
      <c r="T185" s="54">
        <f>EXP(70*Таблица6[[#This Row],[poro]]-8.2)</f>
        <v>0.1072231116878138</v>
      </c>
      <c r="U185" s="54"/>
      <c r="V185" s="54"/>
      <c r="W185" s="1">
        <v>2452.8999999999996</v>
      </c>
      <c r="X185" s="1">
        <v>27.65</v>
      </c>
      <c r="Y185" s="52">
        <f>1-(X185-MIN(Таблица7[SP, mV]))/(MAX(Таблица7[SP, mV])-MIN(Таблица7[SP, mV]))</f>
        <v>0.7077475953916077</v>
      </c>
      <c r="Z185" s="56">
        <f>0.175*Таблица7[[#This Row],[a_SP]]+0.025</f>
        <v>0.14885582919353135</v>
      </c>
      <c r="AA185" s="52">
        <f>EXP(70*Таблица7[[#This Row],[poro]]-8.2)</f>
        <v>9.2064842313233868</v>
      </c>
      <c r="AB185" s="52"/>
      <c r="AC185" s="52"/>
      <c r="AD185" s="1">
        <v>2458.8666666666668</v>
      </c>
      <c r="AE185" s="1">
        <v>41.31</v>
      </c>
      <c r="AF185" s="52">
        <f>1-(AE185-MIN(Таблица8[SP, mV]))/(MAX(Таблица8[SP, mV])-MIN(Таблица8[SP, mV]))</f>
        <v>0.5767418032786884</v>
      </c>
      <c r="AG185" s="56">
        <f>0.175*Таблица8[[#This Row],[a_SP]]+0.025</f>
        <v>0.12592981557377048</v>
      </c>
      <c r="AH185" s="52">
        <f>EXP(70*Таблица8[[#This Row],[poro]]-8.2)</f>
        <v>1.8498176934695501</v>
      </c>
      <c r="AI185" s="52"/>
      <c r="AJ185" s="52"/>
      <c r="AK185" s="1">
        <v>2454.8033333333328</v>
      </c>
      <c r="AL185" s="1">
        <v>18.77</v>
      </c>
      <c r="AM185" s="52">
        <f>1-(AL185-MIN(Таблица9[SP, mV]))/(MAX(Таблица9[SP, mV])-MIN(Таблица9[SP, mV]))</f>
        <v>0.79970120584782833</v>
      </c>
      <c r="AN185" s="56">
        <f>0.175*Таблица9[[#This Row],[a_SP]]+0.025</f>
        <v>0.16494771102336994</v>
      </c>
      <c r="AO185" s="52">
        <f>EXP(70*Таблица9[[#This Row],[poro]]-8.2)</f>
        <v>28.398597826327535</v>
      </c>
      <c r="AP185" s="52"/>
      <c r="AQ185" s="52"/>
    </row>
    <row r="186" spans="2:43" x14ac:dyDescent="0.45">
      <c r="B186" s="1">
        <v>2444.11</v>
      </c>
      <c r="C186" s="1">
        <v>19.02</v>
      </c>
      <c r="D186" s="52">
        <f>1-(C186-MIN(Таблица4[SP, mV]))/(MAX(Таблица4[SP, mV])-MIN(Таблица4[SP, mV]))</f>
        <v>0.75783040488922848</v>
      </c>
      <c r="E186" s="52">
        <f>0.175*Таблица4[[#This Row],[a_SP]]+0.025</f>
        <v>0.15762032085561498</v>
      </c>
      <c r="F186" s="56">
        <f>EXP(70*Таблица4[[#This Row],[poro]]-8.2)</f>
        <v>17.003555340952246</v>
      </c>
      <c r="G186" s="52"/>
      <c r="H186" s="52"/>
      <c r="I186" s="1">
        <v>2439.7766666666735</v>
      </c>
      <c r="J186" s="1">
        <v>21.12</v>
      </c>
      <c r="K186" s="52">
        <f>1-(J186-MIN(Таблица5[SP, mV]))/(MAX(Таблица5[SP, mV])-MIN(Таблица5[SP, mV]))</f>
        <v>0.78867320392235341</v>
      </c>
      <c r="L186" s="52">
        <f>0.175*Таблица5[[#This Row],[a_SP]]+0.025</f>
        <v>0.16301781068641183</v>
      </c>
      <c r="M186" s="52">
        <f>EXP(70*Таблица5[[#This Row],[poro]]-8.2)</f>
        <v>24.809998768062446</v>
      </c>
      <c r="N186" s="52"/>
      <c r="O186" s="52"/>
      <c r="P186" s="1">
        <v>2438.4000000000201</v>
      </c>
      <c r="Q186" s="1">
        <v>79.400000000000006</v>
      </c>
      <c r="R186" s="54">
        <f>1-(Q186-MIN(Таблица6[SP, mV]))/(MAX(Таблица6[SP, mV])-MIN(Таблица6[SP, mV]))</f>
        <v>0.27457977274861489</v>
      </c>
      <c r="S186" s="54">
        <f>0.175*Таблица6[[#This Row],[a_SP]]+0.025</f>
        <v>7.3051460231007614E-2</v>
      </c>
      <c r="T186" s="54">
        <f>EXP(70*Таблица6[[#This Row],[poro]]-8.2)</f>
        <v>4.5666157851165901E-2</v>
      </c>
      <c r="U186" s="54"/>
      <c r="V186" s="54"/>
      <c r="W186" s="1">
        <v>2453</v>
      </c>
      <c r="X186" s="1">
        <v>31.7</v>
      </c>
      <c r="Y186" s="52">
        <f>1-(X186-MIN(Таблица7[SP, mV]))/(MAX(Таблица7[SP, mV])-MIN(Таблица7[SP, mV]))</f>
        <v>0.664940281154212</v>
      </c>
      <c r="Z186" s="56">
        <f>0.175*Таблица7[[#This Row],[a_SP]]+0.025</f>
        <v>0.1413645492019871</v>
      </c>
      <c r="AA186" s="52">
        <f>EXP(70*Таблица7[[#This Row],[poro]]-8.2)</f>
        <v>5.4494704790042432</v>
      </c>
      <c r="AB186" s="52"/>
      <c r="AC186" s="52"/>
      <c r="AD186" s="1">
        <v>2459.0000000000005</v>
      </c>
      <c r="AE186" s="1">
        <v>40.64</v>
      </c>
      <c r="AF186" s="52">
        <f>1-(AE186-MIN(Таблица8[SP, mV]))/(MAX(Таблица8[SP, mV])-MIN(Таблица8[SP, mV]))</f>
        <v>0.58360655737704914</v>
      </c>
      <c r="AG186" s="56">
        <f>0.175*Таблица8[[#This Row],[a_SP]]+0.025</f>
        <v>0.12713114754098359</v>
      </c>
      <c r="AH186" s="52">
        <f>EXP(70*Таблица8[[#This Row],[poro]]-8.2)</f>
        <v>2.0121027667947122</v>
      </c>
      <c r="AI186" s="52"/>
      <c r="AJ186" s="52"/>
      <c r="AK186" s="1">
        <v>2454.9366666666665</v>
      </c>
      <c r="AL186" s="1">
        <v>18.690000000000001</v>
      </c>
      <c r="AM186" s="52">
        <f>1-(AL186-MIN(Таблица9[SP, mV]))/(MAX(Таблица9[SP, mV])-MIN(Таблица9[SP, mV]))</f>
        <v>0.80055490342546154</v>
      </c>
      <c r="AN186" s="56">
        <f>0.175*Таблица9[[#This Row],[a_SP]]+0.025</f>
        <v>0.16509710809945574</v>
      </c>
      <c r="AO186" s="52">
        <f>EXP(70*Таблица9[[#This Row],[poro]]-8.2)</f>
        <v>28.697142890657883</v>
      </c>
      <c r="AP186" s="52"/>
      <c r="AQ186" s="52"/>
    </row>
    <row r="187" spans="2:43" x14ac:dyDescent="0.45">
      <c r="B187" s="1">
        <v>2444.2433333333333</v>
      </c>
      <c r="C187" s="1">
        <v>20.51</v>
      </c>
      <c r="D187" s="52">
        <f>1-(C187-MIN(Таблица4[SP, mV]))/(MAX(Таблица4[SP, mV])-MIN(Таблица4[SP, mV]))</f>
        <v>0.73885918003565054</v>
      </c>
      <c r="E187" s="52">
        <f>0.175*Таблица4[[#This Row],[a_SP]]+0.025</f>
        <v>0.15430035650623883</v>
      </c>
      <c r="F187" s="56">
        <f>EXP(70*Таблица4[[#This Row],[poro]]-8.2)</f>
        <v>13.477544840970936</v>
      </c>
      <c r="G187" s="52"/>
      <c r="H187" s="52"/>
      <c r="I187" s="1">
        <v>2439.8922222222291</v>
      </c>
      <c r="J187" s="1">
        <v>22.32</v>
      </c>
      <c r="K187" s="52">
        <f>1-(J187-MIN(Таблица5[SP, mV]))/(MAX(Таблица5[SP, mV])-MIN(Таблица5[SP, mV]))</f>
        <v>0.77666599959975979</v>
      </c>
      <c r="L187" s="52">
        <f>0.175*Таблица5[[#This Row],[a_SP]]+0.025</f>
        <v>0.16091654992995794</v>
      </c>
      <c r="M187" s="52">
        <f>EXP(70*Таблица5[[#This Row],[poro]]-8.2)</f>
        <v>21.41643236939727</v>
      </c>
      <c r="N187" s="52"/>
      <c r="O187" s="52"/>
      <c r="P187" s="1">
        <v>2438.5300000000202</v>
      </c>
      <c r="Q187" s="1">
        <v>81.569999999999993</v>
      </c>
      <c r="R187" s="54">
        <f>1-(Q187-MIN(Таблица6[SP, mV]))/(MAX(Таблица6[SP, mV])-MIN(Таблица6[SP, mV]))</f>
        <v>0.25420227251385119</v>
      </c>
      <c r="S187" s="54">
        <f>0.175*Таблица6[[#This Row],[a_SP]]+0.025</f>
        <v>6.9485397689923956E-2</v>
      </c>
      <c r="T187" s="54">
        <f>EXP(70*Таблица6[[#This Row],[poro]]-8.2)</f>
        <v>3.5578200944177053E-2</v>
      </c>
      <c r="U187" s="54"/>
      <c r="V187" s="54"/>
      <c r="W187" s="1">
        <v>2453.1</v>
      </c>
      <c r="X187" s="1">
        <v>36.42</v>
      </c>
      <c r="Y187" s="52">
        <f>1-(X187-MIN(Таблица7[SP, mV]))/(MAX(Таблица7[SP, mV])-MIN(Таблица7[SP, mV]))</f>
        <v>0.61505126308001268</v>
      </c>
      <c r="Z187" s="56">
        <f>0.175*Таблица7[[#This Row],[a_SP]]+0.025</f>
        <v>0.13263397103900221</v>
      </c>
      <c r="AA187" s="52">
        <f>EXP(70*Таблица7[[#This Row],[poro]]-8.2)</f>
        <v>2.9575995388802379</v>
      </c>
      <c r="AB187" s="52"/>
      <c r="AC187" s="52"/>
      <c r="AD187" s="1">
        <v>2459.1333333333337</v>
      </c>
      <c r="AE187" s="1">
        <v>37.31</v>
      </c>
      <c r="AF187" s="52">
        <f>1-(AE187-MIN(Таблица8[SP, mV]))/(MAX(Таблица8[SP, mV])-MIN(Таблица8[SP, mV]))</f>
        <v>0.61772540983606561</v>
      </c>
      <c r="AG187" s="56">
        <f>0.175*Таблица8[[#This Row],[a_SP]]+0.025</f>
        <v>0.13310194672131148</v>
      </c>
      <c r="AH187" s="52">
        <f>EXP(70*Таблица8[[#This Row],[poro]]-8.2)</f>
        <v>3.0560898452377776</v>
      </c>
      <c r="AI187" s="52"/>
      <c r="AJ187" s="52"/>
      <c r="AK187" s="1">
        <v>2455.0699999999997</v>
      </c>
      <c r="AL187" s="1">
        <v>17.55</v>
      </c>
      <c r="AM187" s="52">
        <f>1-(AL187-MIN(Таблица9[SP, mV]))/(MAX(Таблица9[SP, mV])-MIN(Таблица9[SP, mV]))</f>
        <v>0.8127200939067335</v>
      </c>
      <c r="AN187" s="56">
        <f>0.175*Таблица9[[#This Row],[a_SP]]+0.025</f>
        <v>0.16722601643367835</v>
      </c>
      <c r="AO187" s="52">
        <f>EXP(70*Таблица9[[#This Row],[poro]]-8.2)</f>
        <v>33.308784145630305</v>
      </c>
      <c r="AP187" s="52"/>
      <c r="AQ187" s="52"/>
    </row>
    <row r="188" spans="2:43" x14ac:dyDescent="0.45">
      <c r="B188" s="1">
        <v>2444.376666666667</v>
      </c>
      <c r="C188" s="1">
        <v>21.63</v>
      </c>
      <c r="D188" s="52">
        <f>1-(C188-MIN(Таблица4[SP, mV]))/(MAX(Таблица4[SP, mV])-MIN(Таблица4[SP, mV]))</f>
        <v>0.72459893048128343</v>
      </c>
      <c r="E188" s="52">
        <f>0.175*Таблица4[[#This Row],[a_SP]]+0.025</f>
        <v>0.15180481283422459</v>
      </c>
      <c r="F188" s="56">
        <f>EXP(70*Таблица4[[#This Row],[poro]]-8.2)</f>
        <v>11.317349456382965</v>
      </c>
      <c r="G188" s="52"/>
      <c r="H188" s="52"/>
      <c r="I188" s="1">
        <v>2440.0077777777847</v>
      </c>
      <c r="J188" s="1">
        <v>22.88</v>
      </c>
      <c r="K188" s="52">
        <f>1-(J188-MIN(Таблица5[SP, mV]))/(MAX(Таблица5[SP, mV])-MIN(Таблица5[SP, mV]))</f>
        <v>0.77106263758254956</v>
      </c>
      <c r="L188" s="52">
        <f>0.175*Таблица5[[#This Row],[a_SP]]+0.025</f>
        <v>0.15993596157694615</v>
      </c>
      <c r="M188" s="52">
        <f>EXP(70*Таблица5[[#This Row],[poro]]-8.2)</f>
        <v>19.995701198703308</v>
      </c>
      <c r="N188" s="52"/>
      <c r="O188" s="52"/>
      <c r="P188" s="1">
        <v>2438.6600000000199</v>
      </c>
      <c r="Q188" s="1">
        <v>81.92</v>
      </c>
      <c r="R188" s="54">
        <f>1-(Q188-MIN(Таблица6[SP, mV]))/(MAX(Таблица6[SP, mV])-MIN(Таблица6[SP, mV]))</f>
        <v>0.25091557892759886</v>
      </c>
      <c r="S188" s="54">
        <f>0.175*Таблица6[[#This Row],[a_SP]]+0.025</f>
        <v>6.8910226312329792E-2</v>
      </c>
      <c r="T188" s="54">
        <f>EXP(70*Таблица6[[#This Row],[poro]]-8.2)</f>
        <v>3.4174205038434456E-2</v>
      </c>
      <c r="U188" s="54"/>
      <c r="V188" s="54"/>
      <c r="W188" s="1">
        <v>2453.1999999999998</v>
      </c>
      <c r="X188" s="1">
        <v>42.87</v>
      </c>
      <c r="Y188" s="52">
        <f>1-(X188-MIN(Таблица7[SP, mV]))/(MAX(Таблица7[SP, mV])-MIN(Таблица7[SP, mV]))</f>
        <v>0.54687665151675302</v>
      </c>
      <c r="Z188" s="56">
        <f>0.175*Таблица7[[#This Row],[a_SP]]+0.025</f>
        <v>0.12070341401543178</v>
      </c>
      <c r="AA188" s="52">
        <f>EXP(70*Таблица7[[#This Row],[poro]]-8.2)</f>
        <v>1.2830486207793963</v>
      </c>
      <c r="AB188" s="52"/>
      <c r="AC188" s="52"/>
      <c r="AD188" s="1">
        <v>2459.2666666666669</v>
      </c>
      <c r="AE188" s="1">
        <v>33.840000000000003</v>
      </c>
      <c r="AF188" s="52">
        <f>1-(AE188-MIN(Таблица8[SP, mV]))/(MAX(Таблица8[SP, mV])-MIN(Таблица8[SP, mV]))</f>
        <v>0.65327868852459003</v>
      </c>
      <c r="AG188" s="56">
        <f>0.175*Таблица8[[#This Row],[a_SP]]+0.025</f>
        <v>0.13932377049180325</v>
      </c>
      <c r="AH188" s="52">
        <f>EXP(70*Таблица8[[#This Row],[poro]]-8.2)</f>
        <v>4.7240379626469489</v>
      </c>
      <c r="AI188" s="52"/>
      <c r="AJ188" s="52"/>
      <c r="AK188" s="1">
        <v>2455.2033333333329</v>
      </c>
      <c r="AL188" s="1">
        <v>17.77</v>
      </c>
      <c r="AM188" s="52">
        <f>1-(AL188-MIN(Таблица9[SP, mV]))/(MAX(Таблица9[SP, mV])-MIN(Таблица9[SP, mV]))</f>
        <v>0.8103724255682424</v>
      </c>
      <c r="AN188" s="56">
        <f>0.175*Таблица9[[#This Row],[a_SP]]+0.025</f>
        <v>0.16681517447444241</v>
      </c>
      <c r="AO188" s="52">
        <f>EXP(70*Таблица9[[#This Row],[poro]]-8.2)</f>
        <v>32.364502269402038</v>
      </c>
      <c r="AP188" s="52"/>
      <c r="AQ188" s="52"/>
    </row>
    <row r="189" spans="2:43" x14ac:dyDescent="0.45">
      <c r="B189" s="1">
        <v>2444.5100000000002</v>
      </c>
      <c r="C189" s="1">
        <v>23.02</v>
      </c>
      <c r="D189" s="52">
        <f>1-(C189-MIN(Таблица4[SP, mV]))/(MAX(Таблица4[SP, mV])-MIN(Таблица4[SP, mV]))</f>
        <v>0.70690094219505983</v>
      </c>
      <c r="E189" s="52">
        <f>0.175*Таблица4[[#This Row],[a_SP]]+0.025</f>
        <v>0.14870766488413548</v>
      </c>
      <c r="F189" s="56">
        <f>EXP(70*Таблица4[[#This Row],[poro]]-8.2)</f>
        <v>9.1114926191915178</v>
      </c>
      <c r="G189" s="52"/>
      <c r="H189" s="52"/>
      <c r="I189" s="1">
        <v>2440.1233333333403</v>
      </c>
      <c r="J189" s="1">
        <v>22.54</v>
      </c>
      <c r="K189" s="52">
        <f>1-(J189-MIN(Таблица5[SP, mV]))/(MAX(Таблица5[SP, mV])-MIN(Таблица5[SP, mV]))</f>
        <v>0.77446467880728442</v>
      </c>
      <c r="L189" s="52">
        <f>0.175*Таблица5[[#This Row],[a_SP]]+0.025</f>
        <v>0.16053131879127475</v>
      </c>
      <c r="M189" s="52">
        <f>EXP(70*Таблица5[[#This Row],[poro]]-8.2)</f>
        <v>20.846630227301521</v>
      </c>
      <c r="N189" s="52"/>
      <c r="O189" s="52"/>
      <c r="P189" s="1">
        <v>2438.79000000002</v>
      </c>
      <c r="Q189" s="1">
        <v>79.260000000000005</v>
      </c>
      <c r="R189" s="54">
        <f>1-(Q189-MIN(Таблица6[SP, mV]))/(MAX(Таблица6[SP, mV])-MIN(Таблица6[SP, mV]))</f>
        <v>0.27589445018311576</v>
      </c>
      <c r="S189" s="54">
        <f>0.175*Таблица6[[#This Row],[a_SP]]+0.025</f>
        <v>7.3281528782045247E-2</v>
      </c>
      <c r="T189" s="54">
        <f>EXP(70*Таблица6[[#This Row],[poro]]-8.2)</f>
        <v>4.6407556135662699E-2</v>
      </c>
      <c r="U189" s="54"/>
      <c r="V189" s="54"/>
      <c r="W189" s="1">
        <v>2453.3000000000002</v>
      </c>
      <c r="X189" s="1">
        <v>48.32</v>
      </c>
      <c r="Y189" s="52">
        <f>1-(X189-MIN(Таблица7[SP, mV]))/(MAX(Таблица7[SP, mV])-MIN(Таблица7[SP, mV]))</f>
        <v>0.48927174717260336</v>
      </c>
      <c r="Z189" s="56">
        <f>0.175*Таблица7[[#This Row],[a_SP]]+0.025</f>
        <v>0.11062255575520558</v>
      </c>
      <c r="AA189" s="52">
        <f>EXP(70*Таблица7[[#This Row],[poro]]-8.2)</f>
        <v>0.63354699609417209</v>
      </c>
      <c r="AB189" s="52"/>
      <c r="AC189" s="52"/>
      <c r="AD189" s="1">
        <v>2459.4</v>
      </c>
      <c r="AE189" s="1">
        <v>30.07</v>
      </c>
      <c r="AF189" s="52">
        <f>1-(AE189-MIN(Таблица8[SP, mV]))/(MAX(Таблица8[SP, mV])-MIN(Таблица8[SP, mV]))</f>
        <v>0.69190573770491803</v>
      </c>
      <c r="AG189" s="56">
        <f>0.175*Таблица8[[#This Row],[a_SP]]+0.025</f>
        <v>0.14608350409836066</v>
      </c>
      <c r="AH189" s="52">
        <f>EXP(70*Таблица8[[#This Row],[poro]]-8.2)</f>
        <v>7.5825176392255065</v>
      </c>
      <c r="AI189" s="52"/>
      <c r="AJ189" s="52"/>
      <c r="AK189" s="1">
        <v>2455.3366666666666</v>
      </c>
      <c r="AL189" s="1">
        <v>17.25</v>
      </c>
      <c r="AM189" s="52">
        <f>1-(AL189-MIN(Таблица9[SP, mV]))/(MAX(Таблица9[SP, mV])-MIN(Таблица9[SP, mV]))</f>
        <v>0.81592145982285769</v>
      </c>
      <c r="AN189" s="56">
        <f>0.175*Таблица9[[#This Row],[a_SP]]+0.025</f>
        <v>0.16778625546900008</v>
      </c>
      <c r="AO189" s="52">
        <f>EXP(70*Таблица9[[#This Row],[poro]]-8.2)</f>
        <v>34.640997616428344</v>
      </c>
      <c r="AP189" s="52"/>
      <c r="AQ189" s="52"/>
    </row>
    <row r="190" spans="2:43" x14ac:dyDescent="0.45">
      <c r="B190" s="1">
        <v>2444.6433333333334</v>
      </c>
      <c r="C190" s="1">
        <v>25.07</v>
      </c>
      <c r="D190" s="52">
        <f>1-(C190-MIN(Таблица4[SP, mV]))/(MAX(Таблица4[SP, mV])-MIN(Таблица4[SP, mV]))</f>
        <v>0.68079959256429845</v>
      </c>
      <c r="E190" s="52">
        <f>0.175*Таблица4[[#This Row],[a_SP]]+0.025</f>
        <v>0.14413992869875222</v>
      </c>
      <c r="F190" s="56">
        <f>EXP(70*Таблица4[[#This Row],[poro]]-8.2)</f>
        <v>6.618011908527512</v>
      </c>
      <c r="G190" s="52"/>
      <c r="H190" s="52"/>
      <c r="I190" s="1">
        <v>2440.2388888888959</v>
      </c>
      <c r="J190" s="1">
        <v>22.21</v>
      </c>
      <c r="K190" s="52">
        <f>1-(J190-MIN(Таблица5[SP, mV]))/(MAX(Таблица5[SP, mV])-MIN(Таблица5[SP, mV]))</f>
        <v>0.77776665999599759</v>
      </c>
      <c r="L190" s="52">
        <f>0.175*Таблица5[[#This Row],[a_SP]]+0.025</f>
        <v>0.16110916549929957</v>
      </c>
      <c r="M190" s="52">
        <f>EXP(70*Таблица5[[#This Row],[poro]]-8.2)</f>
        <v>21.707147516440092</v>
      </c>
      <c r="N190" s="52"/>
      <c r="O190" s="52"/>
      <c r="P190" s="1">
        <v>2438.9200000000201</v>
      </c>
      <c r="Q190" s="1">
        <v>74.8</v>
      </c>
      <c r="R190" s="54">
        <f>1-(Q190-MIN(Таблица6[SP, mV]))/(MAX(Таблица6[SP, mV])-MIN(Таблица6[SP, mV]))</f>
        <v>0.31777631702507281</v>
      </c>
      <c r="S190" s="54">
        <f>0.175*Таблица6[[#This Row],[a_SP]]+0.025</f>
        <v>8.0610855479387733E-2</v>
      </c>
      <c r="T190" s="54">
        <f>EXP(70*Таблица6[[#This Row],[poro]]-8.2)</f>
        <v>7.7518387209825804E-2</v>
      </c>
      <c r="U190" s="54"/>
      <c r="V190" s="54"/>
      <c r="W190" s="1">
        <v>2453.3999999999996</v>
      </c>
      <c r="X190" s="1">
        <v>53.12</v>
      </c>
      <c r="Y190" s="52">
        <f>1-(X190-MIN(Таблица7[SP, mV]))/(MAX(Таблица7[SP, mV])-MIN(Таблица7[SP, mV]))</f>
        <v>0.43853715252087522</v>
      </c>
      <c r="Z190" s="56">
        <f>0.175*Таблица7[[#This Row],[a_SP]]+0.025</f>
        <v>0.10174400169115316</v>
      </c>
      <c r="AA190" s="52">
        <f>EXP(70*Таблица7[[#This Row],[poro]]-8.2)</f>
        <v>0.34030265974619067</v>
      </c>
      <c r="AB190" s="52"/>
      <c r="AC190" s="52"/>
      <c r="AD190" s="1">
        <v>2459.5333333333333</v>
      </c>
      <c r="AE190" s="1">
        <v>25.96</v>
      </c>
      <c r="AF190" s="52">
        <f>1-(AE190-MIN(Таблица8[SP, mV]))/(MAX(Таблица8[SP, mV])-MIN(Таблица8[SP, mV]))</f>
        <v>0.73401639344262293</v>
      </c>
      <c r="AG190" s="56">
        <f>0.175*Таблица8[[#This Row],[a_SP]]+0.025</f>
        <v>0.15345286885245901</v>
      </c>
      <c r="AH190" s="52">
        <f>EXP(70*Таблица8[[#This Row],[poro]]-8.2)</f>
        <v>12.701255154856417</v>
      </c>
      <c r="AI190" s="52"/>
      <c r="AJ190" s="52"/>
      <c r="AK190" s="1">
        <v>2455.4699999999998</v>
      </c>
      <c r="AL190" s="1">
        <v>17.12</v>
      </c>
      <c r="AM190" s="52">
        <f>1-(AL190-MIN(Таблица9[SP, mV]))/(MAX(Таблица9[SP, mV])-MIN(Таблица9[SP, mV]))</f>
        <v>0.81730871838651153</v>
      </c>
      <c r="AN190" s="56">
        <f>0.175*Таблица9[[#This Row],[a_SP]]+0.025</f>
        <v>0.1680290257176395</v>
      </c>
      <c r="AO190" s="52">
        <f>EXP(70*Таблица9[[#This Row],[poro]]-8.2)</f>
        <v>35.234714367072186</v>
      </c>
      <c r="AP190" s="52"/>
      <c r="AQ190" s="52"/>
    </row>
    <row r="191" spans="2:43" x14ac:dyDescent="0.45">
      <c r="B191" s="1">
        <v>2444.7766666666666</v>
      </c>
      <c r="C191" s="1">
        <v>29.22</v>
      </c>
      <c r="D191" s="52">
        <f>1-(C191-MIN(Таблица4[SP, mV]))/(MAX(Таблица4[SP, mV])-MIN(Таблица4[SP, mV]))</f>
        <v>0.62796027501909857</v>
      </c>
      <c r="E191" s="52">
        <f>0.175*Таблица4[[#This Row],[a_SP]]+0.025</f>
        <v>0.13489304812834224</v>
      </c>
      <c r="F191" s="56">
        <f>EXP(70*Таблица4[[#This Row],[poro]]-8.2)</f>
        <v>3.4643096202114285</v>
      </c>
      <c r="G191" s="52"/>
      <c r="H191" s="52"/>
      <c r="I191" s="1">
        <v>2440.3544444444515</v>
      </c>
      <c r="J191" s="1">
        <v>22.08</v>
      </c>
      <c r="K191" s="52">
        <f>1-(J191-MIN(Таблица5[SP, mV]))/(MAX(Таблица5[SP, mV])-MIN(Таблица5[SP, mV]))</f>
        <v>0.77906744046427856</v>
      </c>
      <c r="L191" s="52">
        <f>0.175*Таблица5[[#This Row],[a_SP]]+0.025</f>
        <v>0.16133680208124873</v>
      </c>
      <c r="M191" s="52">
        <f>EXP(70*Таблица5[[#This Row],[poro]]-8.2)</f>
        <v>22.055811906482269</v>
      </c>
      <c r="N191" s="52"/>
      <c r="O191" s="52"/>
      <c r="P191" s="1">
        <v>2439.0500000000202</v>
      </c>
      <c r="Q191" s="1">
        <v>69.400000000000006</v>
      </c>
      <c r="R191" s="54">
        <f>1-(Q191-MIN(Таблица6[SP, mV]))/(MAX(Таблица6[SP, mV])-MIN(Таблица6[SP, mV]))</f>
        <v>0.36848530378439293</v>
      </c>
      <c r="S191" s="54">
        <f>0.175*Таблица6[[#This Row],[a_SP]]+0.025</f>
        <v>8.9484928162268773E-2</v>
      </c>
      <c r="T191" s="54">
        <f>EXP(70*Таблица6[[#This Row],[poro]]-8.2)</f>
        <v>0.1442719774334662</v>
      </c>
      <c r="U191" s="54"/>
      <c r="V191" s="54"/>
      <c r="W191" s="1">
        <v>2453.5</v>
      </c>
      <c r="X191" s="1">
        <v>56.1</v>
      </c>
      <c r="Y191" s="52">
        <f>1-(X191-MIN(Таблица7[SP, mV]))/(MAX(Таблица7[SP, mV])-MIN(Таблица7[SP, mV]))</f>
        <v>0.40703942500792722</v>
      </c>
      <c r="Z191" s="56">
        <f>0.175*Таблица7[[#This Row],[a_SP]]+0.025</f>
        <v>9.6231899376387264E-2</v>
      </c>
      <c r="AA191" s="52">
        <f>EXP(70*Таблица7[[#This Row],[poro]]-8.2)</f>
        <v>0.2313630762660342</v>
      </c>
      <c r="AB191" s="52"/>
      <c r="AC191" s="52"/>
      <c r="AD191" s="1">
        <v>2459.666666666667</v>
      </c>
      <c r="AE191" s="1">
        <v>23.5</v>
      </c>
      <c r="AF191" s="52">
        <f>1-(AE191-MIN(Таблица8[SP, mV]))/(MAX(Таблица8[SP, mV])-MIN(Таблица8[SP, mV]))</f>
        <v>0.75922131147540983</v>
      </c>
      <c r="AG191" s="56">
        <f>0.175*Таблица8[[#This Row],[a_SP]]+0.025</f>
        <v>0.15786372950819672</v>
      </c>
      <c r="AH191" s="52">
        <f>EXP(70*Таблица8[[#This Row],[poro]]-8.2)</f>
        <v>17.295754479434617</v>
      </c>
      <c r="AI191" s="52"/>
      <c r="AJ191" s="52"/>
      <c r="AK191" s="1">
        <v>2455.603333333333</v>
      </c>
      <c r="AL191" s="1">
        <v>17.239999999999998</v>
      </c>
      <c r="AM191" s="52">
        <f>1-(AL191-MIN(Таблица9[SP, mV]))/(MAX(Таблица9[SP, mV])-MIN(Таблица9[SP, mV]))</f>
        <v>0.81602817202006195</v>
      </c>
      <c r="AN191" s="56">
        <f>0.175*Таблица9[[#This Row],[a_SP]]+0.025</f>
        <v>0.16780493010351083</v>
      </c>
      <c r="AO191" s="52">
        <f>EXP(70*Таблица9[[#This Row],[poro]]-8.2)</f>
        <v>34.686310785086043</v>
      </c>
      <c r="AP191" s="52"/>
      <c r="AQ191" s="52"/>
    </row>
    <row r="192" spans="2:43" x14ac:dyDescent="0.45">
      <c r="B192" s="1">
        <v>2444.91</v>
      </c>
      <c r="C192" s="1">
        <v>34</v>
      </c>
      <c r="D192" s="52">
        <f>1-(C192-MIN(Таблица4[SP, mV]))/(MAX(Таблица4[SP, mV])-MIN(Таблица4[SP, mV]))</f>
        <v>0.5670995670995671</v>
      </c>
      <c r="E192" s="52">
        <f>0.175*Таблица4[[#This Row],[a_SP]]+0.025</f>
        <v>0.12424242424242424</v>
      </c>
      <c r="F192" s="52">
        <f>EXP(70*Таблица4[[#This Row],[poro]]-8.2)</f>
        <v>1.6437327078832999</v>
      </c>
      <c r="G192" s="52"/>
      <c r="H192" s="52"/>
      <c r="I192" s="1">
        <v>2440.4700000000066</v>
      </c>
      <c r="J192" s="1">
        <v>22.36</v>
      </c>
      <c r="K192" s="52">
        <f>1-(J192-MIN(Таблица5[SP, mV]))/(MAX(Таблица5[SP, mV])-MIN(Таблица5[SP, mV]))</f>
        <v>0.77626575945567344</v>
      </c>
      <c r="L192" s="52">
        <f>0.175*Таблица5[[#This Row],[a_SP]]+0.025</f>
        <v>0.16084650790474284</v>
      </c>
      <c r="M192" s="52">
        <f>EXP(70*Таблица5[[#This Row],[poro]]-8.2)</f>
        <v>21.31168584156984</v>
      </c>
      <c r="N192" s="52"/>
      <c r="O192" s="52"/>
      <c r="P192" s="1">
        <v>2439.1800000000198</v>
      </c>
      <c r="Q192" s="1">
        <v>66.27</v>
      </c>
      <c r="R192" s="54">
        <f>1-(Q192-MIN(Таблица6[SP, mV]))/(MAX(Таблица6[SP, mV])-MIN(Таблица6[SP, mV]))</f>
        <v>0.39787773499859147</v>
      </c>
      <c r="S192" s="54">
        <f>0.175*Таблица6[[#This Row],[a_SP]]+0.025</f>
        <v>9.4628603624753505E-2</v>
      </c>
      <c r="T192" s="54">
        <f>EXP(70*Таблица6[[#This Row],[poro]]-8.2)</f>
        <v>0.20680111467167395</v>
      </c>
      <c r="U192" s="54"/>
      <c r="V192" s="54"/>
      <c r="W192" s="1">
        <v>2453.6</v>
      </c>
      <c r="X192" s="1">
        <v>57.45</v>
      </c>
      <c r="Y192" s="52">
        <f>1-(X192-MIN(Таблица7[SP, mV]))/(MAX(Таблица7[SP, mV])-MIN(Таблица7[SP, mV]))</f>
        <v>0.39277032026212866</v>
      </c>
      <c r="Z192" s="56">
        <f>0.175*Таблица7[[#This Row],[a_SP]]+0.025</f>
        <v>9.3734806045872504E-2</v>
      </c>
      <c r="AA192" s="52">
        <f>EXP(70*Таблица7[[#This Row],[poro]]-8.2)</f>
        <v>0.19425887994261753</v>
      </c>
      <c r="AB192" s="52"/>
      <c r="AC192" s="52"/>
      <c r="AD192" s="1">
        <v>2459.8000000000002</v>
      </c>
      <c r="AE192" s="1">
        <v>21.44</v>
      </c>
      <c r="AF192" s="52">
        <f>1-(AE192-MIN(Таблица8[SP, mV]))/(MAX(Таблица8[SP, mV])-MIN(Таблица8[SP, mV]))</f>
        <v>0.78032786885245897</v>
      </c>
      <c r="AG192" s="56">
        <f>0.175*Таблица8[[#This Row],[a_SP]]+0.025</f>
        <v>0.1615573770491803</v>
      </c>
      <c r="AH192" s="52">
        <f>EXP(70*Таблица8[[#This Row],[poro]]-8.2)</f>
        <v>22.39900175687217</v>
      </c>
      <c r="AI192" s="52"/>
      <c r="AJ192" s="52"/>
      <c r="AK192" s="1">
        <v>2455.7366666666662</v>
      </c>
      <c r="AL192" s="1">
        <v>18.760000000000002</v>
      </c>
      <c r="AM192" s="52">
        <f>1-(AL192-MIN(Таблица9[SP, mV]))/(MAX(Таблица9[SP, mV])-MIN(Таблица9[SP, mV]))</f>
        <v>0.79980791804503248</v>
      </c>
      <c r="AN192" s="56">
        <f>0.175*Таблица9[[#This Row],[a_SP]]+0.025</f>
        <v>0.16496638565788066</v>
      </c>
      <c r="AO192" s="52">
        <f>EXP(70*Таблица9[[#This Row],[poro]]-8.2)</f>
        <v>28.435745441624114</v>
      </c>
      <c r="AP192" s="52"/>
      <c r="AQ192" s="52"/>
    </row>
    <row r="193" spans="2:43" x14ac:dyDescent="0.45">
      <c r="B193" s="1">
        <v>2445.0433333333335</v>
      </c>
      <c r="C193" s="1">
        <v>41.07</v>
      </c>
      <c r="D193" s="52">
        <f>1-(C193-MIN(Таблица4[SP, mV]))/(MAX(Таблица4[SP, mV])-MIN(Таблица4[SP, mV]))</f>
        <v>0.47708174178762419</v>
      </c>
      <c r="E193" s="52">
        <f>0.175*Таблица4[[#This Row],[a_SP]]+0.025</f>
        <v>0.10848930481283423</v>
      </c>
      <c r="F193" s="52">
        <f>EXP(70*Таблица4[[#This Row],[poro]]-8.2)</f>
        <v>0.54566575386395744</v>
      </c>
      <c r="G193" s="52"/>
      <c r="H193" s="52"/>
      <c r="I193" s="1">
        <v>2440.5855555555622</v>
      </c>
      <c r="J193" s="1">
        <v>22.23</v>
      </c>
      <c r="K193" s="52">
        <f>1-(J193-MIN(Таблица5[SP, mV]))/(MAX(Таблица5[SP, mV])-MIN(Таблица5[SP, mV]))</f>
        <v>0.77756653992395441</v>
      </c>
      <c r="L193" s="52">
        <f>0.175*Таблица5[[#This Row],[a_SP]]+0.025</f>
        <v>0.16107414448669199</v>
      </c>
      <c r="M193" s="52">
        <f>EXP(70*Таблица5[[#This Row],[poro]]-8.2)</f>
        <v>21.65399824991804</v>
      </c>
      <c r="N193" s="52"/>
      <c r="O193" s="52"/>
      <c r="P193" s="1">
        <v>2439.31000000002</v>
      </c>
      <c r="Q193" s="1">
        <v>66.430000000000007</v>
      </c>
      <c r="R193" s="54">
        <f>1-(Q193-MIN(Таблица6[SP, mV]))/(MAX(Таблица6[SP, mV])-MIN(Таблица6[SP, mV]))</f>
        <v>0.39637524650201894</v>
      </c>
      <c r="S193" s="54">
        <f>0.175*Таблица6[[#This Row],[a_SP]]+0.025</f>
        <v>9.4365668137853298E-2</v>
      </c>
      <c r="T193" s="54">
        <f>EXP(70*Таблица6[[#This Row],[poro]]-8.2)</f>
        <v>0.20302965429252895</v>
      </c>
      <c r="U193" s="54"/>
      <c r="V193" s="54"/>
      <c r="W193" s="1">
        <v>2453.6999999999998</v>
      </c>
      <c r="X193" s="1">
        <v>56.7</v>
      </c>
      <c r="Y193" s="52">
        <f>1-(X193-MIN(Таблица7[SP, mV]))/(MAX(Таблица7[SP, mV])-MIN(Таблица7[SP, mV]))</f>
        <v>0.40069760067646121</v>
      </c>
      <c r="Z193" s="56">
        <f>0.175*Таблица7[[#This Row],[a_SP]]+0.025</f>
        <v>9.512208011838072E-2</v>
      </c>
      <c r="AA193" s="52">
        <f>EXP(70*Таблица7[[#This Row],[poro]]-8.2)</f>
        <v>0.21406953395505904</v>
      </c>
      <c r="AB193" s="52"/>
      <c r="AC193" s="52"/>
      <c r="AD193" s="1">
        <v>2459.9333333333334</v>
      </c>
      <c r="AE193" s="1">
        <v>21.03</v>
      </c>
      <c r="AF193" s="52">
        <f>1-(AE193-MIN(Таблица8[SP, mV]))/(MAX(Таблица8[SP, mV])-MIN(Таблица8[SP, mV]))</f>
        <v>0.78452868852459012</v>
      </c>
      <c r="AG193" s="56">
        <f>0.175*Таблица8[[#This Row],[a_SP]]+0.025</f>
        <v>0.16229252049180326</v>
      </c>
      <c r="AH193" s="52">
        <f>EXP(70*Таблица8[[#This Row],[poro]]-8.2)</f>
        <v>23.581828447982353</v>
      </c>
      <c r="AI193" s="52"/>
      <c r="AJ193" s="52"/>
      <c r="AK193" s="1">
        <v>2455.8699999999994</v>
      </c>
      <c r="AL193" s="1">
        <v>18.670000000000002</v>
      </c>
      <c r="AM193" s="52">
        <f>1-(AL193-MIN(Таблица9[SP, mV]))/(MAX(Таблица9[SP, mV])-MIN(Таблица9[SP, mV]))</f>
        <v>0.80076832781986984</v>
      </c>
      <c r="AN193" s="56">
        <f>0.175*Таблица9[[#This Row],[a_SP]]+0.025</f>
        <v>0.16513445736847721</v>
      </c>
      <c r="AO193" s="52">
        <f>EXP(70*Таблица9[[#This Row],[poro]]-8.2)</f>
        <v>28.772268265287444</v>
      </c>
      <c r="AP193" s="52"/>
      <c r="AQ193" s="52"/>
    </row>
    <row r="194" spans="2:43" x14ac:dyDescent="0.45">
      <c r="B194" s="1">
        <v>2445.1766666666667</v>
      </c>
      <c r="C194" s="1">
        <v>49.13</v>
      </c>
      <c r="D194" s="52">
        <f>1-(C194-MIN(Таблица4[SP, mV]))/(MAX(Таблица4[SP, mV])-MIN(Таблица4[SP, mV]))</f>
        <v>0.37445887445887449</v>
      </c>
      <c r="E194" s="52">
        <f>0.175*Таблица4[[#This Row],[a_SP]]+0.025</f>
        <v>9.0530303030303044E-2</v>
      </c>
      <c r="F194" s="52">
        <f>EXP(70*Таблица4[[#This Row],[poro]]-8.2)</f>
        <v>0.15522512633028929</v>
      </c>
      <c r="G194" s="52"/>
      <c r="H194" s="52"/>
      <c r="I194" s="1">
        <v>2440.7011111111183</v>
      </c>
      <c r="J194" s="1">
        <v>21.62</v>
      </c>
      <c r="K194" s="52">
        <f>1-(J194-MIN(Таблица5[SP, mV]))/(MAX(Таблица5[SP, mV])-MIN(Таблица5[SP, mV]))</f>
        <v>0.7836702021212727</v>
      </c>
      <c r="L194" s="52">
        <f>0.175*Таблица5[[#This Row],[a_SP]]+0.025</f>
        <v>0.16214228537122272</v>
      </c>
      <c r="M194" s="52">
        <f>EXP(70*Таблица5[[#This Row],[poro]]-8.2)</f>
        <v>23.335130596648682</v>
      </c>
      <c r="N194" s="52"/>
      <c r="O194" s="52"/>
      <c r="P194" s="1">
        <v>2439.4400000000201</v>
      </c>
      <c r="Q194" s="1">
        <v>69.260000000000005</v>
      </c>
      <c r="R194" s="54">
        <f>1-(Q194-MIN(Таблица6[SP, mV]))/(MAX(Таблица6[SP, mV])-MIN(Таблица6[SP, mV]))</f>
        <v>0.36979998121889379</v>
      </c>
      <c r="S194" s="54">
        <f>0.175*Таблица6[[#This Row],[a_SP]]+0.025</f>
        <v>8.9714996713306405E-2</v>
      </c>
      <c r="T194" s="54">
        <f>EXP(70*Таблица6[[#This Row],[poro]]-8.2)</f>
        <v>0.14661425893038443</v>
      </c>
      <c r="U194" s="54"/>
      <c r="V194" s="54"/>
      <c r="W194" s="1">
        <v>2453.8000000000002</v>
      </c>
      <c r="X194" s="1">
        <v>53.31</v>
      </c>
      <c r="Y194" s="52">
        <f>1-(X194-MIN(Таблица7[SP, mV]))/(MAX(Таблица7[SP, mV])-MIN(Таблица7[SP, mV]))</f>
        <v>0.43652890814924428</v>
      </c>
      <c r="Z194" s="56">
        <f>0.175*Таблица7[[#This Row],[a_SP]]+0.025</f>
        <v>0.10139255892611773</v>
      </c>
      <c r="AA194" s="52">
        <f>EXP(70*Таблица7[[#This Row],[poro]]-8.2)</f>
        <v>0.3320330140261174</v>
      </c>
      <c r="AB194" s="52"/>
      <c r="AC194" s="52"/>
      <c r="AD194" s="1">
        <v>2460.0666666666671</v>
      </c>
      <c r="AE194" s="1">
        <v>20.97</v>
      </c>
      <c r="AF194" s="52">
        <f>1-(AE194-MIN(Таблица8[SP, mV]))/(MAX(Таблица8[SP, mV])-MIN(Таблица8[SP, mV]))</f>
        <v>0.78514344262295088</v>
      </c>
      <c r="AG194" s="56">
        <f>0.175*Таблица8[[#This Row],[a_SP]]+0.025</f>
        <v>0.1624001024590164</v>
      </c>
      <c r="AH194" s="52">
        <f>EXP(70*Таблица8[[#This Row],[poro]]-8.2)</f>
        <v>23.760087380808756</v>
      </c>
      <c r="AI194" s="52"/>
      <c r="AJ194" s="52"/>
      <c r="AK194" s="1">
        <v>2456.0033333333331</v>
      </c>
      <c r="AL194" s="1">
        <v>19.309999999999999</v>
      </c>
      <c r="AM194" s="52">
        <f>1-(AL194-MIN(Таблица9[SP, mV]))/(MAX(Таблица9[SP, mV])-MIN(Таблица9[SP, mV]))</f>
        <v>0.79393874719880486</v>
      </c>
      <c r="AN194" s="56">
        <f>0.175*Таблица9[[#This Row],[a_SP]]+0.025</f>
        <v>0.16393928075979083</v>
      </c>
      <c r="AO194" s="52">
        <f>EXP(70*Таблица9[[#This Row],[poro]]-8.2)</f>
        <v>26.463056160913116</v>
      </c>
      <c r="AP194" s="52"/>
      <c r="AQ194" s="52"/>
    </row>
    <row r="195" spans="2:43" x14ac:dyDescent="0.45">
      <c r="B195" s="1">
        <v>2445.3100000000004</v>
      </c>
      <c r="C195" s="1">
        <v>53.72</v>
      </c>
      <c r="D195" s="52">
        <f>1-(C195-MIN(Таблица4[SP, mV]))/(MAX(Таблица4[SP, mV])-MIN(Таблица4[SP, mV]))</f>
        <v>0.31601731601731609</v>
      </c>
      <c r="E195" s="52">
        <f>0.175*Таблица4[[#This Row],[a_SP]]+0.025</f>
        <v>8.0303030303030321E-2</v>
      </c>
      <c r="F195" s="52">
        <f>EXP(70*Таблица4[[#This Row],[poro]]-8.2)</f>
        <v>7.5865906987963569E-2</v>
      </c>
      <c r="G195" s="52"/>
      <c r="H195" s="52"/>
      <c r="I195" s="1">
        <v>2440.8166666666734</v>
      </c>
      <c r="J195" s="1">
        <v>21.26</v>
      </c>
      <c r="K195" s="52">
        <f>1-(J195-MIN(Таблица5[SP, mV]))/(MAX(Таблица5[SP, mV])-MIN(Таблица5[SP, mV]))</f>
        <v>0.78727236341805085</v>
      </c>
      <c r="L195" s="52">
        <f>0.175*Таблица5[[#This Row],[a_SP]]+0.025</f>
        <v>0.1627726635981589</v>
      </c>
      <c r="M195" s="52">
        <f>EXP(70*Таблица5[[#This Row],[poro]]-8.2)</f>
        <v>24.387884006693461</v>
      </c>
      <c r="N195" s="52"/>
      <c r="O195" s="52"/>
      <c r="P195" s="1">
        <v>2439.5700000000202</v>
      </c>
      <c r="Q195" s="1">
        <v>72.11</v>
      </c>
      <c r="R195" s="54">
        <f>1-(Q195-MIN(Таблица6[SP, mV]))/(MAX(Таблица6[SP, mV])-MIN(Таблица6[SP, mV]))</f>
        <v>0.34303690487369709</v>
      </c>
      <c r="S195" s="54">
        <f>0.175*Таблица6[[#This Row],[a_SP]]+0.025</f>
        <v>8.5031458352896994E-2</v>
      </c>
      <c r="T195" s="54">
        <f>EXP(70*Таблица6[[#This Row],[poro]]-8.2)</f>
        <v>0.10563157831939181</v>
      </c>
      <c r="U195" s="54"/>
      <c r="V195" s="54"/>
      <c r="W195" s="1">
        <v>2453.8999999999996</v>
      </c>
      <c r="X195" s="1">
        <v>47.4</v>
      </c>
      <c r="Y195" s="52">
        <f>1-(X195-MIN(Таблица7[SP, mV]))/(MAX(Таблица7[SP, mV])-MIN(Таблица7[SP, mV]))</f>
        <v>0.49899587781418453</v>
      </c>
      <c r="Z195" s="56">
        <f>0.175*Таблица7[[#This Row],[a_SP]]+0.025</f>
        <v>0.11232427861748229</v>
      </c>
      <c r="AA195" s="52">
        <f>EXP(70*Таблица7[[#This Row],[poro]]-8.2)</f>
        <v>0.71369434482695437</v>
      </c>
      <c r="AB195" s="52"/>
      <c r="AC195" s="52"/>
      <c r="AD195" s="1">
        <v>2460.2000000000003</v>
      </c>
      <c r="AE195" s="1">
        <v>21.77</v>
      </c>
      <c r="AF195" s="52">
        <f>1-(AE195-MIN(Таблица8[SP, mV]))/(MAX(Таблица8[SP, mV])-MIN(Таблица8[SP, mV]))</f>
        <v>0.77694672131147535</v>
      </c>
      <c r="AG195" s="56">
        <f>0.175*Таблица8[[#This Row],[a_SP]]+0.025</f>
        <v>0.16096567622950816</v>
      </c>
      <c r="AH195" s="52">
        <f>EXP(70*Таблица8[[#This Row],[poro]]-8.2)</f>
        <v>21.490206851081204</v>
      </c>
      <c r="AI195" s="52"/>
      <c r="AJ195" s="52"/>
      <c r="AK195" s="1">
        <v>2456.1366666666663</v>
      </c>
      <c r="AL195" s="1">
        <v>21.21</v>
      </c>
      <c r="AM195" s="52">
        <f>1-(AL195-MIN(Таблица9[SP, mV]))/(MAX(Таблица9[SP, mV])-MIN(Таблица9[SP, mV]))</f>
        <v>0.77366342973001812</v>
      </c>
      <c r="AN195" s="56">
        <f>0.175*Таблица9[[#This Row],[a_SP]]+0.025</f>
        <v>0.16039110020275316</v>
      </c>
      <c r="AO195" s="52">
        <f>EXP(70*Таблица9[[#This Row],[poro]]-8.2)</f>
        <v>20.643015178891599</v>
      </c>
      <c r="AP195" s="52"/>
      <c r="AQ195" s="52"/>
    </row>
    <row r="196" spans="2:43" x14ac:dyDescent="0.45">
      <c r="B196" s="1">
        <v>2445.4433333333336</v>
      </c>
      <c r="C196" s="1">
        <v>54.33</v>
      </c>
      <c r="D196" s="52">
        <f>1-(C196-MIN(Таблица4[SP, mV]))/(MAX(Таблица4[SP, mV])-MIN(Таблица4[SP, mV]))</f>
        <v>0.30825057295645542</v>
      </c>
      <c r="E196" s="52">
        <f>0.175*Таблица4[[#This Row],[a_SP]]+0.025</f>
        <v>7.8943850267379698E-2</v>
      </c>
      <c r="F196" s="52">
        <f>EXP(70*Таблица4[[#This Row],[poro]]-8.2)</f>
        <v>6.8980564961621263E-2</v>
      </c>
      <c r="G196" s="52"/>
      <c r="H196" s="52"/>
      <c r="I196" s="1">
        <v>2440.932222222229</v>
      </c>
      <c r="J196" s="1">
        <v>22.39</v>
      </c>
      <c r="K196" s="52">
        <f>1-(J196-MIN(Таблица5[SP, mV]))/(MAX(Таблица5[SP, mV])-MIN(Таблица5[SP, mV]))</f>
        <v>0.77596557934760857</v>
      </c>
      <c r="L196" s="52">
        <f>0.175*Таблица5[[#This Row],[a_SP]]+0.025</f>
        <v>0.16079397638583148</v>
      </c>
      <c r="M196" s="52">
        <f>EXP(70*Таблица5[[#This Row],[poro]]-8.2)</f>
        <v>21.233462285843267</v>
      </c>
      <c r="N196" s="52"/>
      <c r="O196" s="52"/>
      <c r="P196" s="1">
        <v>2439.7000000000198</v>
      </c>
      <c r="Q196" s="1">
        <v>73.239999999999995</v>
      </c>
      <c r="R196" s="54">
        <f>1-(Q196-MIN(Таблица6[SP, mV]))/(MAX(Таблица6[SP, mV])-MIN(Таблица6[SP, mV]))</f>
        <v>0.33242557986665422</v>
      </c>
      <c r="S196" s="54">
        <f>0.175*Таблица6[[#This Row],[a_SP]]+0.025</f>
        <v>8.3174476476664483E-2</v>
      </c>
      <c r="T196" s="54">
        <f>EXP(70*Таблица6[[#This Row],[poro]]-8.2)</f>
        <v>9.275565150954157E-2</v>
      </c>
      <c r="U196" s="54"/>
      <c r="V196" s="54"/>
      <c r="W196" s="1">
        <v>2454</v>
      </c>
      <c r="X196" s="1">
        <v>40.53</v>
      </c>
      <c r="Y196" s="52">
        <f>1-(X196-MIN(Таблица7[SP, mV]))/(MAX(Таблица7[SP, mV])-MIN(Таблица7[SP, mV]))</f>
        <v>0.57160976640947037</v>
      </c>
      <c r="Z196" s="56">
        <f>0.175*Таблица7[[#This Row],[a_SP]]+0.025</f>
        <v>0.12503170912165731</v>
      </c>
      <c r="AA196" s="52">
        <f>EXP(70*Таблица7[[#This Row],[poro]]-8.2)</f>
        <v>1.7371044858759335</v>
      </c>
      <c r="AB196" s="52"/>
      <c r="AC196" s="52"/>
      <c r="AD196" s="1">
        <v>2460.3333333333335</v>
      </c>
      <c r="AE196" s="1">
        <v>22.45</v>
      </c>
      <c r="AF196" s="52">
        <f>1-(AE196-MIN(Таблица8[SP, mV]))/(MAX(Таблица8[SP, mV])-MIN(Таблица8[SP, mV]))</f>
        <v>0.76997950819672134</v>
      </c>
      <c r="AG196" s="56">
        <f>0.175*Таблица8[[#This Row],[a_SP]]+0.025</f>
        <v>0.15974641393442621</v>
      </c>
      <c r="AH196" s="52">
        <f>EXP(70*Таблица8[[#This Row],[poro]]-8.2)</f>
        <v>19.732143887025199</v>
      </c>
      <c r="AI196" s="52"/>
      <c r="AJ196" s="52"/>
      <c r="AK196" s="1">
        <v>2456.27</v>
      </c>
      <c r="AL196" s="1">
        <v>24.67</v>
      </c>
      <c r="AM196" s="52">
        <f>1-(AL196-MIN(Таблица9[SP, mV]))/(MAX(Таблица9[SP, mV])-MIN(Таблица9[SP, mV]))</f>
        <v>0.73674100949738552</v>
      </c>
      <c r="AN196" s="56">
        <f>0.175*Таблица9[[#This Row],[a_SP]]+0.025</f>
        <v>0.15392967666204246</v>
      </c>
      <c r="AO196" s="52">
        <f>EXP(70*Таблица9[[#This Row],[poro]]-8.2)</f>
        <v>13.132333119777098</v>
      </c>
      <c r="AP196" s="52"/>
      <c r="AQ196" s="52"/>
    </row>
    <row r="197" spans="2:43" x14ac:dyDescent="0.45">
      <c r="B197" s="1">
        <v>2445.5766666666668</v>
      </c>
      <c r="C197" s="1">
        <v>53.62</v>
      </c>
      <c r="D197" s="52">
        <f>1-(C197-MIN(Таблица4[SP, mV]))/(MAX(Таблица4[SP, mV])-MIN(Таблица4[SP, mV]))</f>
        <v>0.31729055258467032</v>
      </c>
      <c r="E197" s="52">
        <f>0.175*Таблица4[[#This Row],[a_SP]]+0.025</f>
        <v>8.05258467023173E-2</v>
      </c>
      <c r="F197" s="52">
        <f>EXP(70*Таблица4[[#This Row],[poro]]-8.2)</f>
        <v>7.7058474916496311E-2</v>
      </c>
      <c r="G197" s="52"/>
      <c r="H197" s="52"/>
      <c r="I197" s="1">
        <v>2441.0477777777851</v>
      </c>
      <c r="J197" s="1">
        <v>26.13</v>
      </c>
      <c r="K197" s="52">
        <f>1-(J197-MIN(Таблица5[SP, mV]))/(MAX(Таблица5[SP, mV])-MIN(Таблица5[SP, mV]))</f>
        <v>0.73854312587552529</v>
      </c>
      <c r="L197" s="52">
        <f>0.175*Таблица5[[#This Row],[a_SP]]+0.025</f>
        <v>0.15424504702821693</v>
      </c>
      <c r="M197" s="52">
        <f>EXP(70*Таблица5[[#This Row],[poro]]-8.2)</f>
        <v>13.425465205524963</v>
      </c>
      <c r="N197" s="52"/>
      <c r="O197" s="52"/>
      <c r="P197" s="1">
        <v>2439.8300000000199</v>
      </c>
      <c r="Q197" s="1">
        <v>72.97</v>
      </c>
      <c r="R197" s="54">
        <f>1-(Q197-MIN(Таблица6[SP, mV]))/(MAX(Таблица6[SP, mV])-MIN(Таблица6[SP, mV]))</f>
        <v>0.33496102920462023</v>
      </c>
      <c r="S197" s="54">
        <f>0.175*Таблица6[[#This Row],[a_SP]]+0.025</f>
        <v>8.3618180110808543E-2</v>
      </c>
      <c r="T197" s="54">
        <f>EXP(70*Таблица6[[#This Row],[poro]]-8.2)</f>
        <v>9.5681779333148809E-2</v>
      </c>
      <c r="U197" s="54"/>
      <c r="V197" s="54"/>
      <c r="W197" s="1">
        <v>2454.1</v>
      </c>
      <c r="X197" s="1">
        <v>33.9</v>
      </c>
      <c r="Y197" s="52">
        <f>1-(X197-MIN(Таблица7[SP, mV]))/(MAX(Таблица7[SP, mV])-MIN(Таблица7[SP, mV]))</f>
        <v>0.64168692527216997</v>
      </c>
      <c r="Z197" s="56">
        <f>0.175*Таблица7[[#This Row],[a_SP]]+0.025</f>
        <v>0.13729521192262975</v>
      </c>
      <c r="AA197" s="52">
        <f>EXP(70*Таблица7[[#This Row],[poro]]-8.2)</f>
        <v>4.0986794422957358</v>
      </c>
      <c r="AB197" s="52"/>
      <c r="AC197" s="52"/>
      <c r="AD197" s="1">
        <v>2460.4666666666667</v>
      </c>
      <c r="AE197" s="1">
        <v>23.39</v>
      </c>
      <c r="AF197" s="52">
        <f>1-(AE197-MIN(Таблица8[SP, mV]))/(MAX(Таблица8[SP, mV])-MIN(Таблица8[SP, mV]))</f>
        <v>0.76034836065573774</v>
      </c>
      <c r="AG197" s="56">
        <f>0.175*Таблица8[[#This Row],[a_SP]]+0.025</f>
        <v>0.15806096311475409</v>
      </c>
      <c r="AH197" s="52">
        <f>EXP(70*Таблица8[[#This Row],[poro]]-8.2)</f>
        <v>17.536201792598341</v>
      </c>
      <c r="AI197" s="52"/>
      <c r="AJ197" s="52"/>
      <c r="AK197" s="1">
        <v>2456.4033333333332</v>
      </c>
      <c r="AL197" s="1">
        <v>28.67</v>
      </c>
      <c r="AM197" s="52">
        <f>1-(AL197-MIN(Таблица9[SP, mV]))/(MAX(Таблица9[SP, mV])-MIN(Таблица9[SP, mV]))</f>
        <v>0.69405613061572935</v>
      </c>
      <c r="AN197" s="56">
        <f>0.175*Таблица9[[#This Row],[a_SP]]+0.025</f>
        <v>0.14645982285775264</v>
      </c>
      <c r="AO197" s="52">
        <f>EXP(70*Таблица9[[#This Row],[poro]]-8.2)</f>
        <v>7.7849127676698275</v>
      </c>
      <c r="AP197" s="52"/>
      <c r="AQ197" s="52"/>
    </row>
    <row r="198" spans="2:43" x14ac:dyDescent="0.45">
      <c r="B198" s="1">
        <v>2445.71</v>
      </c>
      <c r="C198" s="1">
        <v>52.61</v>
      </c>
      <c r="D198" s="52">
        <f>1-(C198-MIN(Таблица4[SP, mV]))/(MAX(Таблица4[SP, mV])-MIN(Таблица4[SP, mV]))</f>
        <v>0.33015024191494791</v>
      </c>
      <c r="E198" s="52">
        <f>0.175*Таблица4[[#This Row],[a_SP]]+0.025</f>
        <v>8.2776292335115881E-2</v>
      </c>
      <c r="F198" s="52">
        <f>EXP(70*Таблица4[[#This Row],[poro]]-8.2)</f>
        <v>9.0205981844866737E-2</v>
      </c>
      <c r="G198" s="52"/>
      <c r="H198" s="52"/>
      <c r="I198" s="1">
        <v>2441.1633333333402</v>
      </c>
      <c r="J198" s="1">
        <v>32.869999999999997</v>
      </c>
      <c r="K198" s="52">
        <f>1-(J198-MIN(Таблица5[SP, mV]))/(MAX(Таблица5[SP, mV])-MIN(Таблица5[SP, mV]))</f>
        <v>0.67110266159695819</v>
      </c>
      <c r="L198" s="52">
        <f>0.175*Таблица5[[#This Row],[a_SP]]+0.025</f>
        <v>0.14244296577946769</v>
      </c>
      <c r="M198" s="52">
        <f>EXP(70*Таблица5[[#This Row],[poro]]-8.2)</f>
        <v>5.876771841259627</v>
      </c>
      <c r="N198" s="52"/>
      <c r="O198" s="52"/>
      <c r="P198" s="1">
        <v>2439.96000000002</v>
      </c>
      <c r="Q198" s="1">
        <v>71.83</v>
      </c>
      <c r="R198" s="54">
        <f>1-(Q198-MIN(Таблица6[SP, mV]))/(MAX(Таблица6[SP, mV])-MIN(Таблица6[SP, mV]))</f>
        <v>0.34566625974269893</v>
      </c>
      <c r="S198" s="54">
        <f>0.175*Таблица6[[#This Row],[a_SP]]+0.025</f>
        <v>8.5491595454972313E-2</v>
      </c>
      <c r="T198" s="54">
        <f>EXP(70*Таблица6[[#This Row],[poro]]-8.2)</f>
        <v>0.1090893161409916</v>
      </c>
      <c r="U198" s="54"/>
      <c r="V198" s="54"/>
      <c r="W198" s="1">
        <v>2454.1999999999998</v>
      </c>
      <c r="X198" s="1">
        <v>30.65</v>
      </c>
      <c r="Y198" s="52">
        <f>1-(X198-MIN(Таблица7[SP, mV]))/(MAX(Таблица7[SP, mV])-MIN(Таблица7[SP, mV]))</f>
        <v>0.6760384737342775</v>
      </c>
      <c r="Z198" s="56">
        <f>0.175*Таблица7[[#This Row],[a_SP]]+0.025</f>
        <v>0.14330673290349855</v>
      </c>
      <c r="AA198" s="52">
        <f>EXP(70*Таблица7[[#This Row],[poro]]-8.2)</f>
        <v>6.2430653468549098</v>
      </c>
      <c r="AB198" s="52"/>
      <c r="AC198" s="52"/>
      <c r="AD198" s="1">
        <v>2460.6</v>
      </c>
      <c r="AE198" s="1">
        <v>24.26</v>
      </c>
      <c r="AF198" s="52">
        <f>1-(AE198-MIN(Таблица8[SP, mV]))/(MAX(Таблица8[SP, mV])-MIN(Таблица8[SP, mV]))</f>
        <v>0.75143442622950818</v>
      </c>
      <c r="AG198" s="56">
        <f>0.175*Таблица8[[#This Row],[a_SP]]+0.025</f>
        <v>0.15650102459016391</v>
      </c>
      <c r="AH198" s="52">
        <f>EXP(70*Таблица8[[#This Row],[poro]]-8.2)</f>
        <v>15.722168476909941</v>
      </c>
      <c r="AI198" s="52"/>
      <c r="AJ198" s="52"/>
      <c r="AK198" s="1">
        <v>2456.5366666666664</v>
      </c>
      <c r="AL198" s="1">
        <v>33.24</v>
      </c>
      <c r="AM198" s="52">
        <f>1-(AL198-MIN(Таблица9[SP, mV]))/(MAX(Таблица9[SP, mV])-MIN(Таблица9[SP, mV]))</f>
        <v>0.64528865649343714</v>
      </c>
      <c r="AN198" s="56">
        <f>0.175*Таблица9[[#This Row],[a_SP]]+0.025</f>
        <v>0.13792551488635149</v>
      </c>
      <c r="AO198" s="52">
        <f>EXP(70*Таблица9[[#This Row],[poro]]-8.2)</f>
        <v>4.2835668643404539</v>
      </c>
      <c r="AP198" s="52"/>
      <c r="AQ198" s="52"/>
    </row>
    <row r="199" spans="2:43" x14ac:dyDescent="0.45">
      <c r="B199" s="1">
        <v>2445.8433333333332</v>
      </c>
      <c r="C199" s="1">
        <v>53.13</v>
      </c>
      <c r="D199" s="52">
        <f>1-(C199-MIN(Таблица4[SP, mV]))/(MAX(Таблица4[SP, mV])-MIN(Таблица4[SP, mV]))</f>
        <v>0.32352941176470595</v>
      </c>
      <c r="E199" s="52">
        <f>0.175*Таблица4[[#This Row],[a_SP]]+0.025</f>
        <v>8.1617647058823545E-2</v>
      </c>
      <c r="F199" s="52">
        <f>EXP(70*Таблица4[[#This Row],[poro]]-8.2)</f>
        <v>8.3178639085271164E-2</v>
      </c>
      <c r="G199" s="52"/>
      <c r="H199" s="52"/>
      <c r="I199" s="1">
        <v>2441.2788888888958</v>
      </c>
      <c r="J199" s="1">
        <v>42.54</v>
      </c>
      <c r="K199" s="52">
        <f>1-(J199-MIN(Таблица5[SP, mV]))/(MAX(Таблица5[SP, mV])-MIN(Таблица5[SP, mV]))</f>
        <v>0.57434460676405841</v>
      </c>
      <c r="L199" s="52">
        <f>0.175*Таблица5[[#This Row],[a_SP]]+0.025</f>
        <v>0.12551030618371023</v>
      </c>
      <c r="M199" s="52">
        <f>EXP(70*Таблица5[[#This Row],[poro]]-8.2)</f>
        <v>1.7962864183475129</v>
      </c>
      <c r="N199" s="52"/>
      <c r="O199" s="52"/>
      <c r="P199" s="1">
        <v>2440.0900000000202</v>
      </c>
      <c r="Q199" s="1">
        <v>71.22</v>
      </c>
      <c r="R199" s="54">
        <f>1-(Q199-MIN(Таблица6[SP, mV]))/(MAX(Таблица6[SP, mV])-MIN(Таблица6[SP, mV]))</f>
        <v>0.35139449713588133</v>
      </c>
      <c r="S199" s="54">
        <f>0.175*Таблица6[[#This Row],[a_SP]]+0.025</f>
        <v>8.6494036998779222E-2</v>
      </c>
      <c r="T199" s="54">
        <f>EXP(70*Таблица6[[#This Row],[poro]]-8.2)</f>
        <v>0.11701918186181214</v>
      </c>
      <c r="U199" s="54"/>
      <c r="V199" s="54"/>
      <c r="W199" s="1">
        <v>2454.3000000000002</v>
      </c>
      <c r="X199" s="1">
        <v>28.58</v>
      </c>
      <c r="Y199" s="52">
        <f>1-(X199-MIN(Таблица7[SP, mV]))/(MAX(Таблица7[SP, mV])-MIN(Таблица7[SP, mV]))</f>
        <v>0.69791776767783542</v>
      </c>
      <c r="Z199" s="56">
        <f>0.175*Таблица7[[#This Row],[a_SP]]+0.025</f>
        <v>0.14713560934362119</v>
      </c>
      <c r="AA199" s="52">
        <f>EXP(70*Таблица7[[#This Row],[poro]]-8.2)</f>
        <v>8.1620278901719239</v>
      </c>
      <c r="AB199" s="52"/>
      <c r="AC199" s="52"/>
      <c r="AD199" s="1">
        <v>2460.7333333333336</v>
      </c>
      <c r="AE199" s="1">
        <v>25.81</v>
      </c>
      <c r="AF199" s="52">
        <f>1-(AE199-MIN(Таблица8[SP, mV]))/(MAX(Таблица8[SP, mV])-MIN(Таблица8[SP, mV]))</f>
        <v>0.7355532786885246</v>
      </c>
      <c r="AG199" s="56">
        <f>0.175*Таблица8[[#This Row],[a_SP]]+0.025</f>
        <v>0.15372182377049179</v>
      </c>
      <c r="AH199" s="52">
        <f>EXP(70*Таблица8[[#This Row],[poro]]-8.2)</f>
        <v>12.942644880974417</v>
      </c>
      <c r="AI199" s="52"/>
      <c r="AJ199" s="52"/>
      <c r="AK199" s="1">
        <v>2456.6699999999996</v>
      </c>
      <c r="AL199" s="1">
        <v>42.18</v>
      </c>
      <c r="AM199" s="52">
        <f>1-(AL199-MIN(Таблица9[SP, mV]))/(MAX(Таблица9[SP, mV])-MIN(Таблица9[SP, mV]))</f>
        <v>0.54988795219293563</v>
      </c>
      <c r="AN199" s="52">
        <f>0.175*Таблица9[[#This Row],[a_SP]]+0.025</f>
        <v>0.12123039163376373</v>
      </c>
      <c r="AO199" s="52">
        <f>EXP(70*Таблица9[[#This Row],[poro]]-8.2)</f>
        <v>1.3312620663554018</v>
      </c>
      <c r="AP199" s="52"/>
      <c r="AQ199" s="52"/>
    </row>
    <row r="200" spans="2:43" x14ac:dyDescent="0.45">
      <c r="B200" s="1">
        <v>2445.9766666666669</v>
      </c>
      <c r="C200" s="1">
        <v>53.03</v>
      </c>
      <c r="D200" s="52">
        <f>1-(C200-MIN(Таблица4[SP, mV]))/(MAX(Таблица4[SP, mV])-MIN(Таблица4[SP, mV]))</f>
        <v>0.32480264833206018</v>
      </c>
      <c r="E200" s="52">
        <f>0.175*Таблица4[[#This Row],[a_SP]]+0.025</f>
        <v>8.1840463458110524E-2</v>
      </c>
      <c r="F200" s="52">
        <f>EXP(70*Таблица4[[#This Row],[poro]]-8.2)</f>
        <v>8.4486158908738535E-2</v>
      </c>
      <c r="G200" s="52"/>
      <c r="H200" s="52"/>
      <c r="I200" s="1">
        <v>2441.3944444444514</v>
      </c>
      <c r="J200" s="1">
        <v>55.18</v>
      </c>
      <c r="K200" s="52">
        <f>1-(J200-MIN(Таблица5[SP, mV]))/(MAX(Таблица5[SP, mV])-MIN(Таблица5[SP, mV]))</f>
        <v>0.44786872123273969</v>
      </c>
      <c r="L200" s="52">
        <f>0.175*Таблица5[[#This Row],[a_SP]]+0.025</f>
        <v>0.10337702621572945</v>
      </c>
      <c r="M200" s="52">
        <f>EXP(70*Таблица5[[#This Row],[poro]]-8.2)</f>
        <v>0.38151383472218453</v>
      </c>
      <c r="N200" s="52"/>
      <c r="O200" s="52"/>
      <c r="P200" s="1">
        <v>2440.2200000000198</v>
      </c>
      <c r="Q200" s="1">
        <v>71.12</v>
      </c>
      <c r="R200" s="54">
        <f>1-(Q200-MIN(Таблица6[SP, mV]))/(MAX(Таблица6[SP, mV])-MIN(Таблица6[SP, mV]))</f>
        <v>0.3523335524462391</v>
      </c>
      <c r="S200" s="54">
        <f>0.175*Таблица6[[#This Row],[a_SP]]+0.025</f>
        <v>8.6658371678091844E-2</v>
      </c>
      <c r="T200" s="54">
        <f>EXP(70*Таблица6[[#This Row],[poro]]-8.2)</f>
        <v>0.11837307582318655</v>
      </c>
      <c r="U200" s="54"/>
      <c r="V200" s="54"/>
      <c r="W200" s="1">
        <v>2454.3999999999996</v>
      </c>
      <c r="X200" s="1">
        <v>27.98</v>
      </c>
      <c r="Y200" s="52">
        <f>1-(X200-MIN(Таблица7[SP, mV]))/(MAX(Таблица7[SP, mV])-MIN(Таблица7[SP, mV]))</f>
        <v>0.70425959200930133</v>
      </c>
      <c r="Z200" s="56">
        <f>0.175*Таблица7[[#This Row],[a_SP]]+0.025</f>
        <v>0.14824542860162773</v>
      </c>
      <c r="AA200" s="52">
        <f>EXP(70*Таблица7[[#This Row],[poro]]-8.2)</f>
        <v>8.8213948353612537</v>
      </c>
      <c r="AB200" s="52"/>
      <c r="AC200" s="52"/>
      <c r="AD200" s="1">
        <v>2460.8666666666668</v>
      </c>
      <c r="AE200" s="1">
        <v>28.14</v>
      </c>
      <c r="AF200" s="52">
        <f>1-(AE200-MIN(Таблица8[SP, mV]))/(MAX(Таблица8[SP, mV])-MIN(Таблица8[SP, mV]))</f>
        <v>0.71168032786885238</v>
      </c>
      <c r="AG200" s="56">
        <f>0.175*Таблица8[[#This Row],[a_SP]]+0.025</f>
        <v>0.14954405737704915</v>
      </c>
      <c r="AH200" s="52">
        <f>EXP(70*Таблица8[[#This Row],[poro]]-8.2)</f>
        <v>9.660872995957611</v>
      </c>
      <c r="AI200" s="52"/>
      <c r="AJ200" s="52"/>
      <c r="AK200" s="1">
        <v>2456.8033333333328</v>
      </c>
      <c r="AL200" s="1">
        <v>53.24</v>
      </c>
      <c r="AM200" s="52">
        <f>1-(AL200-MIN(Таблица9[SP, mV]))/(MAX(Таблица9[SP, mV])-MIN(Таблица9[SP, mV]))</f>
        <v>0.43186426208515627</v>
      </c>
      <c r="AN200" s="52">
        <f>0.175*Таблица9[[#This Row],[a_SP]]+0.025</f>
        <v>0.10057624586490235</v>
      </c>
      <c r="AO200" s="52">
        <f>EXP(70*Таблица9[[#This Row],[poro]]-8.2)</f>
        <v>0.31359190955334482</v>
      </c>
      <c r="AP200" s="52"/>
      <c r="AQ200" s="52"/>
    </row>
    <row r="201" spans="2:43" x14ac:dyDescent="0.45">
      <c r="B201" s="1">
        <v>2446.11</v>
      </c>
      <c r="C201" s="1">
        <v>53.76</v>
      </c>
      <c r="D201" s="52">
        <f>1-(C201-MIN(Таблица4[SP, mV]))/(MAX(Таблица4[SP, mV])-MIN(Таблица4[SP, mV]))</f>
        <v>0.31550802139037437</v>
      </c>
      <c r="E201" s="52">
        <f>0.175*Таблица4[[#This Row],[a_SP]]+0.025</f>
        <v>8.0213903743315509E-2</v>
      </c>
      <c r="F201" s="52">
        <f>EXP(70*Таблица4[[#This Row],[poro]]-8.2)</f>
        <v>7.5394063690121388E-2</v>
      </c>
      <c r="G201" s="52"/>
      <c r="H201" s="52"/>
      <c r="I201" s="1">
        <v>2441.5100000000066</v>
      </c>
      <c r="J201" s="1">
        <v>68.69</v>
      </c>
      <c r="K201" s="52">
        <f>1-(J201-MIN(Таблица5[SP, mV]))/(MAX(Таблица5[SP, mV])-MIN(Таблица5[SP, mV]))</f>
        <v>0.31268761256754052</v>
      </c>
      <c r="L201" s="52">
        <f>0.175*Таблица5[[#This Row],[a_SP]]+0.025</f>
        <v>7.9720332199319593E-2</v>
      </c>
      <c r="M201" s="52">
        <f>EXP(70*Таблица5[[#This Row],[poro]]-8.2)</f>
        <v>7.2833683448886147E-2</v>
      </c>
      <c r="N201" s="52"/>
      <c r="O201" s="52"/>
      <c r="P201" s="1">
        <v>2440.3500000000199</v>
      </c>
      <c r="Q201" s="1">
        <v>71.17</v>
      </c>
      <c r="R201" s="54">
        <f>1-(Q201-MIN(Таблица6[SP, mV]))/(MAX(Таблица6[SP, mV])-MIN(Таблица6[SP, mV]))</f>
        <v>0.35186402479106016</v>
      </c>
      <c r="S201" s="54">
        <f>0.175*Таблица6[[#This Row],[a_SP]]+0.025</f>
        <v>8.657620433843552E-2</v>
      </c>
      <c r="T201" s="54">
        <f>EXP(70*Таблица6[[#This Row],[poro]]-8.2)</f>
        <v>0.11769418204522902</v>
      </c>
      <c r="U201" s="54"/>
      <c r="V201" s="54"/>
      <c r="W201" s="1">
        <v>2454.5</v>
      </c>
      <c r="X201" s="1">
        <v>28.63</v>
      </c>
      <c r="Y201" s="52">
        <f>1-(X201-MIN(Таблица7[SP, mV]))/(MAX(Таблица7[SP, mV])-MIN(Таблица7[SP, mV]))</f>
        <v>0.69738928231687991</v>
      </c>
      <c r="Z201" s="56">
        <f>0.175*Таблица7[[#This Row],[a_SP]]+0.025</f>
        <v>0.14704312440545397</v>
      </c>
      <c r="AA201" s="52">
        <f>EXP(70*Таблица7[[#This Row],[poro]]-8.2)</f>
        <v>8.1093580398726832</v>
      </c>
      <c r="AB201" s="52"/>
      <c r="AC201" s="52"/>
      <c r="AD201" s="1">
        <v>2461.0000000000005</v>
      </c>
      <c r="AE201" s="1">
        <v>31.92</v>
      </c>
      <c r="AF201" s="52">
        <f>1-(AE201-MIN(Таблица8[SP, mV]))/(MAX(Таблица8[SP, mV])-MIN(Таблица8[SP, mV]))</f>
        <v>0.67295081967213111</v>
      </c>
      <c r="AG201" s="56">
        <f>0.175*Таблица8[[#This Row],[a_SP]]+0.025</f>
        <v>0.14276639344262293</v>
      </c>
      <c r="AH201" s="52">
        <f>EXP(70*Таблица8[[#This Row],[poro]]-8.2)</f>
        <v>6.0113391317119751</v>
      </c>
      <c r="AI201" s="52"/>
      <c r="AJ201" s="52"/>
      <c r="AK201" s="1">
        <v>2456.9366666666665</v>
      </c>
      <c r="AL201" s="1">
        <v>65.400000000000006</v>
      </c>
      <c r="AM201" s="52">
        <f>1-(AL201-MIN(Таблица9[SP, mV]))/(MAX(Таблица9[SP, mV])-MIN(Таблица9[SP, mV]))</f>
        <v>0.30210223028492145</v>
      </c>
      <c r="AN201" s="52">
        <f>0.175*Таблица9[[#This Row],[a_SP]]+0.025</f>
        <v>7.7867890299861242E-2</v>
      </c>
      <c r="AO201" s="52">
        <f>EXP(70*Таблица9[[#This Row],[poro]]-8.2)</f>
        <v>6.3975973574260353E-2</v>
      </c>
      <c r="AP201" s="52"/>
      <c r="AQ201" s="52"/>
    </row>
    <row r="202" spans="2:43" x14ac:dyDescent="0.45">
      <c r="B202" s="1">
        <v>2446.2433333333333</v>
      </c>
      <c r="C202" s="1">
        <v>55.11</v>
      </c>
      <c r="D202" s="52">
        <f>1-(C202-MIN(Таблица4[SP, mV]))/(MAX(Таблица4[SP, mV])-MIN(Таблица4[SP, mV]))</f>
        <v>0.29831932773109249</v>
      </c>
      <c r="E202" s="52">
        <f>0.175*Таблица4[[#This Row],[a_SP]]+0.025</f>
        <v>7.720588235294118E-2</v>
      </c>
      <c r="F202" s="52">
        <f>EXP(70*Таблица4[[#This Row],[poro]]-8.2)</f>
        <v>6.1078934977945136E-2</v>
      </c>
      <c r="G202" s="52"/>
      <c r="H202" s="52"/>
      <c r="I202" s="1">
        <v>2441.6255555555626</v>
      </c>
      <c r="J202" s="1">
        <v>78.819999999999993</v>
      </c>
      <c r="K202" s="52">
        <f>1-(J202-MIN(Таблица5[SP, mV]))/(MAX(Таблица5[SP, mV])-MIN(Таблица5[SP, mV]))</f>
        <v>0.21132679607764659</v>
      </c>
      <c r="L202" s="52">
        <f>0.175*Таблица5[[#This Row],[a_SP]]+0.025</f>
        <v>6.1982189313588155E-2</v>
      </c>
      <c r="M202" s="52">
        <f>EXP(70*Таблица5[[#This Row],[poro]]-8.2)</f>
        <v>2.1041749402786684E-2</v>
      </c>
      <c r="N202" s="52"/>
      <c r="O202" s="52"/>
      <c r="P202" s="1">
        <v>2440.48000000002</v>
      </c>
      <c r="Q202" s="1">
        <v>71.2</v>
      </c>
      <c r="R202" s="54">
        <f>1-(Q202-MIN(Таблица6[SP, mV]))/(MAX(Таблица6[SP, mV])-MIN(Таблица6[SP, mV]))</f>
        <v>0.35158230819795289</v>
      </c>
      <c r="S202" s="54">
        <f>0.175*Таблица6[[#This Row],[a_SP]]+0.025</f>
        <v>8.6526903934641755E-2</v>
      </c>
      <c r="T202" s="54">
        <f>EXP(70*Таблица6[[#This Row],[poro]]-8.2)</f>
        <v>0.11728871613586674</v>
      </c>
      <c r="U202" s="54"/>
      <c r="V202" s="54"/>
      <c r="W202" s="1">
        <v>2454.6</v>
      </c>
      <c r="X202" s="1">
        <v>30.59</v>
      </c>
      <c r="Y202" s="52">
        <f>1-(X202-MIN(Таблица7[SP, mV]))/(MAX(Таблица7[SP, mV])-MIN(Таблица7[SP, mV]))</f>
        <v>0.67667265616742411</v>
      </c>
      <c r="Z202" s="56">
        <f>0.175*Таблица7[[#This Row],[a_SP]]+0.025</f>
        <v>0.14341771482929921</v>
      </c>
      <c r="AA202" s="52">
        <f>EXP(70*Таблица7[[#This Row],[poro]]-8.2)</f>
        <v>6.2917549493351634</v>
      </c>
      <c r="AB202" s="52"/>
      <c r="AC202" s="52"/>
      <c r="AD202" s="1">
        <v>2461.1333333333337</v>
      </c>
      <c r="AE202" s="1">
        <v>37.119999999999997</v>
      </c>
      <c r="AF202" s="52">
        <f>1-(AE202-MIN(Таблица8[SP, mV]))/(MAX(Таблица8[SP, mV])-MIN(Таблица8[SP, mV]))</f>
        <v>0.61967213114754105</v>
      </c>
      <c r="AG202" s="56">
        <f>0.175*Таблица8[[#This Row],[a_SP]]+0.025</f>
        <v>0.13344262295081968</v>
      </c>
      <c r="AH202" s="52">
        <f>EXP(70*Таблица8[[#This Row],[poro]]-8.2)</f>
        <v>3.1298453880954327</v>
      </c>
      <c r="AI202" s="52"/>
      <c r="AJ202" s="52"/>
      <c r="AK202" s="1">
        <v>2457.0699999999997</v>
      </c>
      <c r="AL202" s="1">
        <v>76.349999999999994</v>
      </c>
      <c r="AM202" s="52">
        <f>1-(AL202-MIN(Таблица9[SP, mV]))/(MAX(Таблица9[SP, mV])-MIN(Таблица9[SP, mV]))</f>
        <v>0.18525237434638775</v>
      </c>
      <c r="AN202" s="52">
        <f>0.175*Таблица9[[#This Row],[a_SP]]+0.025</f>
        <v>5.7419165510617855E-2</v>
      </c>
      <c r="AO202" s="52">
        <f>EXP(70*Таблица9[[#This Row],[poro]]-8.2)</f>
        <v>1.5288438126531854E-2</v>
      </c>
      <c r="AP202" s="52"/>
      <c r="AQ202" s="52"/>
    </row>
    <row r="203" spans="2:43" x14ac:dyDescent="0.45">
      <c r="B203" s="1">
        <v>2446.376666666667</v>
      </c>
      <c r="C203" s="1">
        <v>56.19</v>
      </c>
      <c r="D203" s="52">
        <f>1-(C203-MIN(Таблица4[SP, mV]))/(MAX(Таблица4[SP, mV])-MIN(Таблица4[SP, mV]))</f>
        <v>0.28456837280366698</v>
      </c>
      <c r="E203" s="52">
        <f>0.175*Таблица4[[#This Row],[a_SP]]+0.025</f>
        <v>7.479946524064171E-2</v>
      </c>
      <c r="F203" s="52">
        <f>EXP(70*Таблица4[[#This Row],[poro]]-8.2)</f>
        <v>5.1610123537271901E-2</v>
      </c>
      <c r="G203" s="52"/>
      <c r="H203" s="52"/>
      <c r="I203" s="1">
        <v>2441.7411111111178</v>
      </c>
      <c r="J203" s="1">
        <v>83.21</v>
      </c>
      <c r="K203" s="52">
        <f>1-(J203-MIN(Таблица5[SP, mV]))/(MAX(Таблица5[SP, mV])-MIN(Таблица5[SP, mV]))</f>
        <v>0.16740044026415857</v>
      </c>
      <c r="L203" s="52">
        <f>0.175*Таблица5[[#This Row],[a_SP]]+0.025</f>
        <v>5.4295077046227748E-2</v>
      </c>
      <c r="M203" s="52">
        <f>EXP(70*Таблица5[[#This Row],[poro]]-8.2)</f>
        <v>1.2285389025978524E-2</v>
      </c>
      <c r="N203" s="52"/>
      <c r="O203" s="52"/>
      <c r="P203" s="1">
        <v>2440.6100000000201</v>
      </c>
      <c r="Q203" s="1">
        <v>71.33</v>
      </c>
      <c r="R203" s="54">
        <f>1-(Q203-MIN(Таблица6[SP, mV]))/(MAX(Таблица6[SP, mV])-MIN(Таблица6[SP, mV]))</f>
        <v>0.35036153629448774</v>
      </c>
      <c r="S203" s="54">
        <f>0.175*Таблица6[[#This Row],[a_SP]]+0.025</f>
        <v>8.6313268851535355E-2</v>
      </c>
      <c r="T203" s="54">
        <f>EXP(70*Таблица6[[#This Row],[poro]]-8.2)</f>
        <v>0.11554777705537141</v>
      </c>
      <c r="U203" s="54"/>
      <c r="V203" s="54"/>
      <c r="W203" s="1">
        <v>2454.6999999999998</v>
      </c>
      <c r="X203" s="1">
        <v>34.46</v>
      </c>
      <c r="Y203" s="52">
        <f>1-(X203-MIN(Таблица7[SP, mV]))/(MAX(Таблица7[SP, mV])-MIN(Таблица7[SP, mV]))</f>
        <v>0.63576788922946825</v>
      </c>
      <c r="Z203" s="56">
        <f>0.175*Таблица7[[#This Row],[a_SP]]+0.025</f>
        <v>0.13625938061515694</v>
      </c>
      <c r="AA203" s="52">
        <f>EXP(70*Таблица7[[#This Row],[poro]]-8.2)</f>
        <v>3.8120101295230069</v>
      </c>
      <c r="AB203" s="52"/>
      <c r="AC203" s="52"/>
      <c r="AD203" s="1">
        <v>2461.2666666666669</v>
      </c>
      <c r="AE203" s="1">
        <v>45.37</v>
      </c>
      <c r="AF203" s="52">
        <f>1-(AE203-MIN(Таблица8[SP, mV]))/(MAX(Таблица8[SP, mV])-MIN(Таблица8[SP, mV]))</f>
        <v>0.53514344262295088</v>
      </c>
      <c r="AG203" s="52">
        <f>0.175*Таблица8[[#This Row],[a_SP]]+0.025</f>
        <v>0.11865010245901639</v>
      </c>
      <c r="AH203" s="52">
        <f>EXP(70*Таблица8[[#This Row],[poro]]-8.2)</f>
        <v>1.1112740746976753</v>
      </c>
      <c r="AI203" s="52"/>
      <c r="AJ203" s="52"/>
      <c r="AK203" s="1">
        <v>2457.2033333333329</v>
      </c>
      <c r="AL203" s="1">
        <v>80.77</v>
      </c>
      <c r="AM203" s="52">
        <f>1-(AL203-MIN(Таблица9[SP, mV]))/(MAX(Таблица9[SP, mV])-MIN(Таблица9[SP, mV]))</f>
        <v>0.13808558318215769</v>
      </c>
      <c r="AN203" s="52">
        <f>0.175*Таблица9[[#This Row],[a_SP]]+0.025</f>
        <v>4.9164977056877598E-2</v>
      </c>
      <c r="AO203" s="52">
        <f>EXP(70*Таблица9[[#This Row],[poro]]-8.2)</f>
        <v>8.5788826089649162E-3</v>
      </c>
      <c r="AP203" s="52"/>
      <c r="AQ203" s="52"/>
    </row>
    <row r="204" spans="2:43" x14ac:dyDescent="0.45">
      <c r="B204" s="1">
        <v>2446.5100000000002</v>
      </c>
      <c r="C204" s="1">
        <v>57.03</v>
      </c>
      <c r="D204" s="52">
        <f>1-(C204-MIN(Таблица4[SP, mV]))/(MAX(Таблица4[SP, mV])-MIN(Таблица4[SP, mV]))</f>
        <v>0.27387318563789154</v>
      </c>
      <c r="E204" s="52">
        <f>0.175*Таблица4[[#This Row],[a_SP]]+0.025</f>
        <v>7.2927807486631024E-2</v>
      </c>
      <c r="F204" s="52">
        <f>EXP(70*Таблица4[[#This Row],[poro]]-8.2)</f>
        <v>4.5272591401328742E-2</v>
      </c>
      <c r="G204" s="52"/>
      <c r="H204" s="52"/>
      <c r="I204" s="1">
        <v>2441.8566666666738</v>
      </c>
      <c r="J204" s="1">
        <v>83.09</v>
      </c>
      <c r="K204" s="52">
        <f>1-(J204-MIN(Таблица5[SP, mV]))/(MAX(Таблица5[SP, mV])-MIN(Таблица5[SP, mV]))</f>
        <v>0.16860116069641784</v>
      </c>
      <c r="L204" s="52">
        <f>0.175*Таблица5[[#This Row],[a_SP]]+0.025</f>
        <v>5.4505203121873125E-2</v>
      </c>
      <c r="M204" s="52">
        <f>EXP(70*Таблица5[[#This Row],[poro]]-8.2)</f>
        <v>1.24674281758759E-2</v>
      </c>
      <c r="N204" s="52"/>
      <c r="O204" s="52"/>
      <c r="P204" s="1">
        <v>2440.7400000000198</v>
      </c>
      <c r="Q204" s="1">
        <v>71.98</v>
      </c>
      <c r="R204" s="54">
        <f>1-(Q204-MIN(Таблица6[SP, mV]))/(MAX(Таблица6[SP, mV])-MIN(Таблица6[SP, mV]))</f>
        <v>0.34425767677716212</v>
      </c>
      <c r="S204" s="54">
        <f>0.175*Таблица6[[#This Row],[a_SP]]+0.025</f>
        <v>8.5245093436003366E-2</v>
      </c>
      <c r="T204" s="54">
        <f>EXP(70*Таблица6[[#This Row],[poro]]-8.2)</f>
        <v>0.1072231116878138</v>
      </c>
      <c r="U204" s="54"/>
      <c r="V204" s="54"/>
      <c r="W204" s="1">
        <v>2454.8000000000002</v>
      </c>
      <c r="X204" s="1">
        <v>41.42</v>
      </c>
      <c r="Y204" s="52">
        <f>1-(X204-MIN(Таблица7[SP, mV]))/(MAX(Таблица7[SP, mV])-MIN(Таблица7[SP, mV]))</f>
        <v>0.5622027269844625</v>
      </c>
      <c r="Z204" s="52">
        <f>0.175*Таблица7[[#This Row],[a_SP]]+0.025</f>
        <v>0.12338547722228094</v>
      </c>
      <c r="AA204" s="52">
        <f>EXP(70*Таблица7[[#This Row],[poro]]-8.2)</f>
        <v>1.5480303881452822</v>
      </c>
      <c r="AB204" s="52"/>
      <c r="AC204" s="52"/>
      <c r="AD204" s="1">
        <v>2461.4</v>
      </c>
      <c r="AE204" s="1">
        <v>55.63</v>
      </c>
      <c r="AF204" s="52">
        <f>1-(AE204-MIN(Таблица8[SP, mV]))/(MAX(Таблица8[SP, mV])-MIN(Таблица8[SP, mV]))</f>
        <v>0.43002049180327861</v>
      </c>
      <c r="AG204" s="52">
        <f>0.175*Таблица8[[#This Row],[a_SP]]+0.025</f>
        <v>0.10025358606557375</v>
      </c>
      <c r="AH204" s="52">
        <f>EXP(70*Таблица8[[#This Row],[poro]]-8.2)</f>
        <v>0.30658845278291619</v>
      </c>
      <c r="AI204" s="52"/>
      <c r="AJ204" s="52"/>
      <c r="AK204" s="1">
        <v>2457.3366666666666</v>
      </c>
      <c r="AL204" s="1">
        <v>81.39</v>
      </c>
      <c r="AM204" s="52">
        <f>1-(AL204-MIN(Таблица9[SP, mV]))/(MAX(Таблица9[SP, mV])-MIN(Таблица9[SP, mV]))</f>
        <v>0.1314694269555009</v>
      </c>
      <c r="AN204" s="52">
        <f>0.175*Таблица9[[#This Row],[a_SP]]+0.025</f>
        <v>4.8007149717212656E-2</v>
      </c>
      <c r="AO204" s="52">
        <f>EXP(70*Таблица9[[#This Row],[poro]]-8.2)</f>
        <v>7.9110123660716264E-3</v>
      </c>
      <c r="AP204" s="52"/>
      <c r="AQ204" s="52"/>
    </row>
    <row r="205" spans="2:43" x14ac:dyDescent="0.45">
      <c r="B205" s="1">
        <v>2446.6433333333334</v>
      </c>
      <c r="C205" s="1">
        <v>58.02</v>
      </c>
      <c r="D205" s="52">
        <f>1-(C205-MIN(Таблица4[SP, mV]))/(MAX(Таблица4[SP, mV])-MIN(Таблица4[SP, mV]))</f>
        <v>0.26126814362108486</v>
      </c>
      <c r="E205" s="52">
        <f>0.175*Таблица4[[#This Row],[a_SP]]+0.025</f>
        <v>7.0721925133689856E-2</v>
      </c>
      <c r="F205" s="52">
        <f>EXP(70*Таблица4[[#This Row],[poro]]-8.2)</f>
        <v>3.8794948247291745E-2</v>
      </c>
      <c r="G205" s="52"/>
      <c r="H205" s="52"/>
      <c r="I205" s="1">
        <v>2441.9722222222294</v>
      </c>
      <c r="J205" s="1">
        <v>80.95</v>
      </c>
      <c r="K205" s="52">
        <f>1-(J205-MIN(Таблица5[SP, mV]))/(MAX(Таблица5[SP, mV])-MIN(Таблица5[SP, mV]))</f>
        <v>0.19001400840504301</v>
      </c>
      <c r="L205" s="52">
        <f>0.175*Таблица5[[#This Row],[a_SP]]+0.025</f>
        <v>5.8252451470882524E-2</v>
      </c>
      <c r="M205" s="52">
        <f>EXP(70*Таблица5[[#This Row],[poro]]-8.2)</f>
        <v>1.6206734762750783E-2</v>
      </c>
      <c r="N205" s="52"/>
      <c r="O205" s="52"/>
      <c r="P205" s="1">
        <v>2440.8700000000199</v>
      </c>
      <c r="Q205" s="1">
        <v>71.930000000000007</v>
      </c>
      <c r="R205" s="54">
        <f>1-(Q205-MIN(Таблица6[SP, mV]))/(MAX(Таблица6[SP, mV])-MIN(Таблица6[SP, mV]))</f>
        <v>0.34472720443234106</v>
      </c>
      <c r="S205" s="54">
        <f>0.175*Таблица6[[#This Row],[a_SP]]+0.025</f>
        <v>8.5327260775659691E-2</v>
      </c>
      <c r="T205" s="54">
        <f>EXP(70*Таблица6[[#This Row],[poro]]-8.2)</f>
        <v>0.1078416053305167</v>
      </c>
      <c r="U205" s="54"/>
      <c r="V205" s="54"/>
      <c r="W205" s="1">
        <v>2454.8999999999996</v>
      </c>
      <c r="X205" s="1">
        <v>49.92</v>
      </c>
      <c r="Y205" s="52">
        <f>1-(X205-MIN(Таблица7[SP, mV]))/(MAX(Таблица7[SP, mV])-MIN(Таблица7[SP, mV]))</f>
        <v>0.47236021562202724</v>
      </c>
      <c r="Z205" s="52">
        <f>0.175*Таблица7[[#This Row],[a_SP]]+0.025</f>
        <v>0.10766303773385477</v>
      </c>
      <c r="AA205" s="52">
        <f>EXP(70*Таблица7[[#This Row],[poro]]-8.2)</f>
        <v>0.51500052513970906</v>
      </c>
      <c r="AB205" s="52"/>
      <c r="AC205" s="52"/>
      <c r="AD205" s="1">
        <v>2461.5333333333333</v>
      </c>
      <c r="AE205" s="1">
        <v>68.42</v>
      </c>
      <c r="AF205" s="52">
        <f>1-(AE205-MIN(Таблица8[SP, mV]))/(MAX(Таблица8[SP, mV])-MIN(Таблица8[SP, mV]))</f>
        <v>0.29897540983606552</v>
      </c>
      <c r="AG205" s="52">
        <f>0.175*Таблица8[[#This Row],[a_SP]]+0.025</f>
        <v>7.7320696721311463E-2</v>
      </c>
      <c r="AH205" s="52">
        <f>EXP(70*Таблица8[[#This Row],[poro]]-8.2)</f>
        <v>6.1571804677061977E-2</v>
      </c>
      <c r="AI205" s="52"/>
      <c r="AJ205" s="52"/>
      <c r="AK205" s="1">
        <v>2457.4699999999998</v>
      </c>
      <c r="AL205" s="1">
        <v>79.180000000000007</v>
      </c>
      <c r="AM205" s="52">
        <f>1-(AL205-MIN(Таблица9[SP, mV]))/(MAX(Таблица9[SP, mV])-MIN(Таблица9[SP, mV]))</f>
        <v>0.15505282253761588</v>
      </c>
      <c r="AN205" s="52">
        <f>0.175*Таблица9[[#This Row],[a_SP]]+0.025</f>
        <v>5.2134243944082781E-2</v>
      </c>
      <c r="AO205" s="52">
        <f>EXP(70*Таблица9[[#This Row],[poro]]-8.2)</f>
        <v>1.0560835083917905E-2</v>
      </c>
      <c r="AP205" s="52"/>
      <c r="AQ205" s="52"/>
    </row>
    <row r="206" spans="2:43" x14ac:dyDescent="0.45">
      <c r="B206" s="1">
        <v>2446.7766666666666</v>
      </c>
      <c r="C206" s="1">
        <v>59.49</v>
      </c>
      <c r="D206" s="52">
        <f>1-(C206-MIN(Таблица4[SP, mV]))/(MAX(Таблица4[SP, mV])-MIN(Таблица4[SP, mV]))</f>
        <v>0.24255156608097783</v>
      </c>
      <c r="E206" s="52">
        <f>0.175*Таблица4[[#This Row],[a_SP]]+0.025</f>
        <v>6.7446524064171121E-2</v>
      </c>
      <c r="F206" s="52">
        <f>EXP(70*Таблица4[[#This Row],[poro]]-8.2)</f>
        <v>3.0846150565020363E-2</v>
      </c>
      <c r="G206" s="52"/>
      <c r="H206" s="52"/>
      <c r="I206" s="1">
        <v>2442.0877777777846</v>
      </c>
      <c r="J206" s="1">
        <v>78.36</v>
      </c>
      <c r="K206" s="52">
        <f>1-(J206-MIN(Таблица5[SP, mV]))/(MAX(Таблица5[SP, mV])-MIN(Таблица5[SP, mV]))</f>
        <v>0.21592955773464073</v>
      </c>
      <c r="L206" s="52">
        <f>0.175*Таблица5[[#This Row],[a_SP]]+0.025</f>
        <v>6.2787672603562134E-2</v>
      </c>
      <c r="M206" s="52">
        <f>EXP(70*Таблица5[[#This Row],[poro]]-8.2)</f>
        <v>2.2262248716025355E-2</v>
      </c>
      <c r="N206" s="52"/>
      <c r="O206" s="52"/>
      <c r="P206" s="1">
        <v>2441.00000000002</v>
      </c>
      <c r="Q206" s="1">
        <v>71.989999999999995</v>
      </c>
      <c r="R206" s="54">
        <f>1-(Q206-MIN(Таблица6[SP, mV]))/(MAX(Таблица6[SP, mV])-MIN(Таблица6[SP, mV]))</f>
        <v>0.34416377124612652</v>
      </c>
      <c r="S206" s="54">
        <f>0.175*Таблица6[[#This Row],[a_SP]]+0.025</f>
        <v>8.5228659968072135E-2</v>
      </c>
      <c r="T206" s="54">
        <f>EXP(70*Таблица6[[#This Row],[poro]]-8.2)</f>
        <v>0.1070998392744528</v>
      </c>
      <c r="U206" s="54"/>
      <c r="V206" s="54"/>
      <c r="W206" s="1">
        <v>2455</v>
      </c>
      <c r="X206" s="1">
        <v>61.86</v>
      </c>
      <c r="Y206" s="52">
        <f>1-(X206-MIN(Таблица7[SP, mV]))/(MAX(Таблица7[SP, mV])-MIN(Таблица7[SP, mV]))</f>
        <v>0.3461579114258535</v>
      </c>
      <c r="Z206" s="52">
        <f>0.175*Таблица7[[#This Row],[a_SP]]+0.025</f>
        <v>8.5577634499524352E-2</v>
      </c>
      <c r="AA206" s="52">
        <f>EXP(70*Таблица7[[#This Row],[poro]]-8.2)</f>
        <v>0.10974831447173665</v>
      </c>
      <c r="AB206" s="52"/>
      <c r="AC206" s="52"/>
      <c r="AD206" s="1">
        <v>2461.666666666667</v>
      </c>
      <c r="AE206" s="1">
        <v>78.040000000000006</v>
      </c>
      <c r="AF206" s="52">
        <f>1-(AE206-MIN(Таблица8[SP, mV]))/(MAX(Таблица8[SP, mV])-MIN(Таблица8[SP, mV]))</f>
        <v>0.20040983606557361</v>
      </c>
      <c r="AG206" s="52">
        <f>0.175*Таблица8[[#This Row],[a_SP]]+0.025</f>
        <v>6.0071721311475382E-2</v>
      </c>
      <c r="AH206" s="52">
        <f>EXP(70*Таблица8[[#This Row],[poro]]-8.2)</f>
        <v>1.8407823616352702E-2</v>
      </c>
      <c r="AI206" s="52"/>
      <c r="AJ206" s="52"/>
      <c r="AK206" s="1">
        <v>2457.603333333333</v>
      </c>
      <c r="AL206" s="1">
        <v>74.53</v>
      </c>
      <c r="AM206" s="52">
        <f>1-(AL206-MIN(Таблица9[SP, mV]))/(MAX(Таблица9[SP, mV])-MIN(Таблица9[SP, mV]))</f>
        <v>0.20467399423754129</v>
      </c>
      <c r="AN206" s="52">
        <f>0.175*Таблица9[[#This Row],[a_SP]]+0.025</f>
        <v>6.0817948991569726E-2</v>
      </c>
      <c r="AO206" s="52">
        <f>EXP(70*Таблица9[[#This Row],[poro]]-8.2)</f>
        <v>1.9394930323589368E-2</v>
      </c>
      <c r="AP206" s="52"/>
      <c r="AQ206" s="52"/>
    </row>
    <row r="207" spans="2:43" x14ac:dyDescent="0.45">
      <c r="B207" s="1">
        <v>2446.91</v>
      </c>
      <c r="C207" s="1">
        <v>60.31</v>
      </c>
      <c r="D207" s="52">
        <f>1-(C207-MIN(Таблица4[SP, mV]))/(MAX(Таблица4[SP, mV])-MIN(Таблица4[SP, mV]))</f>
        <v>0.2321110262286733</v>
      </c>
      <c r="E207" s="52">
        <f>0.175*Таблица4[[#This Row],[a_SP]]+0.025</f>
        <v>6.5619429590017819E-2</v>
      </c>
      <c r="F207" s="52">
        <f>EXP(70*Таблица4[[#This Row],[poro]]-8.2)</f>
        <v>2.7142895880579117E-2</v>
      </c>
      <c r="G207" s="52"/>
      <c r="H207" s="52"/>
      <c r="I207" s="1">
        <v>2442.2033333333402</v>
      </c>
      <c r="J207" s="1">
        <v>76.17</v>
      </c>
      <c r="K207" s="52">
        <f>1-(J207-MIN(Таблица5[SP, mV]))/(MAX(Таблица5[SP, mV])-MIN(Таблица5[SP, mV]))</f>
        <v>0.23784270562337395</v>
      </c>
      <c r="L207" s="52">
        <f>0.175*Таблица5[[#This Row],[a_SP]]+0.025</f>
        <v>6.662247348409045E-2</v>
      </c>
      <c r="M207" s="52">
        <f>EXP(70*Таблица5[[#This Row],[poro]]-8.2)</f>
        <v>2.911718130703193E-2</v>
      </c>
      <c r="N207" s="52"/>
      <c r="O207" s="52"/>
      <c r="P207" s="1">
        <v>2441.1300000000201</v>
      </c>
      <c r="Q207" s="1">
        <v>71.37</v>
      </c>
      <c r="R207" s="54">
        <f>1-(Q207-MIN(Таблица6[SP, mV]))/(MAX(Таблица6[SP, mV])-MIN(Таблица6[SP, mV]))</f>
        <v>0.34998591417034464</v>
      </c>
      <c r="S207" s="54">
        <f>0.175*Таблица6[[#This Row],[a_SP]]+0.025</f>
        <v>8.6247534979810303E-2</v>
      </c>
      <c r="T207" s="54">
        <f>EXP(70*Таблица6[[#This Row],[poro]]-8.2)</f>
        <v>0.11501732021281741</v>
      </c>
      <c r="U207" s="54"/>
      <c r="V207" s="54"/>
      <c r="W207" s="1">
        <v>2455.1</v>
      </c>
      <c r="X207" s="1">
        <v>74.06</v>
      </c>
      <c r="Y207" s="52">
        <f>1-(X207-MIN(Таблица7[SP, mV]))/(MAX(Таблица7[SP, mV])-MIN(Таблица7[SP, mV]))</f>
        <v>0.21720748335271112</v>
      </c>
      <c r="Z207" s="52">
        <f>0.175*Таблица7[[#This Row],[a_SP]]+0.025</f>
        <v>6.3011309586724434E-2</v>
      </c>
      <c r="AA207" s="52">
        <f>EXP(70*Таблица7[[#This Row],[poro]]-8.2)</f>
        <v>2.2613497218120237E-2</v>
      </c>
      <c r="AB207" s="52"/>
      <c r="AC207" s="52"/>
      <c r="AD207" s="1">
        <v>2461.8000000000002</v>
      </c>
      <c r="AE207" s="1">
        <v>81.739999999999995</v>
      </c>
      <c r="AF207" s="52">
        <f>1-(AE207-MIN(Таблица8[SP, mV]))/(MAX(Таблица8[SP, mV])-MIN(Таблица8[SP, mV]))</f>
        <v>0.16249999999999998</v>
      </c>
      <c r="AG207" s="52">
        <f>0.175*Таблица8[[#This Row],[a_SP]]+0.025</f>
        <v>5.3437499999999999E-2</v>
      </c>
      <c r="AH207" s="52">
        <f>EXP(70*Таблица8[[#This Row],[poro]]-8.2)</f>
        <v>1.1569592023267834E-2</v>
      </c>
      <c r="AI207" s="52"/>
      <c r="AJ207" s="52"/>
      <c r="AK207" s="1">
        <v>2457.7366666666662</v>
      </c>
      <c r="AL207" s="1">
        <v>68.47</v>
      </c>
      <c r="AM207" s="52">
        <f>1-(AL207-MIN(Таблица9[SP, mV]))/(MAX(Таблица9[SP, mV])-MIN(Таблица9[SP, mV]))</f>
        <v>0.2693415857432504</v>
      </c>
      <c r="AN207" s="52">
        <f>0.175*Таблица9[[#This Row],[a_SP]]+0.025</f>
        <v>7.2134777505068817E-2</v>
      </c>
      <c r="AO207" s="52">
        <f>EXP(70*Таблица9[[#This Row],[poro]]-8.2)</f>
        <v>4.2827897642955311E-2</v>
      </c>
      <c r="AP207" s="52"/>
      <c r="AQ207" s="52"/>
    </row>
    <row r="208" spans="2:43" x14ac:dyDescent="0.45">
      <c r="B208" s="1">
        <v>2447.0433333333335</v>
      </c>
      <c r="C208" s="1">
        <v>60.98</v>
      </c>
      <c r="D208" s="52">
        <f>1-(C208-MIN(Таблица4[SP, mV]))/(MAX(Таблица4[SP, mV])-MIN(Таблица4[SP, mV]))</f>
        <v>0.22358034122740011</v>
      </c>
      <c r="E208" s="52">
        <f>0.175*Таблица4[[#This Row],[a_SP]]+0.025</f>
        <v>6.4126559714795028E-2</v>
      </c>
      <c r="F208" s="52">
        <f>EXP(70*Таблица4[[#This Row],[poro]]-8.2)</f>
        <v>2.4449614746754621E-2</v>
      </c>
      <c r="G208" s="52"/>
      <c r="H208" s="52"/>
      <c r="I208" s="1">
        <v>2442.3188888888958</v>
      </c>
      <c r="J208" s="1">
        <v>74.34</v>
      </c>
      <c r="K208" s="52">
        <f>1-(J208-MIN(Таблица5[SP, mV]))/(MAX(Таблица5[SP, mV])-MIN(Таблица5[SP, mV]))</f>
        <v>0.25615369221532913</v>
      </c>
      <c r="L208" s="52">
        <f>0.175*Таблица5[[#This Row],[a_SP]]+0.025</f>
        <v>6.9826896137682587E-2</v>
      </c>
      <c r="M208" s="52">
        <f>EXP(70*Таблица5[[#This Row],[poro]]-8.2)</f>
        <v>3.6438940931544518E-2</v>
      </c>
      <c r="N208" s="52"/>
      <c r="O208" s="52"/>
      <c r="P208" s="1">
        <v>2441.2600000000202</v>
      </c>
      <c r="Q208" s="1">
        <v>69.930000000000007</v>
      </c>
      <c r="R208" s="54">
        <f>1-(Q208-MIN(Таблица6[SP, mV]))/(MAX(Таблица6[SP, mV])-MIN(Таблица6[SP, mV]))</f>
        <v>0.36350831063949662</v>
      </c>
      <c r="S208" s="54">
        <f>0.175*Таблица6[[#This Row],[a_SP]]+0.025</f>
        <v>8.8613954361911912E-2</v>
      </c>
      <c r="T208" s="54">
        <f>EXP(70*Таблица6[[#This Row],[poro]]-8.2)</f>
        <v>0.13573875025305157</v>
      </c>
      <c r="U208" s="54"/>
      <c r="V208" s="54"/>
      <c r="W208" s="1">
        <v>2455.1999999999998</v>
      </c>
      <c r="X208" s="1">
        <v>81.89</v>
      </c>
      <c r="Y208" s="52">
        <f>1-(X208-MIN(Таблица7[SP, mV]))/(MAX(Таблица7[SP, mV])-MIN(Таблица7[SP, mV]))</f>
        <v>0.13444667582707959</v>
      </c>
      <c r="Z208" s="52">
        <f>0.175*Таблица7[[#This Row],[a_SP]]+0.025</f>
        <v>4.8528168269738929E-2</v>
      </c>
      <c r="AA208" s="52">
        <f>EXP(70*Таблица7[[#This Row],[poro]]-8.2)</f>
        <v>8.2048632510450178E-3</v>
      </c>
      <c r="AB208" s="52"/>
      <c r="AC208" s="52"/>
      <c r="AD208" s="1">
        <v>2461.9333333333334</v>
      </c>
      <c r="AE208" s="1">
        <v>82.3</v>
      </c>
      <c r="AF208" s="52">
        <f>1-(AE208-MIN(Таблица8[SP, mV]))/(MAX(Таблица8[SP, mV])-MIN(Таблица8[SP, mV]))</f>
        <v>0.15676229508196715</v>
      </c>
      <c r="AG208" s="52">
        <f>0.175*Таблица8[[#This Row],[a_SP]]+0.025</f>
        <v>5.2433401639344249E-2</v>
      </c>
      <c r="AH208" s="52">
        <f>EXP(70*Таблица8[[#This Row],[poro]]-8.2)</f>
        <v>1.0784321794683884E-2</v>
      </c>
      <c r="AI208" s="52"/>
      <c r="AJ208" s="52"/>
      <c r="AK208" s="1">
        <v>2457.8699999999994</v>
      </c>
      <c r="AL208" s="1">
        <v>64.33</v>
      </c>
      <c r="AM208" s="52">
        <f>1-(AL208-MIN(Таблица9[SP, mV]))/(MAX(Таблица9[SP, mV])-MIN(Таблица9[SP, mV]))</f>
        <v>0.31352043538576457</v>
      </c>
      <c r="AN208" s="52">
        <f>0.175*Таблица9[[#This Row],[a_SP]]+0.025</f>
        <v>7.9866076192508795E-2</v>
      </c>
      <c r="AO208" s="52">
        <f>EXP(70*Таблица9[[#This Row],[poro]]-8.2)</f>
        <v>7.3580541755429565E-2</v>
      </c>
      <c r="AP208" s="52"/>
      <c r="AQ208" s="52"/>
    </row>
    <row r="209" spans="2:43" x14ac:dyDescent="0.45">
      <c r="B209" s="1">
        <v>2447.1766666666667</v>
      </c>
      <c r="C209" s="1">
        <v>61.32</v>
      </c>
      <c r="D209" s="52">
        <f>1-(C209-MIN(Таблица4[SP, mV]))/(MAX(Таблица4[SP, mV])-MIN(Таблица4[SP, mV]))</f>
        <v>0.21925133689839582</v>
      </c>
      <c r="E209" s="52">
        <f>0.175*Таблица4[[#This Row],[a_SP]]+0.025</f>
        <v>6.3368983957219266E-2</v>
      </c>
      <c r="F209" s="52">
        <f>EXP(70*Таблица4[[#This Row],[poro]]-8.2)</f>
        <v>2.3186823297059483E-2</v>
      </c>
      <c r="G209" s="52"/>
      <c r="H209" s="52"/>
      <c r="I209" s="1">
        <v>2442.4344444444514</v>
      </c>
      <c r="J209" s="1">
        <v>72.540000000000006</v>
      </c>
      <c r="K209" s="52">
        <f>1-(J209-MIN(Таблица5[SP, mV]))/(MAX(Таблица5[SP, mV])-MIN(Таблица5[SP, mV]))</f>
        <v>0.27416449869921944</v>
      </c>
      <c r="L209" s="52">
        <f>0.175*Таблица5[[#This Row],[a_SP]]+0.025</f>
        <v>7.2978787272363399E-2</v>
      </c>
      <c r="M209" s="52">
        <f>EXP(70*Таблица5[[#This Row],[poro]]-8.2)</f>
        <v>4.5434439103855737E-2</v>
      </c>
      <c r="N209" s="52"/>
      <c r="O209" s="52"/>
      <c r="P209" s="1">
        <v>2441.3900000000199</v>
      </c>
      <c r="Q209" s="1">
        <v>67.23</v>
      </c>
      <c r="R209" s="54">
        <f>1-(Q209-MIN(Таблица6[SP, mV]))/(MAX(Таблица6[SP, mV])-MIN(Таблица6[SP, mV]))</f>
        <v>0.38886280401915674</v>
      </c>
      <c r="S209" s="54">
        <f>0.175*Таблица6[[#This Row],[a_SP]]+0.025</f>
        <v>9.3050990703352432E-2</v>
      </c>
      <c r="T209" s="54">
        <f>EXP(70*Таблица6[[#This Row],[poro]]-8.2)</f>
        <v>0.18517931542726856</v>
      </c>
      <c r="U209" s="54"/>
      <c r="V209" s="54"/>
      <c r="W209" s="1">
        <v>2455.3000000000002</v>
      </c>
      <c r="X209" s="1">
        <v>85.37</v>
      </c>
      <c r="Y209" s="52">
        <f>1-(X209-MIN(Таблица7[SP, mV]))/(MAX(Таблица7[SP, mV])-MIN(Таблица7[SP, mV]))</f>
        <v>9.7664094704576598E-2</v>
      </c>
      <c r="Z209" s="52">
        <f>0.175*Таблица7[[#This Row],[a_SP]]+0.025</f>
        <v>4.2091216573300907E-2</v>
      </c>
      <c r="AA209" s="52">
        <f>EXP(70*Таблица7[[#This Row],[poro]]-8.2)</f>
        <v>5.2285837040229374E-3</v>
      </c>
      <c r="AB209" s="52"/>
      <c r="AC209" s="52"/>
      <c r="AD209" s="1">
        <v>2462.0666666666671</v>
      </c>
      <c r="AE209" s="1">
        <v>79.88</v>
      </c>
      <c r="AF209" s="52">
        <f>1-(AE209-MIN(Таблица8[SP, mV]))/(MAX(Таблица8[SP, mV])-MIN(Таблица8[SP, mV]))</f>
        <v>0.18155737704918029</v>
      </c>
      <c r="AG209" s="52">
        <f>0.175*Таблица8[[#This Row],[a_SP]]+0.025</f>
        <v>5.6772540983606554E-2</v>
      </c>
      <c r="AH209" s="52">
        <f>EXP(70*Таблица8[[#This Row],[poro]]-8.2)</f>
        <v>1.4611854449154525E-2</v>
      </c>
      <c r="AI209" s="52"/>
      <c r="AJ209" s="52"/>
      <c r="AK209" s="1">
        <v>2458.0033333333331</v>
      </c>
      <c r="AL209" s="1">
        <v>61.8</v>
      </c>
      <c r="AM209" s="52">
        <f>1-(AL209-MIN(Таблица9[SP, mV]))/(MAX(Таблица9[SP, mV])-MIN(Таблица9[SP, mV]))</f>
        <v>0.34051862127841215</v>
      </c>
      <c r="AN209" s="52">
        <f>0.175*Таблица9[[#This Row],[a_SP]]+0.025</f>
        <v>8.4590758723722126E-2</v>
      </c>
      <c r="AO209" s="52">
        <f>EXP(70*Таблица9[[#This Row],[poro]]-8.2)</f>
        <v>0.10242270224480762</v>
      </c>
      <c r="AP209" s="52"/>
      <c r="AQ209" s="52"/>
    </row>
    <row r="210" spans="2:43" x14ac:dyDescent="0.45">
      <c r="B210" s="1">
        <v>2447.3100000000004</v>
      </c>
      <c r="C210" s="1">
        <v>60.24</v>
      </c>
      <c r="D210" s="52">
        <f>1-(C210-MIN(Таблица4[SP, mV]))/(MAX(Таблица4[SP, mV])-MIN(Таблица4[SP, mV]))</f>
        <v>0.23300229182582133</v>
      </c>
      <c r="E210" s="52">
        <f>0.175*Таблица4[[#This Row],[a_SP]]+0.025</f>
        <v>6.5775401069518735E-2</v>
      </c>
      <c r="F210" s="52">
        <f>EXP(70*Таблица4[[#This Row],[poro]]-8.2)</f>
        <v>2.7440865772844502E-2</v>
      </c>
      <c r="G210" s="52"/>
      <c r="H210" s="52"/>
      <c r="I210" s="1">
        <v>2442.550000000007</v>
      </c>
      <c r="J210" s="1">
        <v>70.94</v>
      </c>
      <c r="K210" s="52">
        <f>1-(J210-MIN(Таблица5[SP, mV]))/(MAX(Таблица5[SP, mV])-MIN(Таблица5[SP, mV]))</f>
        <v>0.29017410446267766</v>
      </c>
      <c r="L210" s="52">
        <f>0.175*Таблица5[[#This Row],[a_SP]]+0.025</f>
        <v>7.5780468280968599E-2</v>
      </c>
      <c r="M210" s="52">
        <f>EXP(70*Таблица5[[#This Row],[poro]]-8.2)</f>
        <v>5.5278721896427699E-2</v>
      </c>
      <c r="N210" s="52"/>
      <c r="O210" s="52"/>
      <c r="P210" s="1">
        <v>2441.52000000002</v>
      </c>
      <c r="Q210" s="1">
        <v>63.29</v>
      </c>
      <c r="R210" s="54">
        <f>1-(Q210-MIN(Таблица6[SP, mV]))/(MAX(Таблица6[SP, mV])-MIN(Таблица6[SP, mV]))</f>
        <v>0.42586158324725321</v>
      </c>
      <c r="S210" s="54">
        <f>0.175*Таблица6[[#This Row],[a_SP]]+0.025</f>
        <v>9.9525777068269317E-2</v>
      </c>
      <c r="T210" s="54">
        <f>EXP(70*Таблица6[[#This Row],[poro]]-8.2)</f>
        <v>0.29136001683527424</v>
      </c>
      <c r="U210" s="54"/>
      <c r="V210" s="54"/>
      <c r="W210" s="1">
        <v>2455.3999999999996</v>
      </c>
      <c r="X210" s="1">
        <v>85.92</v>
      </c>
      <c r="Y210" s="52">
        <f>1-(X210-MIN(Таблица7[SP, mV]))/(MAX(Таблица7[SP, mV])-MIN(Таблица7[SP, mV]))</f>
        <v>9.1850755734066092E-2</v>
      </c>
      <c r="Z210" s="52">
        <f>0.175*Таблица7[[#This Row],[a_SP]]+0.025</f>
        <v>4.1073882253461563E-2</v>
      </c>
      <c r="AA210" s="52">
        <f>EXP(70*Таблица7[[#This Row],[poro]]-8.2)</f>
        <v>4.8691872630227898E-3</v>
      </c>
      <c r="AB210" s="52"/>
      <c r="AC210" s="52"/>
      <c r="AD210" s="1">
        <v>2462.2000000000003</v>
      </c>
      <c r="AE210" s="1">
        <v>75.150000000000006</v>
      </c>
      <c r="AF210" s="52">
        <f>1-(AE210-MIN(Таблица8[SP, mV]))/(MAX(Таблица8[SP, mV])-MIN(Таблица8[SP, mV]))</f>
        <v>0.23002049180327855</v>
      </c>
      <c r="AG210" s="52">
        <f>0.175*Таблица8[[#This Row],[a_SP]]+0.025</f>
        <v>6.5253586065573743E-2</v>
      </c>
      <c r="AH210" s="52">
        <f>EXP(70*Таблица8[[#This Row],[poro]]-8.2)</f>
        <v>2.6456617169930748E-2</v>
      </c>
      <c r="AI210" s="52"/>
      <c r="AJ210" s="52"/>
      <c r="AK210" s="1">
        <v>2458.1366666666663</v>
      </c>
      <c r="AL210" s="1">
        <v>60.44</v>
      </c>
      <c r="AM210" s="52">
        <f>1-(AL210-MIN(Таблица9[SP, mV]))/(MAX(Таблица9[SP, mV])-MIN(Таблица9[SP, mV]))</f>
        <v>0.3550314800981752</v>
      </c>
      <c r="AN210" s="52">
        <f>0.175*Таблица9[[#This Row],[a_SP]]+0.025</f>
        <v>8.7130509017180655E-2</v>
      </c>
      <c r="AO210" s="52">
        <f>EXP(70*Таблица9[[#This Row],[poro]]-8.2)</f>
        <v>0.12235062646983208</v>
      </c>
      <c r="AP210" s="52"/>
      <c r="AQ210" s="52"/>
    </row>
    <row r="211" spans="2:43" x14ac:dyDescent="0.45">
      <c r="B211" s="1">
        <v>2447.4433333333336</v>
      </c>
      <c r="C211" s="1">
        <v>59.53</v>
      </c>
      <c r="D211" s="52">
        <f>1-(C211-MIN(Таблица4[SP, mV]))/(MAX(Таблица4[SP, mV])-MIN(Таблица4[SP, mV]))</f>
        <v>0.24204227145403623</v>
      </c>
      <c r="E211" s="52">
        <f>0.175*Таблица4[[#This Row],[a_SP]]+0.025</f>
        <v>6.7357397504456337E-2</v>
      </c>
      <c r="F211" s="52">
        <f>EXP(70*Таблица4[[#This Row],[poro]]-8.2)</f>
        <v>3.0654304846881929E-2</v>
      </c>
      <c r="G211" s="52"/>
      <c r="H211" s="52"/>
      <c r="I211" s="1">
        <v>2442.6655555555626</v>
      </c>
      <c r="J211" s="1">
        <v>69.17</v>
      </c>
      <c r="K211" s="52">
        <f>1-(J211-MIN(Таблица5[SP, mV]))/(MAX(Таблица5[SP, mV])-MIN(Таблица5[SP, mV]))</f>
        <v>0.3078847308385031</v>
      </c>
      <c r="L211" s="52">
        <f>0.175*Таблица5[[#This Row],[a_SP]]+0.025</f>
        <v>7.8879827896738031E-2</v>
      </c>
      <c r="M211" s="52">
        <f>EXP(70*Таблица5[[#This Row],[poro]]-8.2)</f>
        <v>6.8672115694944982E-2</v>
      </c>
      <c r="N211" s="52"/>
      <c r="O211" s="52"/>
      <c r="P211" s="1">
        <v>2441.6500000000201</v>
      </c>
      <c r="Q211" s="1">
        <v>59.87</v>
      </c>
      <c r="R211" s="54">
        <f>1-(Q211-MIN(Таблица6[SP, mV]))/(MAX(Таблица6[SP, mV])-MIN(Таблица6[SP, mV]))</f>
        <v>0.45797727486148931</v>
      </c>
      <c r="S211" s="54">
        <f>0.175*Таблица6[[#This Row],[a_SP]]+0.025</f>
        <v>0.10514602310076063</v>
      </c>
      <c r="T211" s="54">
        <f>EXP(70*Таблица6[[#This Row],[poro]]-8.2)</f>
        <v>0.43180620844546092</v>
      </c>
      <c r="U211" s="54"/>
      <c r="V211" s="54"/>
      <c r="W211" s="1">
        <v>2455.5</v>
      </c>
      <c r="X211" s="1">
        <v>84.5</v>
      </c>
      <c r="Y211" s="52">
        <f>1-(X211-MIN(Таблица7[SP, mV]))/(MAX(Таблица7[SP, mV])-MIN(Таблица7[SP, mV]))</f>
        <v>0.10685973998520237</v>
      </c>
      <c r="Z211" s="52">
        <f>0.175*Таблица7[[#This Row],[a_SP]]+0.025</f>
        <v>4.3700454497410418E-2</v>
      </c>
      <c r="AA211" s="52">
        <f>EXP(70*Таблица7[[#This Row],[poro]]-8.2)</f>
        <v>5.8520211295209163E-3</v>
      </c>
      <c r="AB211" s="52"/>
      <c r="AC211" s="52"/>
      <c r="AD211" s="1">
        <v>2462.3333333333335</v>
      </c>
      <c r="AE211" s="1">
        <v>70.27</v>
      </c>
      <c r="AF211" s="52">
        <f>1-(AE211-MIN(Таблица8[SP, mV]))/(MAX(Таблица8[SP, mV])-MIN(Таблица8[SP, mV]))</f>
        <v>0.2800204918032787</v>
      </c>
      <c r="AG211" s="52">
        <f>0.175*Таблица8[[#This Row],[a_SP]]+0.025</f>
        <v>7.4003586065573779E-2</v>
      </c>
      <c r="AH211" s="52">
        <f>EXP(70*Таблица8[[#This Row],[poro]]-8.2)</f>
        <v>4.8813470205544524E-2</v>
      </c>
      <c r="AI211" s="52"/>
      <c r="AJ211" s="52"/>
      <c r="AK211" s="1">
        <v>2458.27</v>
      </c>
      <c r="AL211" s="1">
        <v>61.28</v>
      </c>
      <c r="AM211" s="52">
        <f>1-(AL211-MIN(Таблица9[SP, mV]))/(MAX(Таблица9[SP, mV])-MIN(Таблица9[SP, mV]))</f>
        <v>0.34606765553302732</v>
      </c>
      <c r="AN211" s="52">
        <f>0.175*Таблица9[[#This Row],[a_SP]]+0.025</f>
        <v>8.556183971827977E-2</v>
      </c>
      <c r="AO211" s="52">
        <f>EXP(70*Таблица9[[#This Row],[poro]]-8.2)</f>
        <v>0.10962703998339818</v>
      </c>
      <c r="AP211" s="52"/>
      <c r="AQ211" s="52"/>
    </row>
    <row r="212" spans="2:43" x14ac:dyDescent="0.45">
      <c r="B212" s="1">
        <v>2447.5766666666668</v>
      </c>
      <c r="C212" s="1">
        <v>58.48</v>
      </c>
      <c r="D212" s="52">
        <f>1-(C212-MIN(Таблица4[SP, mV]))/(MAX(Таблица4[SP, mV])-MIN(Таблица4[SP, mV]))</f>
        <v>0.25541125541125553</v>
      </c>
      <c r="E212" s="52">
        <f>0.175*Таблица4[[#This Row],[a_SP]]+0.025</f>
        <v>6.9696969696969716E-2</v>
      </c>
      <c r="F212" s="52">
        <f>EXP(70*Таблица4[[#This Row],[poro]]-8.2)</f>
        <v>3.6109036687625766E-2</v>
      </c>
      <c r="G212" s="52"/>
      <c r="H212" s="52"/>
      <c r="I212" s="1">
        <v>2442.7811111111182</v>
      </c>
      <c r="J212" s="1">
        <v>67.8</v>
      </c>
      <c r="K212" s="52">
        <f>1-(J212-MIN(Таблица5[SP, mV]))/(MAX(Таблица5[SP, mV])-MIN(Таблица5[SP, mV]))</f>
        <v>0.32159295577346414</v>
      </c>
      <c r="L212" s="52">
        <f>0.175*Таблица5[[#This Row],[a_SP]]+0.025</f>
        <v>8.1278767260356224E-2</v>
      </c>
      <c r="M212" s="52">
        <f>EXP(70*Таблица5[[#This Row],[poro]]-8.2)</f>
        <v>8.1228728772161529E-2</v>
      </c>
      <c r="N212" s="52"/>
      <c r="O212" s="52"/>
      <c r="P212" s="1">
        <v>2441.7800000000202</v>
      </c>
      <c r="Q212" s="1">
        <v>58.08</v>
      </c>
      <c r="R212" s="54">
        <f>1-(Q212-MIN(Таблица6[SP, mV]))/(MAX(Таблица6[SP, mV])-MIN(Таблица6[SP, mV]))</f>
        <v>0.47478636491689363</v>
      </c>
      <c r="S212" s="54">
        <f>0.175*Таблица6[[#This Row],[a_SP]]+0.025</f>
        <v>0.10808761386045637</v>
      </c>
      <c r="T212" s="54">
        <f>EXP(70*Таблица6[[#This Row],[poro]]-8.2)</f>
        <v>0.53053622969747427</v>
      </c>
      <c r="U212" s="54"/>
      <c r="V212" s="54"/>
      <c r="W212" s="1">
        <v>2455.6</v>
      </c>
      <c r="X212" s="1">
        <v>82.48</v>
      </c>
      <c r="Y212" s="52">
        <f>1-(X212-MIN(Таблица7[SP, mV]))/(MAX(Таблица7[SP, mV])-MIN(Таблица7[SP, mV]))</f>
        <v>0.12821054856780467</v>
      </c>
      <c r="Z212" s="52">
        <f>0.175*Таблица7[[#This Row],[a_SP]]+0.025</f>
        <v>4.7436845999365818E-2</v>
      </c>
      <c r="AA212" s="52">
        <f>EXP(70*Таблица7[[#This Row],[poro]]-8.2)</f>
        <v>7.601415644334442E-3</v>
      </c>
      <c r="AB212" s="52"/>
      <c r="AC212" s="52"/>
      <c r="AD212" s="1">
        <v>2462.4666666666667</v>
      </c>
      <c r="AE212" s="1">
        <v>67.75</v>
      </c>
      <c r="AF212" s="52">
        <f>1-(AE212-MIN(Таблица8[SP, mV]))/(MAX(Таблица8[SP, mV])-MIN(Таблица8[SP, mV]))</f>
        <v>0.30584016393442615</v>
      </c>
      <c r="AG212" s="52">
        <f>0.175*Таблица8[[#This Row],[a_SP]]+0.025</f>
        <v>7.8522028688524564E-2</v>
      </c>
      <c r="AH212" s="52">
        <f>EXP(70*Таблица8[[#This Row],[poro]]-8.2)</f>
        <v>6.6973517976732039E-2</v>
      </c>
      <c r="AI212" s="52"/>
      <c r="AJ212" s="52"/>
      <c r="AK212" s="1">
        <v>2458.4033333333332</v>
      </c>
      <c r="AL212" s="1">
        <v>62.42</v>
      </c>
      <c r="AM212" s="52">
        <f>1-(AL212-MIN(Таблица9[SP, mV]))/(MAX(Таблица9[SP, mV])-MIN(Таблица9[SP, mV]))</f>
        <v>0.33390246505175536</v>
      </c>
      <c r="AN212" s="52">
        <f>0.175*Таблица9[[#This Row],[a_SP]]+0.025</f>
        <v>8.3432931384057191E-2</v>
      </c>
      <c r="AO212" s="52">
        <f>EXP(70*Таблица9[[#This Row],[poro]]-8.2)</f>
        <v>9.4449044352048553E-2</v>
      </c>
      <c r="AP212" s="52"/>
      <c r="AQ212" s="52"/>
    </row>
    <row r="213" spans="2:43" x14ac:dyDescent="0.45">
      <c r="B213" s="1">
        <v>2447.71</v>
      </c>
      <c r="C213" s="1">
        <v>58.24</v>
      </c>
      <c r="D213" s="52">
        <f>1-(C213-MIN(Таблица4[SP, mV]))/(MAX(Таблица4[SP, mV])-MIN(Таблица4[SP, mV]))</f>
        <v>0.2584670231729056</v>
      </c>
      <c r="E213" s="52">
        <f>0.175*Таблица4[[#This Row],[a_SP]]+0.025</f>
        <v>7.0231729055258485E-2</v>
      </c>
      <c r="F213" s="52">
        <f>EXP(70*Таблица4[[#This Row],[poro]]-8.2)</f>
        <v>3.7486329237738994E-2</v>
      </c>
      <c r="G213" s="52"/>
      <c r="H213" s="52"/>
      <c r="I213" s="1">
        <v>2442.8966666666738</v>
      </c>
      <c r="J213" s="1">
        <v>67.319999999999993</v>
      </c>
      <c r="K213" s="52">
        <f>1-(J213-MIN(Таблица5[SP, mV]))/(MAX(Таблица5[SP, mV])-MIN(Таблица5[SP, mV]))</f>
        <v>0.32639583750250156</v>
      </c>
      <c r="L213" s="52">
        <f>0.175*Таблица5[[#This Row],[a_SP]]+0.025</f>
        <v>8.2119271562937773E-2</v>
      </c>
      <c r="M213" s="52">
        <f>EXP(70*Таблица5[[#This Row],[poro]]-8.2)</f>
        <v>8.6151234143242411E-2</v>
      </c>
      <c r="N213" s="52"/>
      <c r="O213" s="52"/>
      <c r="P213" s="1">
        <v>2441.9100000000199</v>
      </c>
      <c r="Q213" s="1">
        <v>58.38</v>
      </c>
      <c r="R213" s="54">
        <f>1-(Q213-MIN(Таблица6[SP, mV]))/(MAX(Таблица6[SP, mV])-MIN(Таблица6[SP, mV]))</f>
        <v>0.47196919898582024</v>
      </c>
      <c r="S213" s="54">
        <f>0.175*Таблица6[[#This Row],[a_SP]]+0.025</f>
        <v>0.10759460982251853</v>
      </c>
      <c r="T213" s="54">
        <f>EXP(70*Таблица6[[#This Row],[poro]]-8.2)</f>
        <v>0.51253959499670632</v>
      </c>
      <c r="U213" s="54"/>
      <c r="V213" s="54"/>
      <c r="W213" s="1">
        <v>2455.6999999999998</v>
      </c>
      <c r="X213" s="1">
        <v>81.010000000000005</v>
      </c>
      <c r="Y213" s="52">
        <f>1-(X213-MIN(Таблица7[SP, mV]))/(MAX(Таблица7[SP, mV])-MIN(Таблица7[SP, mV]))</f>
        <v>0.14374801817989635</v>
      </c>
      <c r="Z213" s="52">
        <f>0.175*Таблица7[[#This Row],[a_SP]]+0.025</f>
        <v>5.0155903181481859E-2</v>
      </c>
      <c r="AA213" s="52">
        <f>EXP(70*Таблица7[[#This Row],[poro]]-8.2)</f>
        <v>9.195079478517507E-3</v>
      </c>
      <c r="AB213" s="52"/>
      <c r="AC213" s="52"/>
      <c r="AD213" s="1">
        <v>2462.6</v>
      </c>
      <c r="AE213" s="1">
        <v>66.48</v>
      </c>
      <c r="AF213" s="52">
        <f>1-(AE213-MIN(Таблица8[SP, mV]))/(MAX(Таблица8[SP, mV])-MIN(Таблица8[SP, mV]))</f>
        <v>0.31885245901639336</v>
      </c>
      <c r="AG213" s="52">
        <f>0.175*Таблица8[[#This Row],[a_SP]]+0.025</f>
        <v>8.0799180327868841E-2</v>
      </c>
      <c r="AH213" s="52">
        <f>EXP(70*Таблица8[[#This Row],[poro]]-8.2)</f>
        <v>7.8547057354640834E-2</v>
      </c>
      <c r="AI213" s="52"/>
      <c r="AJ213" s="52"/>
      <c r="AK213" s="1">
        <v>2458.5366666666664</v>
      </c>
      <c r="AL213" s="1">
        <v>64.23</v>
      </c>
      <c r="AM213" s="52">
        <f>1-(AL213-MIN(Таблица9[SP, mV]))/(MAX(Таблица9[SP, mV])-MIN(Таблица9[SP, mV]))</f>
        <v>0.31458755735780586</v>
      </c>
      <c r="AN213" s="52">
        <f>0.175*Таблица9[[#This Row],[a_SP]]+0.025</f>
        <v>8.0052822537616031E-2</v>
      </c>
      <c r="AO213" s="52">
        <f>EXP(70*Таблица9[[#This Row],[poro]]-8.2)</f>
        <v>7.4548718899414029E-2</v>
      </c>
      <c r="AP213" s="52"/>
      <c r="AQ213" s="52"/>
    </row>
    <row r="214" spans="2:43" x14ac:dyDescent="0.45">
      <c r="B214" s="1">
        <v>2447.8433333333332</v>
      </c>
      <c r="C214" s="1">
        <v>58.64</v>
      </c>
      <c r="D214" s="52">
        <f>1-(C214-MIN(Таблица4[SP, mV]))/(MAX(Таблица4[SP, mV])-MIN(Таблица4[SP, mV]))</f>
        <v>0.25337407690348868</v>
      </c>
      <c r="E214" s="52">
        <f>0.175*Таблица4[[#This Row],[a_SP]]+0.025</f>
        <v>6.9340463458110513E-2</v>
      </c>
      <c r="F214" s="52">
        <f>EXP(70*Таблица4[[#This Row],[poro]]-8.2)</f>
        <v>3.5219070837576118E-2</v>
      </c>
      <c r="G214" s="52"/>
      <c r="H214" s="52"/>
      <c r="I214" s="1">
        <v>2443.012222222229</v>
      </c>
      <c r="J214" s="1">
        <v>68.099999999999994</v>
      </c>
      <c r="K214" s="52">
        <f>1-(J214-MIN(Таблица5[SP, mV]))/(MAX(Таблица5[SP, mV])-MIN(Таблица5[SP, mV]))</f>
        <v>0.31859115469281574</v>
      </c>
      <c r="L214" s="52">
        <f>0.175*Таблица5[[#This Row],[a_SP]]+0.025</f>
        <v>8.0753452071242751E-2</v>
      </c>
      <c r="M214" s="52">
        <f>EXP(70*Таблица5[[#This Row],[poro]]-8.2)</f>
        <v>7.8296031932686541E-2</v>
      </c>
      <c r="N214" s="52"/>
      <c r="O214" s="52"/>
      <c r="P214" s="1">
        <v>2442.04000000002</v>
      </c>
      <c r="Q214" s="1">
        <v>59.81</v>
      </c>
      <c r="R214" s="54">
        <f>1-(Q214-MIN(Таблица6[SP, mV]))/(MAX(Таблица6[SP, mV])-MIN(Таблица6[SP, mV]))</f>
        <v>0.45854070804770397</v>
      </c>
      <c r="S214" s="54">
        <f>0.175*Таблица6[[#This Row],[a_SP]]+0.025</f>
        <v>0.10524462390834818</v>
      </c>
      <c r="T214" s="54">
        <f>EXP(70*Таблица6[[#This Row],[poro]]-8.2)</f>
        <v>0.43479686828577785</v>
      </c>
      <c r="U214" s="54"/>
      <c r="V214" s="54"/>
      <c r="W214" s="1">
        <v>2455.8000000000002</v>
      </c>
      <c r="X214" s="1">
        <v>79.86</v>
      </c>
      <c r="Y214" s="52">
        <f>1-(X214-MIN(Таблица7[SP, mV]))/(MAX(Таблица7[SP, mV])-MIN(Таблица7[SP, mV]))</f>
        <v>0.15590318148187299</v>
      </c>
      <c r="Z214" s="52">
        <f>0.175*Таблица7[[#This Row],[a_SP]]+0.025</f>
        <v>5.2283056759327776E-2</v>
      </c>
      <c r="AA214" s="52">
        <f>EXP(70*Таблица7[[#This Row],[poro]]-8.2)</f>
        <v>1.0671421198024878E-2</v>
      </c>
      <c r="AB214" s="52"/>
      <c r="AC214" s="52"/>
      <c r="AD214" s="1">
        <v>2462.7333333333336</v>
      </c>
      <c r="AE214" s="1">
        <v>65.16</v>
      </c>
      <c r="AF214" s="52">
        <f>1-(AE214-MIN(Таблица8[SP, mV]))/(MAX(Таблица8[SP, mV])-MIN(Таблица8[SP, mV]))</f>
        <v>0.33237704918032784</v>
      </c>
      <c r="AG214" s="52">
        <f>0.175*Таблица8[[#This Row],[a_SP]]+0.025</f>
        <v>8.3165983606557373E-2</v>
      </c>
      <c r="AH214" s="52">
        <f>EXP(70*Таблица8[[#This Row],[poro]]-8.2)</f>
        <v>9.2700524578672491E-2</v>
      </c>
      <c r="AI214" s="52"/>
      <c r="AJ214" s="52"/>
      <c r="AK214" s="1">
        <v>2458.6699999999996</v>
      </c>
      <c r="AL214" s="1">
        <v>66.290000000000006</v>
      </c>
      <c r="AM214" s="52">
        <f>1-(AL214-MIN(Таблица9[SP, mV]))/(MAX(Таблица9[SP, mV])-MIN(Таблица9[SP, mV]))</f>
        <v>0.29260484473375292</v>
      </c>
      <c r="AN214" s="52">
        <f>0.175*Таблица9[[#This Row],[a_SP]]+0.025</f>
        <v>7.6205847828406753E-2</v>
      </c>
      <c r="AO214" s="52">
        <f>EXP(70*Таблица9[[#This Row],[poro]]-8.2)</f>
        <v>5.6949483868897859E-2</v>
      </c>
      <c r="AP214" s="52"/>
      <c r="AQ214" s="52"/>
    </row>
    <row r="215" spans="2:43" x14ac:dyDescent="0.45">
      <c r="B215" s="1">
        <v>2447.9766666666669</v>
      </c>
      <c r="C215" s="1">
        <v>58.9</v>
      </c>
      <c r="D215" s="52">
        <f>1-(C215-MIN(Таблица4[SP, mV]))/(MAX(Таблица4[SP, mV])-MIN(Таблица4[SP, mV]))</f>
        <v>0.25006366182836781</v>
      </c>
      <c r="E215" s="52">
        <f>0.175*Таблица4[[#This Row],[a_SP]]+0.025</f>
        <v>6.8761140819964373E-2</v>
      </c>
      <c r="F215" s="52">
        <f>EXP(70*Таблица4[[#This Row],[poro]]-8.2)</f>
        <v>3.3819418061196233E-2</v>
      </c>
      <c r="G215" s="52"/>
      <c r="H215" s="52"/>
      <c r="I215" s="1">
        <v>2443.1277777777846</v>
      </c>
      <c r="J215" s="1">
        <v>69.930000000000007</v>
      </c>
      <c r="K215" s="52">
        <f>1-(J215-MIN(Таблица5[SP, mV]))/(MAX(Таблица5[SP, mV])-MIN(Таблица5[SP, mV]))</f>
        <v>0.30028016810086045</v>
      </c>
      <c r="L215" s="52">
        <f>0.175*Таблица5[[#This Row],[a_SP]]+0.025</f>
        <v>7.7549029417650572E-2</v>
      </c>
      <c r="M215" s="52">
        <f>EXP(70*Таблица5[[#This Row],[poro]]-8.2)</f>
        <v>6.2563831415628254E-2</v>
      </c>
      <c r="N215" s="52"/>
      <c r="O215" s="52"/>
      <c r="P215" s="1">
        <v>2442.1700000000201</v>
      </c>
      <c r="Q215" s="1">
        <v>60.92</v>
      </c>
      <c r="R215" s="54">
        <f>1-(Q215-MIN(Таблица6[SP, mV]))/(MAX(Таблица6[SP, mV])-MIN(Таблица6[SP, mV]))</f>
        <v>0.44811719410273254</v>
      </c>
      <c r="S215" s="54">
        <f>0.175*Таблица6[[#This Row],[a_SP]]+0.025</f>
        <v>0.10342050896797819</v>
      </c>
      <c r="T215" s="54">
        <f>EXP(70*Таблица6[[#This Row],[poro]]-8.2)</f>
        <v>0.38267685282608027</v>
      </c>
      <c r="U215" s="54"/>
      <c r="V215" s="54"/>
      <c r="W215" s="1">
        <v>2455.8999999999996</v>
      </c>
      <c r="X215" s="1">
        <v>78.569999999999993</v>
      </c>
      <c r="Y215" s="52">
        <f>1-(X215-MIN(Таблица7[SP, mV]))/(MAX(Таблица7[SP, mV])-MIN(Таблица7[SP, mV]))</f>
        <v>0.16953810379452494</v>
      </c>
      <c r="Z215" s="52">
        <f>0.175*Таблица7[[#This Row],[a_SP]]+0.025</f>
        <v>5.4669168164041868E-2</v>
      </c>
      <c r="AA215" s="52">
        <f>EXP(70*Таблица7[[#This Row],[poro]]-8.2)</f>
        <v>1.2611348087211018E-2</v>
      </c>
      <c r="AB215" s="52"/>
      <c r="AC215" s="52"/>
      <c r="AD215" s="1">
        <v>2462.8666666666668</v>
      </c>
      <c r="AE215" s="1">
        <v>66.099999999999994</v>
      </c>
      <c r="AF215" s="52">
        <f>1-(AE215-MIN(Таблица8[SP, mV]))/(MAX(Таблица8[SP, mV])-MIN(Таблица8[SP, mV]))</f>
        <v>0.32274590163934425</v>
      </c>
      <c r="AG215" s="52">
        <f>0.175*Таблица8[[#This Row],[a_SP]]+0.025</f>
        <v>8.1480532786885246E-2</v>
      </c>
      <c r="AH215" s="52">
        <f>EXP(70*Таблица8[[#This Row],[poro]]-8.2)</f>
        <v>8.238410963343111E-2</v>
      </c>
      <c r="AI215" s="52"/>
      <c r="AJ215" s="52"/>
      <c r="AK215" s="1">
        <v>2458.8033333333328</v>
      </c>
      <c r="AL215" s="1">
        <v>68.400000000000006</v>
      </c>
      <c r="AM215" s="52">
        <f>1-(AL215-MIN(Таблица9[SP, mV]))/(MAX(Таблица9[SP, mV])-MIN(Таблица9[SP, mV]))</f>
        <v>0.27008857112367934</v>
      </c>
      <c r="AN215" s="52">
        <f>0.175*Таблица9[[#This Row],[a_SP]]+0.025</f>
        <v>7.2265499946643885E-2</v>
      </c>
      <c r="AO215" s="52">
        <f>EXP(70*Таблица9[[#This Row],[poro]]-8.2)</f>
        <v>4.3221595892024574E-2</v>
      </c>
      <c r="AP215" s="52"/>
      <c r="AQ215" s="52"/>
    </row>
    <row r="216" spans="2:43" x14ac:dyDescent="0.45">
      <c r="B216" s="1">
        <v>2448.11</v>
      </c>
      <c r="C216" s="1">
        <v>59.02</v>
      </c>
      <c r="D216" s="52">
        <f>1-(C216-MIN(Таблица4[SP, mV]))/(MAX(Таблица4[SP, mV])-MIN(Таблица4[SP, mV]))</f>
        <v>0.24853577794754267</v>
      </c>
      <c r="E216" s="52">
        <f>0.175*Таблица4[[#This Row],[a_SP]]+0.025</f>
        <v>6.8493761140819967E-2</v>
      </c>
      <c r="F216" s="52">
        <f>EXP(70*Таблица4[[#This Row],[poro]]-8.2)</f>
        <v>3.3192321161005039E-2</v>
      </c>
      <c r="G216" s="52"/>
      <c r="H216" s="52"/>
      <c r="I216" s="1">
        <v>2443.2433333333402</v>
      </c>
      <c r="J216" s="1">
        <v>72.14</v>
      </c>
      <c r="K216" s="52">
        <f>1-(J216-MIN(Таблица5[SP, mV]))/(MAX(Таблица5[SP, mV])-MIN(Таблица5[SP, mV]))</f>
        <v>0.27816690014008405</v>
      </c>
      <c r="L216" s="52">
        <f>0.175*Таблица5[[#This Row],[a_SP]]+0.025</f>
        <v>7.3679207524514706E-2</v>
      </c>
      <c r="M216" s="52">
        <f>EXP(70*Таблица5[[#This Row],[poro]]-8.2)</f>
        <v>4.7717576289667031E-2</v>
      </c>
      <c r="N216" s="52"/>
      <c r="O216" s="52"/>
      <c r="P216" s="1">
        <v>2442.3000000000202</v>
      </c>
      <c r="Q216" s="1">
        <v>61.49</v>
      </c>
      <c r="R216" s="54">
        <f>1-(Q216-MIN(Таблица6[SP, mV]))/(MAX(Таблица6[SP, mV])-MIN(Таблица6[SP, mV]))</f>
        <v>0.44276457883369325</v>
      </c>
      <c r="S216" s="54">
        <f>0.175*Таблица6[[#This Row],[a_SP]]+0.025</f>
        <v>0.10248380129589632</v>
      </c>
      <c r="T216" s="54">
        <f>EXP(70*Таблица6[[#This Row],[poro]]-8.2)</f>
        <v>0.35838985333576101</v>
      </c>
      <c r="U216" s="54"/>
      <c r="V216" s="54"/>
      <c r="W216" s="1">
        <v>2456</v>
      </c>
      <c r="X216" s="1">
        <v>76.75</v>
      </c>
      <c r="Y216" s="52">
        <f>1-(X216-MIN(Таблица7[SP, mV]))/(MAX(Таблица7[SP, mV])-MIN(Таблица7[SP, mV]))</f>
        <v>0.1887749709333052</v>
      </c>
      <c r="Z216" s="52">
        <f>0.175*Таблица7[[#This Row],[a_SP]]+0.025</f>
        <v>5.803561991332841E-2</v>
      </c>
      <c r="AA216" s="52">
        <f>EXP(70*Таблица7[[#This Row],[poro]]-8.2)</f>
        <v>1.5962602983302328E-2</v>
      </c>
      <c r="AB216" s="52"/>
      <c r="AC216" s="52"/>
      <c r="AD216" s="1">
        <v>2463.0000000000005</v>
      </c>
      <c r="AE216" s="1">
        <v>67.13</v>
      </c>
      <c r="AF216" s="52">
        <f>1-(AE216-MIN(Таблица8[SP, mV]))/(MAX(Таблица8[SP, mV])-MIN(Таблица8[SP, mV]))</f>
        <v>0.31219262295081973</v>
      </c>
      <c r="AG216" s="52">
        <f>0.175*Таблица8[[#This Row],[a_SP]]+0.025</f>
        <v>7.9633709016393453E-2</v>
      </c>
      <c r="AH216" s="52">
        <f>EXP(70*Таблица8[[#This Row],[poro]]-8.2)</f>
        <v>7.239338371976492E-2</v>
      </c>
      <c r="AI216" s="52"/>
      <c r="AJ216" s="52"/>
      <c r="AK216" s="1">
        <v>2458.9366666666665</v>
      </c>
      <c r="AL216" s="1">
        <v>69.37</v>
      </c>
      <c r="AM216" s="52">
        <f>1-(AL216-MIN(Таблица9[SP, mV]))/(MAX(Таблица9[SP, mV])-MIN(Таблица9[SP, mV]))</f>
        <v>0.25973748799487772</v>
      </c>
      <c r="AN216" s="52">
        <f>0.175*Таблица9[[#This Row],[a_SP]]+0.025</f>
        <v>7.0454060399103596E-2</v>
      </c>
      <c r="AO216" s="52">
        <f>EXP(70*Таблица9[[#This Row],[poro]]-8.2)</f>
        <v>3.8074299736300186E-2</v>
      </c>
      <c r="AP216" s="52"/>
      <c r="AQ216" s="52"/>
    </row>
    <row r="217" spans="2:43" x14ac:dyDescent="0.45">
      <c r="B217" s="1">
        <v>2448.2433333333333</v>
      </c>
      <c r="C217" s="1">
        <v>58.76</v>
      </c>
      <c r="D217" s="52">
        <f>1-(C217-MIN(Таблица4[SP, mV]))/(MAX(Таблица4[SP, mV])-MIN(Таблица4[SP, mV]))</f>
        <v>0.25184619302266364</v>
      </c>
      <c r="E217" s="52">
        <f>0.175*Таблица4[[#This Row],[a_SP]]+0.025</f>
        <v>6.9073083778966135E-2</v>
      </c>
      <c r="F217" s="52">
        <f>EXP(70*Таблица4[[#This Row],[poro]]-8.2)</f>
        <v>3.4566020861674943E-2</v>
      </c>
      <c r="G217" s="52"/>
      <c r="H217" s="52"/>
      <c r="I217" s="1">
        <v>2443.3588888888958</v>
      </c>
      <c r="J217" s="1">
        <v>73.540000000000006</v>
      </c>
      <c r="K217" s="52">
        <f>1-(J217-MIN(Таблица5[SP, mV]))/(MAX(Таблица5[SP, mV])-MIN(Таблица5[SP, mV]))</f>
        <v>0.26415849509705813</v>
      </c>
      <c r="L217" s="52">
        <f>0.175*Таблица5[[#This Row],[a_SP]]+0.025</f>
        <v>7.1227736641985173E-2</v>
      </c>
      <c r="M217" s="52">
        <f>EXP(70*Таблица5[[#This Row],[poro]]-8.2)</f>
        <v>4.0193160483398396E-2</v>
      </c>
      <c r="N217" s="52"/>
      <c r="O217" s="52"/>
      <c r="P217" s="1">
        <v>2442.4300000000198</v>
      </c>
      <c r="Q217" s="1">
        <v>61.7</v>
      </c>
      <c r="R217" s="54">
        <f>1-(Q217-MIN(Таблица6[SP, mV]))/(MAX(Таблица6[SP, mV])-MIN(Таблица6[SP, mV]))</f>
        <v>0.44079256268194189</v>
      </c>
      <c r="S217" s="54">
        <f>0.175*Таблица6[[#This Row],[a_SP]]+0.025</f>
        <v>0.10213869846933982</v>
      </c>
      <c r="T217" s="54">
        <f>EXP(70*Таблица6[[#This Row],[poro]]-8.2)</f>
        <v>0.34983589455767311</v>
      </c>
      <c r="U217" s="54"/>
      <c r="V217" s="54"/>
      <c r="W217" s="1">
        <v>2456.1</v>
      </c>
      <c r="X217" s="1">
        <v>75.150000000000006</v>
      </c>
      <c r="Y217" s="52">
        <f>1-(X217-MIN(Таблица7[SP, mV]))/(MAX(Таблица7[SP, mV])-MIN(Таблица7[SP, mV]))</f>
        <v>0.2056865024838811</v>
      </c>
      <c r="Z217" s="52">
        <f>0.175*Таблица7[[#This Row],[a_SP]]+0.025</f>
        <v>6.0995137934679193E-2</v>
      </c>
      <c r="AA217" s="52">
        <f>EXP(70*Таблица7[[#This Row],[poro]]-8.2)</f>
        <v>1.963698807330648E-2</v>
      </c>
      <c r="AB217" s="52"/>
      <c r="AC217" s="52"/>
      <c r="AD217" s="1">
        <v>2463.1333333333337</v>
      </c>
      <c r="AE217" s="1">
        <v>68.930000000000007</v>
      </c>
      <c r="AF217" s="52">
        <f>1-(AE217-MIN(Таблица8[SP, mV]))/(MAX(Таблица8[SP, mV])-MIN(Таблица8[SP, mV]))</f>
        <v>0.29374999999999984</v>
      </c>
      <c r="AG217" s="52">
        <f>0.175*Таблица8[[#This Row],[a_SP]]+0.025</f>
        <v>7.6406249999999981E-2</v>
      </c>
      <c r="AH217" s="52">
        <f>EXP(70*Таблица8[[#This Row],[poro]]-8.2)</f>
        <v>5.7754009697452667E-2</v>
      </c>
      <c r="AI217" s="52"/>
      <c r="AJ217" s="52"/>
      <c r="AK217" s="1">
        <v>2459.0699999999997</v>
      </c>
      <c r="AL217" s="1">
        <v>70.400000000000006</v>
      </c>
      <c r="AM217" s="52">
        <f>1-(AL217-MIN(Таблица9[SP, mV]))/(MAX(Таблица9[SP, mV])-MIN(Таблица9[SP, mV]))</f>
        <v>0.2487461316828512</v>
      </c>
      <c r="AN217" s="52">
        <f>0.175*Таблица9[[#This Row],[a_SP]]+0.025</f>
        <v>6.8530573044498957E-2</v>
      </c>
      <c r="AO217" s="52">
        <f>EXP(70*Таблица9[[#This Row],[poro]]-8.2)</f>
        <v>3.3277962532445658E-2</v>
      </c>
      <c r="AP217" s="52"/>
      <c r="AQ217" s="52"/>
    </row>
    <row r="218" spans="2:43" x14ac:dyDescent="0.45">
      <c r="B218" s="1">
        <v>2448.376666666667</v>
      </c>
      <c r="C218" s="1">
        <v>58.52</v>
      </c>
      <c r="D218" s="52">
        <f>1-(C218-MIN(Таблица4[SP, mV]))/(MAX(Таблица4[SP, mV])-MIN(Таблица4[SP, mV]))</f>
        <v>0.25490196078431371</v>
      </c>
      <c r="E218" s="52">
        <f>0.175*Таблица4[[#This Row],[a_SP]]+0.025</f>
        <v>6.9607843137254904E-2</v>
      </c>
      <c r="F218" s="52">
        <f>EXP(70*Таблица4[[#This Row],[poro]]-8.2)</f>
        <v>3.5884458776031108E-2</v>
      </c>
      <c r="G218" s="52"/>
      <c r="H218" s="52"/>
      <c r="I218" s="1">
        <v>2443.4744444444514</v>
      </c>
      <c r="J218" s="1">
        <v>74.3</v>
      </c>
      <c r="K218" s="52">
        <f>1-(J218-MIN(Таблица5[SP, mV]))/(MAX(Таблица5[SP, mV])-MIN(Таблица5[SP, mV]))</f>
        <v>0.2565539323594157</v>
      </c>
      <c r="L218" s="52">
        <f>0.175*Таблица5[[#This Row],[a_SP]]+0.025</f>
        <v>6.9896938162897743E-2</v>
      </c>
      <c r="M218" s="52">
        <f>EXP(70*Таблица5[[#This Row],[poro]]-8.2)</f>
        <v>3.6618037628477172E-2</v>
      </c>
      <c r="N218" s="52"/>
      <c r="O218" s="52"/>
      <c r="P218" s="1">
        <v>2442.56000000002</v>
      </c>
      <c r="Q218" s="1">
        <v>61.84</v>
      </c>
      <c r="R218" s="54">
        <f>1-(Q218-MIN(Таблица6[SP, mV]))/(MAX(Таблица6[SP, mV])-MIN(Таблица6[SP, mV]))</f>
        <v>0.43947788524744102</v>
      </c>
      <c r="S218" s="54">
        <f>0.175*Таблица6[[#This Row],[a_SP]]+0.025</f>
        <v>0.10190862991830218</v>
      </c>
      <c r="T218" s="54">
        <f>EXP(70*Таблица6[[#This Row],[poro]]-8.2)</f>
        <v>0.34424698288729222</v>
      </c>
      <c r="U218" s="54"/>
      <c r="V218" s="54"/>
      <c r="W218" s="1">
        <v>2456.1999999999998</v>
      </c>
      <c r="X218" s="1">
        <v>73.680000000000007</v>
      </c>
      <c r="Y218" s="52">
        <f>1-(X218-MIN(Таблица7[SP, mV]))/(MAX(Таблица7[SP, mV])-MIN(Таблица7[SP, mV]))</f>
        <v>0.22122397209597289</v>
      </c>
      <c r="Z218" s="52">
        <f>0.175*Таблица7[[#This Row],[a_SP]]+0.025</f>
        <v>6.3714195116795255E-2</v>
      </c>
      <c r="AA218" s="52">
        <f>EXP(70*Таблица7[[#This Row],[poro]]-8.2)</f>
        <v>2.3753952487433463E-2</v>
      </c>
      <c r="AB218" s="52"/>
      <c r="AC218" s="52"/>
      <c r="AD218" s="1">
        <v>2463.2666666666669</v>
      </c>
      <c r="AE218" s="1">
        <v>69.45</v>
      </c>
      <c r="AF218" s="52">
        <f>1-(AE218-MIN(Таблица8[SP, mV]))/(MAX(Таблица8[SP, mV])-MIN(Таблица8[SP, mV]))</f>
        <v>0.28842213114754089</v>
      </c>
      <c r="AG218" s="52">
        <f>0.175*Таблица8[[#This Row],[a_SP]]+0.025</f>
        <v>7.5473872950819657E-2</v>
      </c>
      <c r="AH218" s="52">
        <f>EXP(70*Таблица8[[#This Row],[poro]]-8.2)</f>
        <v>5.4104988233024127E-2</v>
      </c>
      <c r="AI218" s="52"/>
      <c r="AJ218" s="52"/>
      <c r="AK218" s="1">
        <v>2459.2033333333329</v>
      </c>
      <c r="AL218" s="1">
        <v>72.459999999999994</v>
      </c>
      <c r="AM218" s="52">
        <f>1-(AL218-MIN(Таблица9[SP, mV]))/(MAX(Таблица9[SP, mV])-MIN(Таблица9[SP, mV]))</f>
        <v>0.22676341905879849</v>
      </c>
      <c r="AN218" s="52">
        <f>0.175*Таблица9[[#This Row],[a_SP]]+0.025</f>
        <v>6.4683598335289735E-2</v>
      </c>
      <c r="AO218" s="52">
        <f>EXP(70*Таблица9[[#This Row],[poro]]-8.2)</f>
        <v>2.5421802257774361E-2</v>
      </c>
      <c r="AP218" s="52"/>
      <c r="AQ218" s="52"/>
    </row>
    <row r="219" spans="2:43" x14ac:dyDescent="0.45">
      <c r="B219" s="1">
        <v>2448.5100000000002</v>
      </c>
      <c r="C219" s="1">
        <v>59.22</v>
      </c>
      <c r="D219" s="52">
        <f>1-(C219-MIN(Таблица4[SP, mV]))/(MAX(Таблица4[SP, mV])-MIN(Таблица4[SP, mV]))</f>
        <v>0.24598930481283432</v>
      </c>
      <c r="E219" s="52">
        <f>0.175*Таблица4[[#This Row],[a_SP]]+0.025</f>
        <v>6.8048128342245995E-2</v>
      </c>
      <c r="F219" s="52">
        <f>EXP(70*Таблица4[[#This Row],[poro]]-8.2)</f>
        <v>3.2172892910782305E-2</v>
      </c>
      <c r="G219" s="52"/>
      <c r="H219" s="52"/>
      <c r="I219" s="1">
        <v>2443.590000000007</v>
      </c>
      <c r="J219" s="1">
        <v>74.430000000000007</v>
      </c>
      <c r="K219" s="52">
        <f>1-(J219-MIN(Таблица5[SP, mV]))/(MAX(Таблица5[SP, mV])-MIN(Таблица5[SP, mV]))</f>
        <v>0.25525315189113462</v>
      </c>
      <c r="L219" s="52">
        <f>0.175*Таблица5[[#This Row],[a_SP]]+0.025</f>
        <v>6.9669301580948556E-2</v>
      </c>
      <c r="M219" s="52">
        <f>EXP(70*Таблица5[[#This Row],[poro]]-8.2)</f>
        <v>3.6039169536546983E-2</v>
      </c>
      <c r="N219" s="52"/>
      <c r="O219" s="52"/>
      <c r="P219" s="1">
        <v>2442.6900000000201</v>
      </c>
      <c r="Q219" s="1">
        <v>61.94</v>
      </c>
      <c r="R219" s="54">
        <f>1-(Q219-MIN(Таблица6[SP, mV]))/(MAX(Таблица6[SP, mV])-MIN(Таблица6[SP, mV]))</f>
        <v>0.43853882993708326</v>
      </c>
      <c r="S219" s="54">
        <f>0.175*Таблица6[[#This Row],[a_SP]]+0.025</f>
        <v>0.10174429523898956</v>
      </c>
      <c r="T219" s="54">
        <f>EXP(70*Таблица6[[#This Row],[poro]]-8.2)</f>
        <v>0.34030965247569922</v>
      </c>
      <c r="U219" s="54"/>
      <c r="V219" s="54"/>
      <c r="W219" s="1">
        <v>2456.3000000000002</v>
      </c>
      <c r="X219" s="1">
        <v>72.569999999999993</v>
      </c>
      <c r="Y219" s="52">
        <f>1-(X219-MIN(Таблица7[SP, mV]))/(MAX(Таблица7[SP, mV])-MIN(Таблица7[SP, mV]))</f>
        <v>0.23295634710918511</v>
      </c>
      <c r="Z219" s="52">
        <f>0.175*Таблица7[[#This Row],[a_SP]]+0.025</f>
        <v>6.5767360744107384E-2</v>
      </c>
      <c r="AA219" s="52">
        <f>EXP(70*Таблица7[[#This Row],[poro]]-8.2)</f>
        <v>2.7425425773916823E-2</v>
      </c>
      <c r="AB219" s="52"/>
      <c r="AC219" s="52"/>
      <c r="AD219" s="1">
        <v>2463.4</v>
      </c>
      <c r="AE219" s="1">
        <v>69.83</v>
      </c>
      <c r="AF219" s="52">
        <f>1-(AE219-MIN(Таблица8[SP, mV]))/(MAX(Таблица8[SP, mV])-MIN(Таблица8[SP, mV]))</f>
        <v>0.28452868852459012</v>
      </c>
      <c r="AG219" s="52">
        <f>0.175*Таблица8[[#This Row],[a_SP]]+0.025</f>
        <v>7.4792520491803266E-2</v>
      </c>
      <c r="AH219" s="52">
        <f>EXP(70*Таблица8[[#This Row],[poro]]-8.2)</f>
        <v>5.1585040280473886E-2</v>
      </c>
      <c r="AI219" s="52"/>
      <c r="AJ219" s="52"/>
      <c r="AK219" s="1">
        <v>2459.3366666666666</v>
      </c>
      <c r="AL219" s="1">
        <v>72.44</v>
      </c>
      <c r="AM219" s="52">
        <f>1-(AL219-MIN(Таблица9[SP, mV]))/(MAX(Таблица9[SP, mV])-MIN(Таблица9[SP, mV]))</f>
        <v>0.22697684345320668</v>
      </c>
      <c r="AN219" s="52">
        <f>0.175*Таблица9[[#This Row],[a_SP]]+0.025</f>
        <v>6.4720947604311158E-2</v>
      </c>
      <c r="AO219" s="52">
        <f>EXP(70*Таблица9[[#This Row],[poro]]-8.2)</f>
        <v>2.5488353218113841E-2</v>
      </c>
      <c r="AP219" s="52"/>
      <c r="AQ219" s="52"/>
    </row>
    <row r="220" spans="2:43" x14ac:dyDescent="0.45">
      <c r="B220" s="1">
        <v>2448.6433333333334</v>
      </c>
      <c r="C220" s="1">
        <v>60.19</v>
      </c>
      <c r="D220" s="52">
        <f>1-(C220-MIN(Таблица4[SP, mV]))/(MAX(Таблица4[SP, mV])-MIN(Таблица4[SP, mV]))</f>
        <v>0.23363891010949844</v>
      </c>
      <c r="E220" s="52">
        <f>0.175*Таблица4[[#This Row],[a_SP]]+0.025</f>
        <v>6.5886809269162225E-2</v>
      </c>
      <c r="F220" s="52">
        <f>EXP(70*Таблица4[[#This Row],[poro]]-8.2)</f>
        <v>2.7655702013851903E-2</v>
      </c>
      <c r="G220" s="52"/>
      <c r="H220" s="52"/>
      <c r="I220" s="1">
        <v>2443.7055555555626</v>
      </c>
      <c r="J220" s="1">
        <v>75.459999999999994</v>
      </c>
      <c r="K220" s="52">
        <f>1-(J220-MIN(Таблица5[SP, mV]))/(MAX(Таблица5[SP, mV])-MIN(Таблица5[SP, mV]))</f>
        <v>0.24494696818090855</v>
      </c>
      <c r="L220" s="52">
        <f>0.175*Таблица5[[#This Row],[a_SP]]+0.025</f>
        <v>6.7865719431659005E-2</v>
      </c>
      <c r="M220" s="52">
        <f>EXP(70*Таблица5[[#This Row],[poro]]-8.2)</f>
        <v>3.1764700917407948E-2</v>
      </c>
      <c r="N220" s="52"/>
      <c r="O220" s="52"/>
      <c r="P220" s="1">
        <v>2442.8200000000202</v>
      </c>
      <c r="Q220" s="1">
        <v>61.8</v>
      </c>
      <c r="R220" s="54">
        <f>1-(Q220-MIN(Таблица6[SP, mV]))/(MAX(Таблица6[SP, mV])-MIN(Таблица6[SP, mV]))</f>
        <v>0.43985350737158413</v>
      </c>
      <c r="S220" s="54">
        <f>0.175*Таблица6[[#This Row],[a_SP]]+0.025</f>
        <v>0.10197436379002722</v>
      </c>
      <c r="T220" s="54">
        <f>EXP(70*Таблица6[[#This Row],[poro]]-8.2)</f>
        <v>0.34583464087882959</v>
      </c>
      <c r="U220" s="54"/>
      <c r="V220" s="54"/>
      <c r="W220" s="1">
        <v>2456.3999999999996</v>
      </c>
      <c r="X220" s="1">
        <v>71.91</v>
      </c>
      <c r="Y220" s="52">
        <f>1-(X220-MIN(Таблица7[SP, mV]))/(MAX(Таблица7[SP, mV])-MIN(Таблица7[SP, mV]))</f>
        <v>0.23993235387379774</v>
      </c>
      <c r="Z220" s="52">
        <f>0.175*Таблица7[[#This Row],[a_SP]]+0.025</f>
        <v>6.6988161927914597E-2</v>
      </c>
      <c r="AA220" s="52">
        <f>EXP(70*Таблица7[[#This Row],[poro]]-8.2)</f>
        <v>2.9872150171007739E-2</v>
      </c>
      <c r="AB220" s="52"/>
      <c r="AC220" s="52"/>
      <c r="AD220" s="1">
        <v>2463.5333333333333</v>
      </c>
      <c r="AE220" s="1">
        <v>70.010000000000005</v>
      </c>
      <c r="AF220" s="52">
        <f>1-(AE220-MIN(Таблица8[SP, mV]))/(MAX(Таблица8[SP, mV])-MIN(Таблица8[SP, mV]))</f>
        <v>0.28268442622950807</v>
      </c>
      <c r="AG220" s="52">
        <f>0.175*Таблица8[[#This Row],[a_SP]]+0.025</f>
        <v>7.4469774590163906E-2</v>
      </c>
      <c r="AH220" s="52">
        <f>EXP(70*Таблица8[[#This Row],[poro]]-8.2)</f>
        <v>5.0432686185395113E-2</v>
      </c>
      <c r="AI220" s="52"/>
      <c r="AJ220" s="52"/>
      <c r="AK220" s="1">
        <v>2459.4699999999998</v>
      </c>
      <c r="AL220" s="1">
        <v>73.95</v>
      </c>
      <c r="AM220" s="52">
        <f>1-(AL220-MIN(Таблица9[SP, mV]))/(MAX(Таблица9[SP, mV])-MIN(Таблица9[SP, mV]))</f>
        <v>0.21086330167538136</v>
      </c>
      <c r="AN220" s="52">
        <f>0.175*Таблица9[[#This Row],[a_SP]]+0.025</f>
        <v>6.190107779319174E-2</v>
      </c>
      <c r="AO220" s="52">
        <f>EXP(70*Таблица9[[#This Row],[poro]]-8.2)</f>
        <v>2.0922616948328358E-2</v>
      </c>
      <c r="AP220" s="52"/>
      <c r="AQ220" s="52"/>
    </row>
    <row r="221" spans="2:43" x14ac:dyDescent="0.45">
      <c r="B221" s="1">
        <v>2448.7766666666666</v>
      </c>
      <c r="C221" s="1">
        <v>61.4</v>
      </c>
      <c r="D221" s="52">
        <f>1-(C221-MIN(Таблица4[SP, mV]))/(MAX(Таблица4[SP, mV])-MIN(Таблица4[SP, mV]))</f>
        <v>0.21823274764451239</v>
      </c>
      <c r="E221" s="52">
        <f>0.175*Таблица4[[#This Row],[a_SP]]+0.025</f>
        <v>6.3190730837789671E-2</v>
      </c>
      <c r="F221" s="52">
        <f>EXP(70*Таблица4[[#This Row],[poro]]-8.2)</f>
        <v>2.2899302180471707E-2</v>
      </c>
      <c r="G221" s="52"/>
      <c r="H221" s="52"/>
      <c r="I221" s="1">
        <v>2443.8211111111182</v>
      </c>
      <c r="J221" s="1">
        <v>76.81</v>
      </c>
      <c r="K221" s="52">
        <f>1-(J221-MIN(Таблица5[SP, mV]))/(MAX(Таблица5[SP, mV])-MIN(Таблица5[SP, mV]))</f>
        <v>0.2314388633179908</v>
      </c>
      <c r="L221" s="52">
        <f>0.175*Таблица5[[#This Row],[a_SP]]+0.025</f>
        <v>6.5501801080648389E-2</v>
      </c>
      <c r="M221" s="52">
        <f>EXP(70*Таблица5[[#This Row],[poro]]-8.2)</f>
        <v>2.6920318999878921E-2</v>
      </c>
      <c r="N221" s="52"/>
      <c r="O221" s="52"/>
      <c r="P221" s="1">
        <v>2442.9500000000198</v>
      </c>
      <c r="Q221" s="1">
        <v>61.78</v>
      </c>
      <c r="R221" s="54">
        <f>1-(Q221-MIN(Таблица6[SP, mV]))/(MAX(Таблица6[SP, mV])-MIN(Таблица6[SP, mV]))</f>
        <v>0.44004131843365568</v>
      </c>
      <c r="S221" s="54">
        <f>0.175*Таблица6[[#This Row],[a_SP]]+0.025</f>
        <v>0.10200723072588974</v>
      </c>
      <c r="T221" s="54">
        <f>EXP(70*Таблица6[[#This Row],[poro]]-8.2)</f>
        <v>0.34663121360638677</v>
      </c>
      <c r="U221" s="54"/>
      <c r="V221" s="54"/>
      <c r="W221" s="1">
        <v>2456.5</v>
      </c>
      <c r="X221" s="1">
        <v>71.760000000000005</v>
      </c>
      <c r="Y221" s="52">
        <f>1-(X221-MIN(Таблица7[SP, mV]))/(MAX(Таблица7[SP, mV])-MIN(Таблица7[SP, mV]))</f>
        <v>0.24151780995666416</v>
      </c>
      <c r="Z221" s="52">
        <f>0.175*Таблица7[[#This Row],[a_SP]]+0.025</f>
        <v>6.7265616742416226E-2</v>
      </c>
      <c r="AA221" s="52">
        <f>EXP(70*Таблица7[[#This Row],[poro]]-8.2)</f>
        <v>3.045799285826303E-2</v>
      </c>
      <c r="AB221" s="52"/>
      <c r="AC221" s="52"/>
      <c r="AD221" s="1">
        <v>2463.666666666667</v>
      </c>
      <c r="AE221" s="1">
        <v>70.97</v>
      </c>
      <c r="AF221" s="52">
        <f>1-(AE221-MIN(Таблица8[SP, mV]))/(MAX(Таблица8[SP, mV])-MIN(Таблица8[SP, mV]))</f>
        <v>0.2728483606557377</v>
      </c>
      <c r="AG221" s="52">
        <f>0.175*Таблица8[[#This Row],[a_SP]]+0.025</f>
        <v>7.2748463114754094E-2</v>
      </c>
      <c r="AH221" s="52">
        <f>EXP(70*Таблица8[[#This Row],[poro]]-8.2)</f>
        <v>4.4707787212403004E-2</v>
      </c>
      <c r="AI221" s="52"/>
      <c r="AJ221" s="52"/>
      <c r="AK221" s="1">
        <v>2459.603333333333</v>
      </c>
      <c r="AL221" s="1">
        <v>73.709999999999994</v>
      </c>
      <c r="AM221" s="52">
        <f>1-(AL221-MIN(Таблица9[SP, mV]))/(MAX(Таблица9[SP, mV])-MIN(Таблица9[SP, mV]))</f>
        <v>0.21342439440828087</v>
      </c>
      <c r="AN221" s="52">
        <f>0.175*Таблица9[[#This Row],[a_SP]]+0.025</f>
        <v>6.2349269021449154E-2</v>
      </c>
      <c r="AO221" s="52">
        <f>EXP(70*Таблица9[[#This Row],[poro]]-8.2)</f>
        <v>2.158943577338145E-2</v>
      </c>
      <c r="AP221" s="52"/>
      <c r="AQ221" s="52"/>
    </row>
    <row r="222" spans="2:43" x14ac:dyDescent="0.45">
      <c r="B222" s="1">
        <v>2448.91</v>
      </c>
      <c r="C222" s="1">
        <v>61.97</v>
      </c>
      <c r="D222" s="52">
        <f>1-(C222-MIN(Таблица4[SP, mV]))/(MAX(Таблица4[SP, mV])-MIN(Таблица4[SP, mV]))</f>
        <v>0.21097529921059344</v>
      </c>
      <c r="E222" s="52">
        <f>0.175*Таблица4[[#This Row],[a_SP]]+0.025</f>
        <v>6.1920677361853853E-2</v>
      </c>
      <c r="F222" s="52">
        <f>EXP(70*Таблица4[[#This Row],[poro]]-8.2)</f>
        <v>2.0951341847392609E-2</v>
      </c>
      <c r="G222" s="52"/>
      <c r="H222" s="52"/>
      <c r="I222" s="1">
        <v>2443.9366666666733</v>
      </c>
      <c r="J222" s="1">
        <v>78.260000000000005</v>
      </c>
      <c r="K222" s="52">
        <f>1-(J222-MIN(Таблица5[SP, mV]))/(MAX(Таблица5[SP, mV])-MIN(Таблица5[SP, mV]))</f>
        <v>0.21693015809485683</v>
      </c>
      <c r="L222" s="52">
        <f>0.175*Таблица5[[#This Row],[a_SP]]+0.025</f>
        <v>6.2962777666599939E-2</v>
      </c>
      <c r="M222" s="52">
        <f>EXP(70*Таблица5[[#This Row],[poro]]-8.2)</f>
        <v>2.2536804213088027E-2</v>
      </c>
      <c r="N222" s="52"/>
      <c r="O222" s="52"/>
      <c r="P222" s="1">
        <v>2443.0800000000199</v>
      </c>
      <c r="Q222" s="1">
        <v>62.04</v>
      </c>
      <c r="R222" s="54">
        <f>1-(Q222-MIN(Таблица6[SP, mV]))/(MAX(Таблица6[SP, mV])-MIN(Таблица6[SP, mV]))</f>
        <v>0.4375997746267255</v>
      </c>
      <c r="S222" s="54">
        <f>0.175*Таблица6[[#This Row],[a_SP]]+0.025</f>
        <v>0.10157996055967697</v>
      </c>
      <c r="T222" s="54">
        <f>EXP(70*Таблица6[[#This Row],[poro]]-8.2)</f>
        <v>0.3364173553441081</v>
      </c>
      <c r="U222" s="54"/>
      <c r="V222" s="54"/>
      <c r="W222" s="1">
        <v>2456.6</v>
      </c>
      <c r="X222" s="1">
        <v>72.87</v>
      </c>
      <c r="Y222" s="52">
        <f>1-(X222-MIN(Таблица7[SP, mV]))/(MAX(Таблица7[SP, mV])-MIN(Таблица7[SP, mV]))</f>
        <v>0.22978543494345205</v>
      </c>
      <c r="Z222" s="52">
        <f>0.175*Таблица7[[#This Row],[a_SP]]+0.025</f>
        <v>6.5212451115104098E-2</v>
      </c>
      <c r="AA222" s="52">
        <f>EXP(70*Таблица7[[#This Row],[poro]]-8.2)</f>
        <v>2.6380546328868895E-2</v>
      </c>
      <c r="AB222" s="52"/>
      <c r="AC222" s="52"/>
      <c r="AD222" s="1">
        <v>2463.8000000000002</v>
      </c>
      <c r="AE222" s="1">
        <v>72.02</v>
      </c>
      <c r="AF222" s="52">
        <f>1-(AE222-MIN(Таблица8[SP, mV]))/(MAX(Таблица8[SP, mV])-MIN(Таблица8[SP, mV]))</f>
        <v>0.26209016393442619</v>
      </c>
      <c r="AG222" s="52">
        <f>0.175*Таблица8[[#This Row],[a_SP]]+0.025</f>
        <v>7.0865778688524589E-2</v>
      </c>
      <c r="AH222" s="52">
        <f>EXP(70*Таблица8[[#This Row],[poro]]-8.2)</f>
        <v>3.9187577151866326E-2</v>
      </c>
      <c r="AI222" s="52"/>
      <c r="AJ222" s="52"/>
      <c r="AK222" s="1">
        <v>2459.7366666666662</v>
      </c>
      <c r="AL222" s="1">
        <v>76.06</v>
      </c>
      <c r="AM222" s="52">
        <f>1-(AL222-MIN(Таблица9[SP, mV]))/(MAX(Таблица9[SP, mV])-MIN(Таблица9[SP, mV]))</f>
        <v>0.18834702806530779</v>
      </c>
      <c r="AN222" s="52">
        <f>0.175*Таблица9[[#This Row],[a_SP]]+0.025</f>
        <v>5.7960729911428858E-2</v>
      </c>
      <c r="AO222" s="52">
        <f>EXP(70*Таблица9[[#This Row],[poro]]-8.2)</f>
        <v>1.5879141184598992E-2</v>
      </c>
      <c r="AP222" s="52"/>
      <c r="AQ222" s="52"/>
    </row>
    <row r="223" spans="2:43" x14ac:dyDescent="0.45">
      <c r="B223" s="1">
        <v>2449.0433333333335</v>
      </c>
      <c r="C223" s="1">
        <v>63.03</v>
      </c>
      <c r="D223" s="52">
        <f>1-(C223-MIN(Таблица4[SP, mV]))/(MAX(Таблица4[SP, mV])-MIN(Таблица4[SP, mV]))</f>
        <v>0.19747899159663873</v>
      </c>
      <c r="E223" s="52">
        <f>0.175*Таблица4[[#This Row],[a_SP]]+0.025</f>
        <v>5.9558823529411775E-2</v>
      </c>
      <c r="F223" s="52">
        <f>EXP(70*Таблица4[[#This Row],[poro]]-8.2)</f>
        <v>1.7758653638385927E-2</v>
      </c>
      <c r="G223" s="52"/>
      <c r="H223" s="52"/>
      <c r="I223" s="1">
        <v>2444.0522222222289</v>
      </c>
      <c r="J223" s="1">
        <v>79.38</v>
      </c>
      <c r="K223" s="52">
        <f>1-(J223-MIN(Таблица5[SP, mV]))/(MAX(Таблица5[SP, mV])-MIN(Таблица5[SP, mV]))</f>
        <v>0.20572343406043625</v>
      </c>
      <c r="L223" s="52">
        <f>0.175*Таблица5[[#This Row],[a_SP]]+0.025</f>
        <v>6.1001600960576344E-2</v>
      </c>
      <c r="M223" s="52">
        <f>EXP(70*Таблица5[[#This Row],[poro]]-8.2)</f>
        <v>1.9645874088596256E-2</v>
      </c>
      <c r="N223" s="52"/>
      <c r="O223" s="52"/>
      <c r="P223" s="1">
        <v>2443.21000000002</v>
      </c>
      <c r="Q223" s="1">
        <v>62.62</v>
      </c>
      <c r="R223" s="54">
        <f>1-(Q223-MIN(Таблица6[SP, mV]))/(MAX(Таблица6[SP, mV])-MIN(Таблица6[SP, mV]))</f>
        <v>0.43215325382665037</v>
      </c>
      <c r="S223" s="54">
        <f>0.175*Таблица6[[#This Row],[a_SP]]+0.025</f>
        <v>0.10062681941966381</v>
      </c>
      <c r="T223" s="54">
        <f>EXP(70*Таблица6[[#This Row],[poro]]-8.2)</f>
        <v>0.31470403897642873</v>
      </c>
      <c r="U223" s="54"/>
      <c r="V223" s="54"/>
      <c r="W223" s="1">
        <v>2456.6999999999998</v>
      </c>
      <c r="X223" s="1">
        <v>75.25</v>
      </c>
      <c r="Y223" s="52">
        <f>1-(X223-MIN(Таблица7[SP, mV]))/(MAX(Таблица7[SP, mV])-MIN(Таблица7[SP, mV]))</f>
        <v>0.20462953176197018</v>
      </c>
      <c r="Z223" s="52">
        <f>0.175*Таблица7[[#This Row],[a_SP]]+0.025</f>
        <v>6.0810168058344778E-2</v>
      </c>
      <c r="AA223" s="52">
        <f>EXP(70*Таблица7[[#This Row],[poro]]-8.2)</f>
        <v>1.9384369453877698E-2</v>
      </c>
      <c r="AB223" s="52"/>
      <c r="AC223" s="52"/>
      <c r="AD223" s="1">
        <v>2463.9333333333334</v>
      </c>
      <c r="AE223" s="1">
        <v>72.64</v>
      </c>
      <c r="AF223" s="52">
        <f>1-(AE223-MIN(Таблица8[SP, mV]))/(MAX(Таблица8[SP, mV])-MIN(Таблица8[SP, mV]))</f>
        <v>0.25573770491803272</v>
      </c>
      <c r="AG223" s="52">
        <f>0.175*Таблица8[[#This Row],[a_SP]]+0.025</f>
        <v>6.9754098360655714E-2</v>
      </c>
      <c r="AH223" s="52">
        <f>EXP(70*Таблица8[[#This Row],[poro]]-8.2)</f>
        <v>3.6253726072601626E-2</v>
      </c>
      <c r="AI223" s="52"/>
      <c r="AJ223" s="52"/>
      <c r="AK223" s="1">
        <v>2459.8699999999994</v>
      </c>
      <c r="AL223" s="1">
        <v>78.77</v>
      </c>
      <c r="AM223" s="52">
        <f>1-(AL223-MIN(Таблица9[SP, mV]))/(MAX(Таблица9[SP, mV])-MIN(Таблица9[SP, mV]))</f>
        <v>0.15942802262298583</v>
      </c>
      <c r="AN223" s="52">
        <f>0.175*Таблица9[[#This Row],[a_SP]]+0.025</f>
        <v>5.2899903959022519E-2</v>
      </c>
      <c r="AO223" s="52">
        <f>EXP(70*Таблица9[[#This Row],[poro]]-8.2)</f>
        <v>1.1142298659909839E-2</v>
      </c>
      <c r="AP223" s="52"/>
      <c r="AQ223" s="52"/>
    </row>
    <row r="224" spans="2:43" x14ac:dyDescent="0.45">
      <c r="B224" s="1">
        <v>2449.1766666666667</v>
      </c>
      <c r="C224" s="1">
        <v>63.14</v>
      </c>
      <c r="D224" s="52">
        <f>1-(C224-MIN(Таблица4[SP, mV]))/(MAX(Таблица4[SP, mV])-MIN(Таблица4[SP, mV]))</f>
        <v>0.1960784313725491</v>
      </c>
      <c r="E224" s="52">
        <f>0.175*Таблица4[[#This Row],[a_SP]]+0.025</f>
        <v>5.931372549019609E-2</v>
      </c>
      <c r="F224" s="52">
        <f>EXP(70*Таблица4[[#This Row],[poro]]-8.2)</f>
        <v>1.7456569671980421E-2</v>
      </c>
      <c r="G224" s="52"/>
      <c r="H224" s="52"/>
      <c r="I224" s="1">
        <v>2444.167777777785</v>
      </c>
      <c r="J224" s="1">
        <v>79.88</v>
      </c>
      <c r="K224" s="52">
        <f>1-(J224-MIN(Таблица5[SP, mV]))/(MAX(Таблица5[SP, mV])-MIN(Таблица5[SP, mV]))</f>
        <v>0.20072043225935565</v>
      </c>
      <c r="L224" s="52">
        <f>0.175*Таблица5[[#This Row],[a_SP]]+0.025</f>
        <v>6.0126075645387238E-2</v>
      </c>
      <c r="M224" s="52">
        <f>EXP(70*Таблица5[[#This Row],[poro]]-8.2)</f>
        <v>1.8477995175592381E-2</v>
      </c>
      <c r="N224" s="52"/>
      <c r="O224" s="52"/>
      <c r="P224" s="1">
        <v>2443.3400000000202</v>
      </c>
      <c r="Q224" s="1">
        <v>63.57</v>
      </c>
      <c r="R224" s="54">
        <f>1-(Q224-MIN(Таблица6[SP, mV]))/(MAX(Таблица6[SP, mV])-MIN(Таблица6[SP, mV]))</f>
        <v>0.42323222837825147</v>
      </c>
      <c r="S224" s="54">
        <f>0.175*Таблица6[[#This Row],[a_SP]]+0.025</f>
        <v>9.9065639966193997E-2</v>
      </c>
      <c r="T224" s="54">
        <f>EXP(70*Таблица6[[#This Row],[poro]]-8.2)</f>
        <v>0.28212495527698916</v>
      </c>
      <c r="U224" s="54"/>
      <c r="V224" s="54"/>
      <c r="W224" s="1">
        <v>2456.8000000000002</v>
      </c>
      <c r="X224" s="1">
        <v>77.19</v>
      </c>
      <c r="Y224" s="52">
        <f>1-(X224-MIN(Таблица7[SP, mV]))/(MAX(Таблица7[SP, mV])-MIN(Таблица7[SP, mV]))</f>
        <v>0.1841242997568967</v>
      </c>
      <c r="Z224" s="52">
        <f>0.175*Таблица7[[#This Row],[a_SP]]+0.025</f>
        <v>5.722175245745692E-2</v>
      </c>
      <c r="AA224" s="52">
        <f>EXP(70*Таблица7[[#This Row],[poro]]-8.2)</f>
        <v>1.5078621576441527E-2</v>
      </c>
      <c r="AB224" s="52"/>
      <c r="AC224" s="52"/>
      <c r="AD224" s="1">
        <v>2464.0666666666671</v>
      </c>
      <c r="AE224" s="1">
        <v>72.73</v>
      </c>
      <c r="AF224" s="52">
        <f>1-(AE224-MIN(Таблица8[SP, mV]))/(MAX(Таблица8[SP, mV])-MIN(Таблица8[SP, mV]))</f>
        <v>0.25481557377049169</v>
      </c>
      <c r="AG224" s="52">
        <f>0.175*Таблица8[[#This Row],[a_SP]]+0.025</f>
        <v>6.9592725409836048E-2</v>
      </c>
      <c r="AH224" s="52">
        <f>EXP(70*Таблица8[[#This Row],[poro]]-8.2)</f>
        <v>3.5846504459334141E-2</v>
      </c>
      <c r="AI224" s="52"/>
      <c r="AJ224" s="52"/>
      <c r="AK224" s="1">
        <v>2460.0033333333331</v>
      </c>
      <c r="AL224" s="1">
        <v>82.8</v>
      </c>
      <c r="AM224" s="52">
        <f>1-(AL224-MIN(Таблица9[SP, mV]))/(MAX(Таблица9[SP, mV])-MIN(Таблица9[SP, mV]))</f>
        <v>0.11642300714971721</v>
      </c>
      <c r="AN224" s="52">
        <f>0.175*Таблица9[[#This Row],[a_SP]]+0.025</f>
        <v>4.537402625120051E-2</v>
      </c>
      <c r="AO224" s="52">
        <f>EXP(70*Таблица9[[#This Row],[poro]]-8.2)</f>
        <v>6.5793576340436848E-3</v>
      </c>
      <c r="AP224" s="52"/>
      <c r="AQ224" s="52"/>
    </row>
    <row r="225" spans="2:43" x14ac:dyDescent="0.45">
      <c r="B225" s="1">
        <v>2449.3100000000004</v>
      </c>
      <c r="C225" s="1">
        <v>62.76</v>
      </c>
      <c r="D225" s="52">
        <f>1-(C225-MIN(Таблица4[SP, mV]))/(MAX(Таблица4[SP, mV])-MIN(Таблица4[SP, mV]))</f>
        <v>0.20091673032849511</v>
      </c>
      <c r="E225" s="52">
        <f>0.175*Таблица4[[#This Row],[a_SP]]+0.025</f>
        <v>6.0160427807486642E-2</v>
      </c>
      <c r="F225" s="52">
        <f>EXP(70*Таблица4[[#This Row],[poro]]-8.2)</f>
        <v>1.8522481777527668E-2</v>
      </c>
      <c r="G225" s="52"/>
      <c r="H225" s="52"/>
      <c r="I225" s="1">
        <v>2444.2833333333401</v>
      </c>
      <c r="J225" s="1">
        <v>81.03</v>
      </c>
      <c r="K225" s="52">
        <f>1-(J225-MIN(Таблица5[SP, mV]))/(MAX(Таблица5[SP, mV])-MIN(Таблица5[SP, mV]))</f>
        <v>0.18921352811687009</v>
      </c>
      <c r="L225" s="52">
        <f>0.175*Таблица5[[#This Row],[a_SP]]+0.025</f>
        <v>5.8112367420452261E-2</v>
      </c>
      <c r="M225" s="52">
        <f>EXP(70*Таблица5[[#This Row],[poro]]-8.2)</f>
        <v>1.6048590050779975E-2</v>
      </c>
      <c r="N225" s="52"/>
      <c r="O225" s="52"/>
      <c r="P225" s="1">
        <v>2443.4700000000198</v>
      </c>
      <c r="Q225" s="1">
        <v>64.39</v>
      </c>
      <c r="R225" s="54">
        <f>1-(Q225-MIN(Таблица6[SP, mV]))/(MAX(Таблица6[SP, mV])-MIN(Таблица6[SP, mV]))</f>
        <v>0.41553197483331761</v>
      </c>
      <c r="S225" s="54">
        <f>0.175*Таблица6[[#This Row],[a_SP]]+0.025</f>
        <v>9.7718095595830584E-2</v>
      </c>
      <c r="T225" s="54">
        <f>EXP(70*Таблица6[[#This Row],[poro]]-8.2)</f>
        <v>0.25672923538281661</v>
      </c>
      <c r="U225" s="54"/>
      <c r="V225" s="54"/>
      <c r="W225" s="1">
        <v>2456.8999999999996</v>
      </c>
      <c r="X225" s="1">
        <v>77.09</v>
      </c>
      <c r="Y225" s="52">
        <f>1-(X225-MIN(Таблица7[SP, mV]))/(MAX(Таблица7[SP, mV])-MIN(Таблица7[SP, mV]))</f>
        <v>0.18518127047880772</v>
      </c>
      <c r="Z225" s="52">
        <f>0.175*Таблица7[[#This Row],[a_SP]]+0.025</f>
        <v>5.7406722333791349E-2</v>
      </c>
      <c r="AA225" s="52">
        <f>EXP(70*Таблица7[[#This Row],[poro]]-8.2)</f>
        <v>1.5275127352633694E-2</v>
      </c>
      <c r="AB225" s="52"/>
      <c r="AC225" s="52"/>
      <c r="AD225" s="1">
        <v>2464.2000000000003</v>
      </c>
      <c r="AE225" s="1">
        <v>72.34</v>
      </c>
      <c r="AF225" s="52">
        <f>1-(AE225-MIN(Таблица8[SP, mV]))/(MAX(Таблица8[SP, mV])-MIN(Таблица8[SP, mV]))</f>
        <v>0.25881147540983596</v>
      </c>
      <c r="AG225" s="52">
        <f>0.175*Таблица8[[#This Row],[a_SP]]+0.025</f>
        <v>7.0292008196721295E-2</v>
      </c>
      <c r="AH225" s="52">
        <f>EXP(70*Таблица8[[#This Row],[poro]]-8.2)</f>
        <v>3.7644838482612186E-2</v>
      </c>
      <c r="AI225" s="52"/>
      <c r="AJ225" s="52"/>
      <c r="AK225" s="1">
        <v>2460.1366666666663</v>
      </c>
      <c r="AL225" s="1">
        <v>85.46</v>
      </c>
      <c r="AM225" s="52">
        <f>1-(AL225-MIN(Таблица9[SP, mV]))/(MAX(Таблица9[SP, mV])-MIN(Таблица9[SP, mV]))</f>
        <v>8.8037562693415894E-2</v>
      </c>
      <c r="AN225" s="52">
        <f>0.175*Таблица9[[#This Row],[a_SP]]+0.025</f>
        <v>4.0406573471347781E-2</v>
      </c>
      <c r="AO225" s="52">
        <f>EXP(70*Таблица9[[#This Row],[poro]]-8.2)</f>
        <v>4.6469701285928207E-3</v>
      </c>
      <c r="AP225" s="52"/>
      <c r="AQ225" s="52"/>
    </row>
    <row r="226" spans="2:43" x14ac:dyDescent="0.45">
      <c r="B226" s="1">
        <v>2449.4433333333336</v>
      </c>
      <c r="C226" s="1">
        <v>63.01</v>
      </c>
      <c r="D226" s="52">
        <f>1-(C226-MIN(Таблица4[SP, mV]))/(MAX(Таблица4[SP, mV])-MIN(Таблица4[SP, mV]))</f>
        <v>0.19773363891010953</v>
      </c>
      <c r="E226" s="52">
        <f>0.175*Таблица4[[#This Row],[a_SP]]+0.025</f>
        <v>5.9603386809269167E-2</v>
      </c>
      <c r="F226" s="52">
        <f>EXP(70*Таблица4[[#This Row],[poro]]-8.2)</f>
        <v>1.7814137001254685E-2</v>
      </c>
      <c r="G226" s="52"/>
      <c r="H226" s="52"/>
      <c r="I226" s="1">
        <v>2444.3988888888957</v>
      </c>
      <c r="J226" s="1">
        <v>82.88</v>
      </c>
      <c r="K226" s="52">
        <f>1-(J226-MIN(Таблица5[SP, mV]))/(MAX(Таблица5[SP, mV])-MIN(Таблица5[SP, mV]))</f>
        <v>0.17070242145287173</v>
      </c>
      <c r="L226" s="52">
        <f>0.175*Таблица5[[#This Row],[a_SP]]+0.025</f>
        <v>5.4872923754252553E-2</v>
      </c>
      <c r="M226" s="52">
        <f>EXP(70*Таблица5[[#This Row],[poro]]-8.2)</f>
        <v>1.2792511258462978E-2</v>
      </c>
      <c r="N226" s="52"/>
      <c r="O226" s="52"/>
      <c r="P226" s="1">
        <v>2443.6000000000199</v>
      </c>
      <c r="Q226" s="1">
        <v>64.94</v>
      </c>
      <c r="R226" s="54">
        <f>1-(Q226-MIN(Таблица6[SP, mV]))/(MAX(Таблица6[SP, mV])-MIN(Таблица6[SP, mV]))</f>
        <v>0.41036717062634986</v>
      </c>
      <c r="S226" s="54">
        <f>0.175*Таблица6[[#This Row],[a_SP]]+0.025</f>
        <v>9.6814254859611232E-2</v>
      </c>
      <c r="T226" s="54">
        <f>EXP(70*Таблица6[[#This Row],[poro]]-8.2)</f>
        <v>0.24098944097640881</v>
      </c>
      <c r="U226" s="54"/>
      <c r="V226" s="54"/>
      <c r="W226" s="1">
        <v>2457</v>
      </c>
      <c r="X226" s="1">
        <v>75.400000000000006</v>
      </c>
      <c r="Y226" s="52">
        <f>1-(X226-MIN(Таблица7[SP, mV]))/(MAX(Таблица7[SP, mV])-MIN(Таблица7[SP, mV]))</f>
        <v>0.20304407567910365</v>
      </c>
      <c r="Z226" s="52">
        <f>0.175*Таблица7[[#This Row],[a_SP]]+0.025</f>
        <v>6.0532713243843135E-2</v>
      </c>
      <c r="AA226" s="52">
        <f>EXP(70*Таблица7[[#This Row],[poro]]-8.2)</f>
        <v>1.9011521802870083E-2</v>
      </c>
      <c r="AB226" s="52"/>
      <c r="AC226" s="52"/>
      <c r="AD226" s="1">
        <v>2464.3333333333335</v>
      </c>
      <c r="AE226" s="1">
        <v>70.83</v>
      </c>
      <c r="AF226" s="52">
        <f>1-(AE226-MIN(Таблица8[SP, mV]))/(MAX(Таблица8[SP, mV])-MIN(Таблица8[SP, mV]))</f>
        <v>0.27428278688524588</v>
      </c>
      <c r="AG226" s="52">
        <f>0.175*Таблица8[[#This Row],[a_SP]]+0.025</f>
        <v>7.2999487704918029E-2</v>
      </c>
      <c r="AH226" s="52">
        <f>EXP(70*Таблица8[[#This Row],[poro]]-8.2)</f>
        <v>4.5500322703956396E-2</v>
      </c>
      <c r="AI226" s="52"/>
      <c r="AJ226" s="52"/>
      <c r="AK226" s="1">
        <v>2460.27</v>
      </c>
      <c r="AL226" s="1">
        <v>86.64</v>
      </c>
      <c r="AM226" s="52">
        <f>1-(AL226-MIN(Таблица9[SP, mV]))/(MAX(Таблица9[SP, mV])-MIN(Таблица9[SP, mV]))</f>
        <v>7.5445523423327221E-2</v>
      </c>
      <c r="AN226" s="52">
        <f>0.175*Таблица9[[#This Row],[a_SP]]+0.025</f>
        <v>3.8202966599082261E-2</v>
      </c>
      <c r="AO226" s="52">
        <f>EXP(70*Таблица9[[#This Row],[poro]]-8.2)</f>
        <v>3.982711787477472E-3</v>
      </c>
      <c r="AP226" s="52"/>
      <c r="AQ226" s="52"/>
    </row>
    <row r="227" spans="2:43" x14ac:dyDescent="0.45">
      <c r="B227" s="1">
        <v>2449.5766666666668</v>
      </c>
      <c r="C227" s="1">
        <v>62.73</v>
      </c>
      <c r="D227" s="52">
        <f>1-(C227-MIN(Таблица4[SP, mV]))/(MAX(Таблица4[SP, mV])-MIN(Таблица4[SP, mV]))</f>
        <v>0.20129870129870142</v>
      </c>
      <c r="E227" s="52">
        <f>0.175*Таблица4[[#This Row],[a_SP]]+0.025</f>
        <v>6.0227272727272747E-2</v>
      </c>
      <c r="F227" s="52">
        <f>EXP(70*Таблица4[[#This Row],[poro]]-8.2)</f>
        <v>1.8609354230006311E-2</v>
      </c>
      <c r="G227" s="52"/>
      <c r="H227" s="52"/>
      <c r="I227" s="1">
        <v>2444.5144444444518</v>
      </c>
      <c r="J227" s="1">
        <v>85.4</v>
      </c>
      <c r="K227" s="52">
        <f>1-(J227-MIN(Таблица5[SP, mV]))/(MAX(Таблица5[SP, mV])-MIN(Таблица5[SP, mV]))</f>
        <v>0.14548729237542513</v>
      </c>
      <c r="L227" s="52">
        <f>0.175*Таблица5[[#This Row],[a_SP]]+0.025</f>
        <v>5.0460276165699397E-2</v>
      </c>
      <c r="M227" s="52">
        <f>EXP(70*Таблица5[[#This Row],[poro]]-8.2)</f>
        <v>9.3930927992473667E-3</v>
      </c>
      <c r="N227" s="52"/>
      <c r="O227" s="52"/>
      <c r="P227" s="1">
        <v>2443.73000000002</v>
      </c>
      <c r="Q227" s="1">
        <v>65.209999999999994</v>
      </c>
      <c r="R227" s="54">
        <f>1-(Q227-MIN(Таблица6[SP, mV]))/(MAX(Таблица6[SP, mV])-MIN(Таблица6[SP, mV]))</f>
        <v>0.40783172128838385</v>
      </c>
      <c r="S227" s="54">
        <f>0.175*Таблица6[[#This Row],[a_SP]]+0.025</f>
        <v>9.6370551225467171E-2</v>
      </c>
      <c r="T227" s="54">
        <f>EXP(70*Таблица6[[#This Row],[poro]]-8.2)</f>
        <v>0.23361953300279839</v>
      </c>
      <c r="U227" s="54"/>
      <c r="V227" s="54"/>
      <c r="W227" s="1">
        <v>2457.1</v>
      </c>
      <c r="X227" s="1">
        <v>74.290000000000006</v>
      </c>
      <c r="Y227" s="52">
        <f>1-(X227-MIN(Таблица7[SP, mV]))/(MAX(Таблица7[SP, mV])-MIN(Таблица7[SP, mV]))</f>
        <v>0.21477645069231577</v>
      </c>
      <c r="Z227" s="52">
        <f>0.175*Таблица7[[#This Row],[a_SP]]+0.025</f>
        <v>6.2585878871155257E-2</v>
      </c>
      <c r="AA227" s="52">
        <f>EXP(70*Таблица7[[#This Row],[poro]]-8.2)</f>
        <v>2.1949992546699337E-2</v>
      </c>
      <c r="AB227" s="52"/>
      <c r="AC227" s="52"/>
      <c r="AD227" s="1">
        <v>2464.4666666666667</v>
      </c>
      <c r="AE227" s="1">
        <v>69.47</v>
      </c>
      <c r="AF227" s="52">
        <f>1-(AE227-MIN(Таблица8[SP, mV]))/(MAX(Таблица8[SP, mV])-MIN(Таблица8[SP, mV]))</f>
        <v>0.28821721311475412</v>
      </c>
      <c r="AG227" s="52">
        <f>0.175*Таблица8[[#This Row],[a_SP]]+0.025</f>
        <v>7.5438012295081971E-2</v>
      </c>
      <c r="AH227" s="52">
        <f>EXP(70*Таблица8[[#This Row],[poro]]-8.2)</f>
        <v>5.3969341732319744E-2</v>
      </c>
      <c r="AI227" s="52"/>
      <c r="AJ227" s="52"/>
      <c r="AK227" s="1">
        <v>2460.4033333333332</v>
      </c>
      <c r="AL227" s="1">
        <v>84.84</v>
      </c>
      <c r="AM227" s="52">
        <f>1-(AL227-MIN(Таблица9[SP, mV]))/(MAX(Таблица9[SP, mV])-MIN(Таблица9[SP, mV]))</f>
        <v>9.465371892007246E-2</v>
      </c>
      <c r="AN227" s="52">
        <f>0.175*Таблица9[[#This Row],[a_SP]]+0.025</f>
        <v>4.1564400811012682E-2</v>
      </c>
      <c r="AO227" s="52">
        <f>EXP(70*Таблица9[[#This Row],[poro]]-8.2)</f>
        <v>5.0392806098419028E-3</v>
      </c>
      <c r="AP227" s="52"/>
      <c r="AQ227" s="52"/>
    </row>
    <row r="228" spans="2:43" x14ac:dyDescent="0.45">
      <c r="B228" s="1">
        <v>2449.71</v>
      </c>
      <c r="C228" s="1">
        <v>62.55</v>
      </c>
      <c r="D228" s="52">
        <f>1-(C228-MIN(Таблица4[SP, mV]))/(MAX(Таблица4[SP, mV])-MIN(Таблица4[SP, mV]))</f>
        <v>0.20359052711993897</v>
      </c>
      <c r="E228" s="52">
        <f>0.175*Таблица4[[#This Row],[a_SP]]+0.025</f>
        <v>6.0628342245989321E-2</v>
      </c>
      <c r="F228" s="52">
        <f>EXP(70*Таблица4[[#This Row],[poro]]-8.2)</f>
        <v>1.9139212408584513E-2</v>
      </c>
      <c r="G228" s="52"/>
      <c r="H228" s="52"/>
      <c r="I228" s="1">
        <v>2444.6300000000069</v>
      </c>
      <c r="J228" s="1">
        <v>86.52</v>
      </c>
      <c r="K228" s="52">
        <f>1-(J228-MIN(Таблица5[SP, mV]))/(MAX(Таблица5[SP, mV])-MIN(Таблица5[SP, mV]))</f>
        <v>0.13428056834100466</v>
      </c>
      <c r="L228" s="52">
        <f>0.175*Таблица5[[#This Row],[a_SP]]+0.025</f>
        <v>4.8499099459675815E-2</v>
      </c>
      <c r="M228" s="52">
        <f>EXP(70*Таблица5[[#This Row],[poro]]-8.2)</f>
        <v>8.1881848327611095E-3</v>
      </c>
      <c r="N228" s="52"/>
      <c r="O228" s="52"/>
      <c r="P228" s="1">
        <v>2443.8600000000201</v>
      </c>
      <c r="Q228" s="1">
        <v>66.31</v>
      </c>
      <c r="R228" s="54">
        <f>1-(Q228-MIN(Таблица6[SP, mV]))/(MAX(Таблица6[SP, mV])-MIN(Таблица6[SP, mV]))</f>
        <v>0.39750211287444825</v>
      </c>
      <c r="S228" s="54">
        <f>0.175*Таблица6[[#This Row],[a_SP]]+0.025</f>
        <v>9.4562869753028439E-2</v>
      </c>
      <c r="T228" s="54">
        <f>EXP(70*Таблица6[[#This Row],[poro]]-8.2)</f>
        <v>0.20585173192177617</v>
      </c>
      <c r="U228" s="54"/>
      <c r="V228" s="54"/>
      <c r="W228" s="1">
        <v>2457.1999999999998</v>
      </c>
      <c r="X228" s="1">
        <v>73.73</v>
      </c>
      <c r="Y228" s="52">
        <f>1-(X228-MIN(Таблица7[SP, mV]))/(MAX(Таблица7[SP, mV])-MIN(Таблица7[SP, mV]))</f>
        <v>0.22069548673501738</v>
      </c>
      <c r="Z228" s="52">
        <f>0.175*Таблица7[[#This Row],[a_SP]]+0.025</f>
        <v>6.3621710178628041E-2</v>
      </c>
      <c r="AA228" s="52">
        <f>EXP(70*Таблица7[[#This Row],[poro]]-8.2)</f>
        <v>2.3600667404563919E-2</v>
      </c>
      <c r="AB228" s="52"/>
      <c r="AC228" s="52"/>
      <c r="AD228" s="1">
        <v>2464.6</v>
      </c>
      <c r="AE228" s="1">
        <v>68.599999999999994</v>
      </c>
      <c r="AF228" s="52">
        <f>1-(AE228-MIN(Таблица8[SP, mV]))/(MAX(Таблица8[SP, mV])-MIN(Таблица8[SP, mV]))</f>
        <v>0.29713114754098358</v>
      </c>
      <c r="AG228" s="52">
        <f>0.175*Таблица8[[#This Row],[a_SP]]+0.025</f>
        <v>7.6997950819672117E-2</v>
      </c>
      <c r="AH228" s="52">
        <f>EXP(70*Таблица8[[#This Row],[poro]]-8.2)</f>
        <v>6.0196357049702956E-2</v>
      </c>
      <c r="AI228" s="52"/>
      <c r="AJ228" s="52"/>
      <c r="AK228" s="1">
        <v>2460.5366666666664</v>
      </c>
      <c r="AL228" s="1">
        <v>82.91</v>
      </c>
      <c r="AM228" s="52">
        <f>1-(AL228-MIN(Таблица9[SP, mV]))/(MAX(Таблица9[SP, mV])-MIN(Таблица9[SP, mV]))</f>
        <v>0.11524917298047166</v>
      </c>
      <c r="AN228" s="52">
        <f>0.175*Таблица9[[#This Row],[a_SP]]+0.025</f>
        <v>4.5168605271582542E-2</v>
      </c>
      <c r="AO228" s="52">
        <f>EXP(70*Таблица9[[#This Row],[poro]]-8.2)</f>
        <v>6.4854269230579997E-3</v>
      </c>
      <c r="AP228" s="52"/>
      <c r="AQ228" s="52"/>
    </row>
    <row r="229" spans="2:43" x14ac:dyDescent="0.45">
      <c r="B229" s="1">
        <v>2449.8433333333332</v>
      </c>
      <c r="C229" s="1">
        <v>64.319999999999993</v>
      </c>
      <c r="D229" s="52">
        <f>1-(C229-MIN(Таблица4[SP, mV]))/(MAX(Таблица4[SP, mV])-MIN(Таблица4[SP, mV]))</f>
        <v>0.18105423987776947</v>
      </c>
      <c r="E229" s="52">
        <f>0.175*Таблица4[[#This Row],[a_SP]]+0.025</f>
        <v>5.6684491978609655E-2</v>
      </c>
      <c r="F229" s="52">
        <f>EXP(70*Таблица4[[#This Row],[poro]]-8.2)</f>
        <v>1.452207226930142E-2</v>
      </c>
      <c r="G229" s="52"/>
      <c r="H229" s="52"/>
      <c r="I229" s="1">
        <v>2444.7455555555625</v>
      </c>
      <c r="J229" s="1">
        <v>86.4</v>
      </c>
      <c r="K229" s="52">
        <f>1-(J229-MIN(Таблица5[SP, mV]))/(MAX(Таблица5[SP, mV])-MIN(Таблица5[SP, mV]))</f>
        <v>0.13548128877326393</v>
      </c>
      <c r="L229" s="52">
        <f>0.175*Таблица5[[#This Row],[a_SP]]+0.025</f>
        <v>4.8709225535321185E-2</v>
      </c>
      <c r="M229" s="52">
        <f>EXP(70*Таблица5[[#This Row],[poro]]-8.2)</f>
        <v>8.3095135267899599E-3</v>
      </c>
      <c r="N229" s="52"/>
      <c r="O229" s="52"/>
      <c r="P229" s="1">
        <v>2443.9900000000198</v>
      </c>
      <c r="Q229" s="1">
        <v>67.569999999999993</v>
      </c>
      <c r="R229" s="54">
        <f>1-(Q229-MIN(Таблица6[SP, mV]))/(MAX(Таблица6[SP, mV])-MIN(Таблица6[SP, mV]))</f>
        <v>0.38567001596394035</v>
      </c>
      <c r="S229" s="54">
        <f>0.175*Таблица6[[#This Row],[a_SP]]+0.025</f>
        <v>9.2492252793689556E-2</v>
      </c>
      <c r="T229" s="54">
        <f>EXP(70*Таблица6[[#This Row],[poro]]-8.2)</f>
        <v>0.17807645393061219</v>
      </c>
      <c r="U229" s="54"/>
      <c r="V229" s="54"/>
      <c r="W229" s="1">
        <v>2457.3000000000002</v>
      </c>
      <c r="X229" s="1">
        <v>73.430000000000007</v>
      </c>
      <c r="Y229" s="52">
        <f>1-(X229-MIN(Таблица7[SP, mV]))/(MAX(Таблица7[SP, mV])-MIN(Таблица7[SP, mV]))</f>
        <v>0.22386639890075033</v>
      </c>
      <c r="Z229" s="52">
        <f>0.175*Таблица7[[#This Row],[a_SP]]+0.025</f>
        <v>6.4176619807631313E-2</v>
      </c>
      <c r="AA229" s="52">
        <f>EXP(70*Таблица7[[#This Row],[poro]]-8.2)</f>
        <v>2.4535441535206374E-2</v>
      </c>
      <c r="AB229" s="52"/>
      <c r="AC229" s="52"/>
      <c r="AD229" s="1">
        <v>2464.7333333333336</v>
      </c>
      <c r="AE229" s="1">
        <v>68.930000000000007</v>
      </c>
      <c r="AF229" s="52">
        <f>1-(AE229-MIN(Таблица8[SP, mV]))/(MAX(Таблица8[SP, mV])-MIN(Таблица8[SP, mV]))</f>
        <v>0.29374999999999984</v>
      </c>
      <c r="AG229" s="52">
        <f>0.175*Таблица8[[#This Row],[a_SP]]+0.025</f>
        <v>7.6406249999999981E-2</v>
      </c>
      <c r="AH229" s="52">
        <f>EXP(70*Таблица8[[#This Row],[poro]]-8.2)</f>
        <v>5.7754009697452667E-2</v>
      </c>
      <c r="AI229" s="52"/>
      <c r="AJ229" s="52"/>
      <c r="AK229" s="1">
        <v>2460.6699999999996</v>
      </c>
      <c r="AL229" s="1">
        <v>80.86</v>
      </c>
      <c r="AM229" s="52">
        <f>1-(AL229-MIN(Таблица9[SP, mV]))/(MAX(Таблица9[SP, mV])-MIN(Таблица9[SP, mV]))</f>
        <v>0.13712517340732044</v>
      </c>
      <c r="AN229" s="52">
        <f>0.175*Таблица9[[#This Row],[a_SP]]+0.025</f>
        <v>4.8996905346281081E-2</v>
      </c>
      <c r="AO229" s="52">
        <f>EXP(70*Таблица9[[#This Row],[poro]]-8.2)</f>
        <v>8.4785432901171316E-3</v>
      </c>
      <c r="AP229" s="52"/>
      <c r="AQ229" s="52"/>
    </row>
    <row r="230" spans="2:43" x14ac:dyDescent="0.45">
      <c r="B230" s="1">
        <v>2449.9766666666669</v>
      </c>
      <c r="C230" s="1">
        <v>65.78</v>
      </c>
      <c r="D230" s="52">
        <f>1-(C230-MIN(Таблица4[SP, mV]))/(MAX(Таблица4[SP, mV])-MIN(Таблица4[SP, mV]))</f>
        <v>0.16246498599439785</v>
      </c>
      <c r="E230" s="52">
        <f>0.175*Таблица4[[#This Row],[a_SP]]+0.025</f>
        <v>5.3431372549019626E-2</v>
      </c>
      <c r="F230" s="52">
        <f>EXP(70*Таблица4[[#This Row],[poro]]-8.2)</f>
        <v>1.1564630639807111E-2</v>
      </c>
      <c r="G230" s="52"/>
      <c r="H230" s="52"/>
      <c r="I230" s="1">
        <v>2444.8611111111181</v>
      </c>
      <c r="J230" s="1">
        <v>85.81</v>
      </c>
      <c r="K230" s="52">
        <f>1-(J230-MIN(Таблица5[SP, mV]))/(MAX(Таблица5[SP, mV])-MIN(Таблица5[SP, mV]))</f>
        <v>0.14138483089853904</v>
      </c>
      <c r="L230" s="52">
        <f>0.175*Таблица5[[#This Row],[a_SP]]+0.025</f>
        <v>4.9742345407244329E-2</v>
      </c>
      <c r="M230" s="52">
        <f>EXP(70*Таблица5[[#This Row],[poro]]-8.2)</f>
        <v>8.9327067591634581E-3</v>
      </c>
      <c r="N230" s="52"/>
      <c r="O230" s="52"/>
      <c r="P230" s="1">
        <v>2444.1200000000199</v>
      </c>
      <c r="Q230" s="1">
        <v>69.09</v>
      </c>
      <c r="R230" s="54">
        <f>1-(Q230-MIN(Таблица6[SP, mV]))/(MAX(Таблица6[SP, mV])-MIN(Таблица6[SP, mV]))</f>
        <v>0.37139637524650204</v>
      </c>
      <c r="S230" s="54">
        <f>0.175*Таблица6[[#This Row],[a_SP]]+0.025</f>
        <v>8.9994365668137843E-2</v>
      </c>
      <c r="T230" s="54">
        <f>EXP(70*Таблица6[[#This Row],[poro]]-8.2)</f>
        <v>0.14950964050751708</v>
      </c>
      <c r="U230" s="54"/>
      <c r="V230" s="54"/>
      <c r="W230" s="1">
        <v>2457.3999999999996</v>
      </c>
      <c r="X230" s="1">
        <v>73.819999999999993</v>
      </c>
      <c r="Y230" s="52">
        <f>1-(X230-MIN(Таблица7[SP, mV]))/(MAX(Таблица7[SP, mV])-MIN(Таблица7[SP, mV]))</f>
        <v>0.21974421308529757</v>
      </c>
      <c r="Z230" s="52">
        <f>0.175*Таблица7[[#This Row],[a_SP]]+0.025</f>
        <v>6.345523728992708E-2</v>
      </c>
      <c r="AA230" s="52">
        <f>EXP(70*Таблица7[[#This Row],[poro]]-8.2)</f>
        <v>2.3327242632634547E-2</v>
      </c>
      <c r="AB230" s="52"/>
      <c r="AC230" s="52"/>
      <c r="AD230" s="1">
        <v>2464.8666666666668</v>
      </c>
      <c r="AE230" s="1">
        <v>70.16</v>
      </c>
      <c r="AF230" s="52">
        <f>1-(AE230-MIN(Таблица8[SP, mV]))/(MAX(Таблица8[SP, mV])-MIN(Таблица8[SP, mV]))</f>
        <v>0.2811475409836065</v>
      </c>
      <c r="AG230" s="52">
        <f>0.175*Таблица8[[#This Row],[a_SP]]+0.025</f>
        <v>7.420081967213113E-2</v>
      </c>
      <c r="AH230" s="52">
        <f>EXP(70*Таблица8[[#This Row],[poro]]-8.2)</f>
        <v>4.9492079963278757E-2</v>
      </c>
      <c r="AI230" s="52"/>
      <c r="AJ230" s="52"/>
      <c r="AK230" s="1">
        <v>2460.8033333333328</v>
      </c>
      <c r="AL230" s="1">
        <v>78.89</v>
      </c>
      <c r="AM230" s="52">
        <f>1-(AL230-MIN(Таблица9[SP, mV]))/(MAX(Таблица9[SP, mV])-MIN(Таблица9[SP, mV]))</f>
        <v>0.15814747625653602</v>
      </c>
      <c r="AN230" s="52">
        <f>0.175*Таблица9[[#This Row],[a_SP]]+0.025</f>
        <v>5.2675808344893799E-2</v>
      </c>
      <c r="AO230" s="52">
        <f>EXP(70*Таблица9[[#This Row],[poro]]-8.2)</f>
        <v>1.0968876607073054E-2</v>
      </c>
      <c r="AP230" s="52"/>
      <c r="AQ230" s="52"/>
    </row>
    <row r="231" spans="2:43" x14ac:dyDescent="0.45">
      <c r="B231" s="1">
        <v>2450.11</v>
      </c>
      <c r="C231" s="1">
        <v>66.099999999999994</v>
      </c>
      <c r="D231" s="52">
        <f>1-(C231-MIN(Таблица4[SP, mV]))/(MAX(Таблица4[SP, mV])-MIN(Таблица4[SP, mV]))</f>
        <v>0.15839062897886447</v>
      </c>
      <c r="E231" s="52">
        <f>0.175*Таблица4[[#This Row],[a_SP]]+0.025</f>
        <v>5.2718360071301276E-2</v>
      </c>
      <c r="F231" s="52">
        <f>EXP(70*Таблица4[[#This Row],[poro]]-8.2)</f>
        <v>1.1001597438903605E-2</v>
      </c>
      <c r="G231" s="52"/>
      <c r="H231" s="52"/>
      <c r="I231" s="1">
        <v>2444.9766666666733</v>
      </c>
      <c r="J231" s="1">
        <v>86.39</v>
      </c>
      <c r="K231" s="52">
        <f>1-(J231-MIN(Таблица5[SP, mV]))/(MAX(Таблица5[SP, mV])-MIN(Таблица5[SP, mV]))</f>
        <v>0.13558134880928552</v>
      </c>
      <c r="L231" s="52">
        <f>0.175*Таблица5[[#This Row],[a_SP]]+0.025</f>
        <v>4.8726736041624967E-2</v>
      </c>
      <c r="M231" s="52">
        <f>EXP(70*Таблица5[[#This Row],[poro]]-8.2)</f>
        <v>8.3197050367909212E-3</v>
      </c>
      <c r="N231" s="52"/>
      <c r="O231" s="52"/>
      <c r="P231" s="1">
        <v>2444.25000000002</v>
      </c>
      <c r="Q231" s="1">
        <v>69.75</v>
      </c>
      <c r="R231" s="54">
        <f>1-(Q231-MIN(Таблица6[SP, mV]))/(MAX(Таблица6[SP, mV])-MIN(Таблица6[SP, mV]))</f>
        <v>0.36519861019814071</v>
      </c>
      <c r="S231" s="54">
        <f>0.175*Таблица6[[#This Row],[a_SP]]+0.025</f>
        <v>8.890975678467461E-2</v>
      </c>
      <c r="T231" s="54">
        <f>EXP(70*Таблица6[[#This Row],[poro]]-8.2)</f>
        <v>0.13857868040735194</v>
      </c>
      <c r="U231" s="54"/>
      <c r="V231" s="54"/>
      <c r="W231" s="1">
        <v>2457.5</v>
      </c>
      <c r="X231" s="1">
        <v>74.88</v>
      </c>
      <c r="Y231" s="52">
        <f>1-(X231-MIN(Таблица7[SP, mV]))/(MAX(Таблица7[SP, mV])-MIN(Таблица7[SP, mV]))</f>
        <v>0.20854032343304096</v>
      </c>
      <c r="Z231" s="52">
        <f>0.175*Таблица7[[#This Row],[a_SP]]+0.025</f>
        <v>6.1494556600782166E-2</v>
      </c>
      <c r="AA231" s="52">
        <f>EXP(70*Таблица7[[#This Row],[poro]]-8.2)</f>
        <v>2.0335624328199978E-2</v>
      </c>
      <c r="AB231" s="52"/>
      <c r="AC231" s="52"/>
      <c r="AD231" s="1">
        <v>2465.0000000000005</v>
      </c>
      <c r="AE231" s="1">
        <v>71.430000000000007</v>
      </c>
      <c r="AF231" s="52">
        <f>1-(AE231-MIN(Таблица8[SP, mV]))/(MAX(Таблица8[SP, mV])-MIN(Таблица8[SP, mV]))</f>
        <v>0.26813524590163929</v>
      </c>
      <c r="AG231" s="52">
        <f>0.175*Таблица8[[#This Row],[a_SP]]+0.025</f>
        <v>7.192366803278688E-2</v>
      </c>
      <c r="AH231" s="52">
        <f>EXP(70*Таблица8[[#This Row],[poro]]-8.2)</f>
        <v>4.2199654815339438E-2</v>
      </c>
      <c r="AI231" s="52"/>
      <c r="AJ231" s="52"/>
      <c r="AK231" s="1">
        <v>2460.9366666666665</v>
      </c>
      <c r="AL231" s="1">
        <v>78.41</v>
      </c>
      <c r="AM231" s="52">
        <f>1-(AL231-MIN(Таблица9[SP, mV]))/(MAX(Таблица9[SP, mV])-MIN(Таблица9[SP, mV]))</f>
        <v>0.16326966172233481</v>
      </c>
      <c r="AN231" s="52">
        <f>0.175*Таблица9[[#This Row],[a_SP]]+0.025</f>
        <v>5.3572190801408591E-2</v>
      </c>
      <c r="AO231" s="52">
        <f>EXP(70*Таблица9[[#This Row],[poro]]-8.2)</f>
        <v>1.1679190109790247E-2</v>
      </c>
      <c r="AP231" s="52"/>
      <c r="AQ231" s="52"/>
    </row>
    <row r="232" spans="2:43" x14ac:dyDescent="0.45">
      <c r="B232" s="1">
        <v>2450.2433333333333</v>
      </c>
      <c r="C232" s="1">
        <v>67.239999999999995</v>
      </c>
      <c r="D232" s="52">
        <f>1-(C232-MIN(Таблица4[SP, mV]))/(MAX(Таблица4[SP, mV])-MIN(Таблица4[SP, mV]))</f>
        <v>0.14387573211102633</v>
      </c>
      <c r="E232" s="52">
        <f>0.175*Таблица4[[#This Row],[a_SP]]+0.025</f>
        <v>5.0178253119429611E-2</v>
      </c>
      <c r="F232" s="52">
        <f>EXP(70*Таблица4[[#This Row],[poro]]-8.2)</f>
        <v>9.209476399444954E-3</v>
      </c>
      <c r="G232" s="52"/>
      <c r="H232" s="52"/>
      <c r="I232" s="1">
        <v>2445.0922222222293</v>
      </c>
      <c r="J232" s="1">
        <v>88.45</v>
      </c>
      <c r="K232" s="52">
        <f>1-(J232-MIN(Таблица5[SP, mV]))/(MAX(Таблица5[SP, mV])-MIN(Таблица5[SP, mV]))</f>
        <v>0.11496898138883327</v>
      </c>
      <c r="L232" s="52">
        <f>0.175*Таблица5[[#This Row],[a_SP]]+0.025</f>
        <v>4.5119571743045823E-2</v>
      </c>
      <c r="M232" s="52">
        <f>EXP(70*Таблица5[[#This Row],[poro]]-8.2)</f>
        <v>6.4632048461866305E-3</v>
      </c>
      <c r="N232" s="52"/>
      <c r="O232" s="52"/>
      <c r="P232" s="1">
        <v>2444.3800000000201</v>
      </c>
      <c r="Q232" s="1">
        <v>71.03</v>
      </c>
      <c r="R232" s="54">
        <f>1-(Q232-MIN(Таблица6[SP, mV]))/(MAX(Таблица6[SP, mV])-MIN(Таблица6[SP, mV]))</f>
        <v>0.35317870222556114</v>
      </c>
      <c r="S232" s="54">
        <f>0.175*Таблица6[[#This Row],[a_SP]]+0.025</f>
        <v>8.6806272889473193E-2</v>
      </c>
      <c r="T232" s="54">
        <f>EXP(70*Таблица6[[#This Row],[poro]]-8.2)</f>
        <v>0.11960496825474541</v>
      </c>
      <c r="U232" s="54"/>
      <c r="V232" s="54"/>
      <c r="W232" s="1">
        <v>2457.6</v>
      </c>
      <c r="X232" s="1">
        <v>76.489999999999995</v>
      </c>
      <c r="Y232" s="52">
        <f>1-(X232-MIN(Таблица7[SP, mV]))/(MAX(Таблица7[SP, mV])-MIN(Таблица7[SP, mV]))</f>
        <v>0.19152309481027385</v>
      </c>
      <c r="Z232" s="52">
        <f>0.175*Таблица7[[#This Row],[a_SP]]+0.025</f>
        <v>5.8516541591797921E-2</v>
      </c>
      <c r="AA232" s="52">
        <f>EXP(70*Таблица7[[#This Row],[poro]]-8.2)</f>
        <v>1.6509123878425035E-2</v>
      </c>
      <c r="AB232" s="52"/>
      <c r="AC232" s="52"/>
      <c r="AD232" s="1">
        <v>2465.1333333333337</v>
      </c>
      <c r="AE232" s="1">
        <v>71.67</v>
      </c>
      <c r="AF232" s="52">
        <f>1-(AE232-MIN(Таблица8[SP, mV]))/(MAX(Таблица8[SP, mV])-MIN(Таблица8[SP, mV]))</f>
        <v>0.26567622950819669</v>
      </c>
      <c r="AG232" s="52">
        <f>0.175*Таблица8[[#This Row],[a_SP]]+0.025</f>
        <v>7.149334016393441E-2</v>
      </c>
      <c r="AH232" s="52">
        <f>EXP(70*Таблица8[[#This Row],[poro]]-8.2)</f>
        <v>4.0947431703031709E-2</v>
      </c>
      <c r="AI232" s="52"/>
      <c r="AJ232" s="52"/>
      <c r="AK232" s="1">
        <v>2461.0699999999997</v>
      </c>
      <c r="AL232" s="1">
        <v>79.11</v>
      </c>
      <c r="AM232" s="52">
        <f>1-(AL232-MIN(Таблица9[SP, mV]))/(MAX(Таблица9[SP, mV])-MIN(Таблица9[SP, mV]))</f>
        <v>0.15579980791804493</v>
      </c>
      <c r="AN232" s="52">
        <f>0.175*Таблица9[[#This Row],[a_SP]]+0.025</f>
        <v>5.2264966385657863E-2</v>
      </c>
      <c r="AO232" s="52">
        <f>EXP(70*Таблица9[[#This Row],[poro]]-8.2)</f>
        <v>1.0657916250869186E-2</v>
      </c>
      <c r="AP232" s="52"/>
      <c r="AQ232" s="52"/>
    </row>
    <row r="233" spans="2:43" x14ac:dyDescent="0.45">
      <c r="B233" s="1">
        <v>2450.376666666667</v>
      </c>
      <c r="C233" s="1">
        <v>66.52</v>
      </c>
      <c r="D233" s="52">
        <f>1-(C233-MIN(Таблица4[SP, mV]))/(MAX(Таблица4[SP, mV])-MIN(Таблица4[SP, mV]))</f>
        <v>0.15304303539597675</v>
      </c>
      <c r="E233" s="52">
        <f>0.175*Таблица4[[#This Row],[a_SP]]+0.025</f>
        <v>5.1782531194295933E-2</v>
      </c>
      <c r="F233" s="52">
        <f>EXP(70*Таблица4[[#This Row],[poro]]-8.2)</f>
        <v>1.0304003021348132E-2</v>
      </c>
      <c r="G233" s="52"/>
      <c r="H233" s="52"/>
      <c r="I233" s="1">
        <v>2445.2077777777845</v>
      </c>
      <c r="J233" s="1">
        <v>90.8</v>
      </c>
      <c r="K233" s="52">
        <f>1-(J233-MIN(Таблица5[SP, mV]))/(MAX(Таблица5[SP, mV])-MIN(Таблица5[SP, mV]))</f>
        <v>9.1454872923754316E-2</v>
      </c>
      <c r="L233" s="52">
        <f>0.175*Таблица5[[#This Row],[a_SP]]+0.025</f>
        <v>4.1004602761657002E-2</v>
      </c>
      <c r="M233" s="52">
        <f>EXP(70*Таблица5[[#This Row],[poro]]-8.2)</f>
        <v>4.8456309906840132E-3</v>
      </c>
      <c r="N233" s="52"/>
      <c r="O233" s="52"/>
      <c r="P233" s="1">
        <v>2444.5100000000202</v>
      </c>
      <c r="Q233" s="1">
        <v>70.540000000000006</v>
      </c>
      <c r="R233" s="54">
        <f>1-(Q233-MIN(Таблица6[SP, mV]))/(MAX(Таблица6[SP, mV])-MIN(Таблица6[SP, mV]))</f>
        <v>0.35778007324631422</v>
      </c>
      <c r="S233" s="54">
        <f>0.175*Таблица6[[#This Row],[a_SP]]+0.025</f>
        <v>8.7611512818104975E-2</v>
      </c>
      <c r="T233" s="54">
        <f>EXP(70*Таблица6[[#This Row],[poro]]-8.2)</f>
        <v>0.12654034324410629</v>
      </c>
      <c r="U233" s="54"/>
      <c r="V233" s="54"/>
      <c r="W233" s="1">
        <v>2457.6999999999998</v>
      </c>
      <c r="X233" s="1">
        <v>78.11</v>
      </c>
      <c r="Y233" s="52">
        <f>1-(X233-MIN(Таблица7[SP, mV]))/(MAX(Таблица7[SP, mV])-MIN(Таблица7[SP, mV]))</f>
        <v>0.17440016911531553</v>
      </c>
      <c r="Z233" s="52">
        <f>0.175*Таблица7[[#This Row],[a_SP]]+0.025</f>
        <v>5.5520029595180216E-2</v>
      </c>
      <c r="AA233" s="52">
        <f>EXP(70*Таблица7[[#This Row],[poro]]-8.2)</f>
        <v>1.3385303490546188E-2</v>
      </c>
      <c r="AB233" s="52"/>
      <c r="AC233" s="52"/>
      <c r="AD233" s="1">
        <v>2465.2666666666669</v>
      </c>
      <c r="AE233" s="1">
        <v>71.59</v>
      </c>
      <c r="AF233" s="52">
        <f>1-(AE233-MIN(Таблица8[SP, mV]))/(MAX(Таблица8[SP, mV])-MIN(Таблица8[SP, mV]))</f>
        <v>0.26649590163934422</v>
      </c>
      <c r="AG233" s="52">
        <f>0.175*Таблица8[[#This Row],[a_SP]]+0.025</f>
        <v>7.1636782786885234E-2</v>
      </c>
      <c r="AH233" s="52">
        <f>EXP(70*Таблица8[[#This Row],[poro]]-8.2)</f>
        <v>4.1360655307403439E-2</v>
      </c>
      <c r="AI233" s="52"/>
      <c r="AJ233" s="52"/>
      <c r="AK233" s="1">
        <v>2461.2033333333329</v>
      </c>
      <c r="AL233" s="1">
        <v>79.88</v>
      </c>
      <c r="AM233" s="52">
        <f>1-(AL233-MIN(Таблица9[SP, mV]))/(MAX(Таблица9[SP, mV])-MIN(Таблица9[SP, mV]))</f>
        <v>0.14758296873332621</v>
      </c>
      <c r="AN233" s="52">
        <f>0.175*Таблица9[[#This Row],[a_SP]]+0.025</f>
        <v>5.0827019528332087E-2</v>
      </c>
      <c r="AO233" s="52">
        <f>EXP(70*Таблица9[[#This Row],[poro]]-8.2)</f>
        <v>9.6373545430420218E-3</v>
      </c>
      <c r="AP233" s="52"/>
      <c r="AQ233" s="52"/>
    </row>
    <row r="234" spans="2:43" x14ac:dyDescent="0.45">
      <c r="B234" s="1">
        <v>2450.5100000000002</v>
      </c>
      <c r="C234" s="1">
        <v>68.17</v>
      </c>
      <c r="D234" s="52">
        <f>1-(C234-MIN(Таблица4[SP, mV]))/(MAX(Таблица4[SP, mV])-MIN(Таблица4[SP, mV]))</f>
        <v>0.13203463203463206</v>
      </c>
      <c r="E234" s="52">
        <f>0.175*Таблица4[[#This Row],[a_SP]]+0.025</f>
        <v>4.8106060606060611E-2</v>
      </c>
      <c r="F234" s="52">
        <f>EXP(70*Таблица4[[#This Row],[poro]]-8.2)</f>
        <v>7.9659763939644006E-3</v>
      </c>
      <c r="G234" s="52"/>
      <c r="H234" s="52"/>
      <c r="I234" s="1">
        <v>2445.3233333333405</v>
      </c>
      <c r="J234" s="1">
        <v>92.98</v>
      </c>
      <c r="K234" s="52">
        <f>1-(J234-MIN(Таблица5[SP, mV]))/(MAX(Таблица5[SP, mV])-MIN(Таблица5[SP, mV]))</f>
        <v>6.9641785071042572E-2</v>
      </c>
      <c r="L234" s="52">
        <f>0.175*Таблица5[[#This Row],[a_SP]]+0.025</f>
        <v>3.7187312387432447E-2</v>
      </c>
      <c r="M234" s="52">
        <f>EXP(70*Таблица5[[#This Row],[poro]]-8.2)</f>
        <v>3.7093889001169524E-3</v>
      </c>
      <c r="N234" s="52"/>
      <c r="O234" s="52"/>
      <c r="P234" s="1">
        <v>2444.6400000000199</v>
      </c>
      <c r="Q234" s="1">
        <v>68.58</v>
      </c>
      <c r="R234" s="54">
        <f>1-(Q234-MIN(Таблица6[SP, mV]))/(MAX(Таблица6[SP, mV])-MIN(Таблица6[SP, mV]))</f>
        <v>0.37618555732932679</v>
      </c>
      <c r="S234" s="54">
        <f>0.175*Таблица6[[#This Row],[a_SP]]+0.025</f>
        <v>9.0832472532632186E-2</v>
      </c>
      <c r="T234" s="54">
        <f>EXP(70*Таблица6[[#This Row],[poro]]-8.2)</f>
        <v>0.15854339736744993</v>
      </c>
      <c r="U234" s="54"/>
      <c r="V234" s="54"/>
      <c r="W234" s="1">
        <v>2457.8000000000002</v>
      </c>
      <c r="X234" s="1">
        <v>80.040000000000006</v>
      </c>
      <c r="Y234" s="52">
        <f>1-(X234-MIN(Таблица7[SP, mV]))/(MAX(Таблица7[SP, mV])-MIN(Таблица7[SP, mV]))</f>
        <v>0.15400063418243304</v>
      </c>
      <c r="Z234" s="52">
        <f>0.175*Таблица7[[#This Row],[a_SP]]+0.025</f>
        <v>5.1950110981925784E-2</v>
      </c>
      <c r="AA234" s="52">
        <f>EXP(70*Таблица7[[#This Row],[poro]]-8.2)</f>
        <v>1.0425586735845016E-2</v>
      </c>
      <c r="AB234" s="52"/>
      <c r="AC234" s="52"/>
      <c r="AD234" s="1">
        <v>2465.4</v>
      </c>
      <c r="AE234" s="1">
        <v>70.72</v>
      </c>
      <c r="AF234" s="52">
        <f>1-(AE234-MIN(Таблица8[SP, mV]))/(MAX(Таблица8[SP, mV])-MIN(Таблица8[SP, mV]))</f>
        <v>0.27540983606557379</v>
      </c>
      <c r="AG234" s="52">
        <f>0.175*Таблица8[[#This Row],[a_SP]]+0.025</f>
        <v>7.3196721311475421E-2</v>
      </c>
      <c r="AH234" s="52">
        <f>EXP(70*Таблица8[[#This Row],[poro]]-8.2)</f>
        <v>4.6132872752886536E-2</v>
      </c>
      <c r="AI234" s="52"/>
      <c r="AJ234" s="52"/>
      <c r="AK234" s="1">
        <v>2461.3366666666666</v>
      </c>
      <c r="AL234" s="1">
        <v>79.819999999999993</v>
      </c>
      <c r="AM234" s="52">
        <f>1-(AL234-MIN(Таблица9[SP, mV]))/(MAX(Таблица9[SP, mV])-MIN(Таблица9[SP, mV]))</f>
        <v>0.14822324191655112</v>
      </c>
      <c r="AN234" s="52">
        <f>0.175*Таблица9[[#This Row],[a_SP]]+0.025</f>
        <v>5.0939067335396444E-2</v>
      </c>
      <c r="AO234" s="52">
        <f>EXP(70*Таблица9[[#This Row],[poro]]-8.2)</f>
        <v>9.7132408663460502E-3</v>
      </c>
      <c r="AP234" s="52"/>
      <c r="AQ234" s="52"/>
    </row>
    <row r="235" spans="2:43" x14ac:dyDescent="0.45">
      <c r="B235" s="1">
        <v>2450.6433333333334</v>
      </c>
      <c r="C235" s="1">
        <v>69.540000000000006</v>
      </c>
      <c r="D235" s="52">
        <f>1-(C235-MIN(Таблица4[SP, mV]))/(MAX(Таблица4[SP, mV])-MIN(Таблица4[SP, mV]))</f>
        <v>0.11459129106187926</v>
      </c>
      <c r="E235" s="52">
        <f>0.175*Таблица4[[#This Row],[a_SP]]+0.025</f>
        <v>4.5053475935828868E-2</v>
      </c>
      <c r="F235" s="52">
        <f>EXP(70*Таблица4[[#This Row],[poro]]-8.2)</f>
        <v>6.4333705647328576E-3</v>
      </c>
      <c r="G235" s="52"/>
      <c r="H235" s="52"/>
      <c r="I235" s="1">
        <v>2445.4388888888961</v>
      </c>
      <c r="J235" s="1">
        <v>93.78</v>
      </c>
      <c r="K235" s="52">
        <f>1-(J235-MIN(Таблица5[SP, mV]))/(MAX(Таблица5[SP, mV])-MIN(Таблица5[SP, mV]))</f>
        <v>6.1636982189313572E-2</v>
      </c>
      <c r="L235" s="52">
        <f>0.175*Таблица5[[#This Row],[a_SP]]+0.025</f>
        <v>3.5786471883129875E-2</v>
      </c>
      <c r="M235" s="52">
        <f>EXP(70*Таблица5[[#This Row],[poro]]-8.2)</f>
        <v>3.3629155159201414E-3</v>
      </c>
      <c r="N235" s="52"/>
      <c r="O235" s="52"/>
      <c r="P235" s="1">
        <v>2444.77000000002</v>
      </c>
      <c r="Q235" s="1">
        <v>65.5</v>
      </c>
      <c r="R235" s="54">
        <f>1-(Q235-MIN(Таблица6[SP, mV]))/(MAX(Таблица6[SP, mV])-MIN(Таблица6[SP, mV]))</f>
        <v>0.40510846088834629</v>
      </c>
      <c r="S235" s="54">
        <f>0.175*Таблица6[[#This Row],[a_SP]]+0.025</f>
        <v>9.5893980655460592E-2</v>
      </c>
      <c r="T235" s="54">
        <f>EXP(70*Таблица6[[#This Row],[poro]]-8.2)</f>
        <v>0.22595456175220061</v>
      </c>
      <c r="U235" s="54"/>
      <c r="V235" s="54"/>
      <c r="W235" s="1">
        <v>2457.8999999999996</v>
      </c>
      <c r="X235" s="1">
        <v>81.86</v>
      </c>
      <c r="Y235" s="52">
        <f>1-(X235-MIN(Таблица7[SP, mV]))/(MAX(Таблица7[SP, mV])-MIN(Таблица7[SP, mV]))</f>
        <v>0.13476376704365289</v>
      </c>
      <c r="Z235" s="52">
        <f>0.175*Таблица7[[#This Row],[a_SP]]+0.025</f>
        <v>4.8583659232639256E-2</v>
      </c>
      <c r="AA235" s="52">
        <f>EXP(70*Таблица7[[#This Row],[poro]]-8.2)</f>
        <v>8.2367959333879883E-3</v>
      </c>
      <c r="AB235" s="52"/>
      <c r="AC235" s="52"/>
      <c r="AD235" s="1">
        <v>2465.5333333333333</v>
      </c>
      <c r="AE235" s="1">
        <v>69.5</v>
      </c>
      <c r="AF235" s="52">
        <f>1-(AE235-MIN(Таблица8[SP, mV]))/(MAX(Таблица8[SP, mV])-MIN(Таблица8[SP, mV]))</f>
        <v>0.28790983606557374</v>
      </c>
      <c r="AG235" s="52">
        <f>0.175*Таблица8[[#This Row],[a_SP]]+0.025</f>
        <v>7.5384221311475402E-2</v>
      </c>
      <c r="AH235" s="52">
        <f>EXP(70*Таблица8[[#This Row],[poro]]-8.2)</f>
        <v>5.3766509362962442E-2</v>
      </c>
      <c r="AI235" s="52"/>
      <c r="AJ235" s="52"/>
      <c r="AK235" s="1">
        <v>2461.4699999999998</v>
      </c>
      <c r="AL235" s="1">
        <v>78.83</v>
      </c>
      <c r="AM235" s="52">
        <f>1-(AL235-MIN(Таблица9[SP, mV]))/(MAX(Таблица9[SP, mV])-MIN(Таблица9[SP, mV]))</f>
        <v>0.15878774943976093</v>
      </c>
      <c r="AN235" s="52">
        <f>0.175*Таблица9[[#This Row],[a_SP]]+0.025</f>
        <v>5.2787856151958162E-2</v>
      </c>
      <c r="AO235" s="52">
        <f>EXP(70*Таблица9[[#This Row],[poro]]-8.2)</f>
        <v>1.105524758292217E-2</v>
      </c>
      <c r="AP235" s="52"/>
      <c r="AQ235" s="52"/>
    </row>
    <row r="236" spans="2:43" x14ac:dyDescent="0.45">
      <c r="B236" s="1">
        <v>2450.7766666666666</v>
      </c>
      <c r="C236" s="1">
        <v>70.89</v>
      </c>
      <c r="D236" s="52">
        <f>1-(C236-MIN(Таблица4[SP, mV]))/(MAX(Таблица4[SP, mV])-MIN(Таблица4[SP, mV]))</f>
        <v>9.7402597402597491E-2</v>
      </c>
      <c r="E236" s="52">
        <f>0.175*Таблица4[[#This Row],[a_SP]]+0.025</f>
        <v>4.2045454545454559E-2</v>
      </c>
      <c r="F236" s="52">
        <f>EXP(70*Таблица4[[#This Row],[poro]]-8.2)</f>
        <v>5.2118615601805139E-3</v>
      </c>
      <c r="G236" s="52"/>
      <c r="H236" s="52"/>
      <c r="I236" s="1">
        <v>2445.5544444444513</v>
      </c>
      <c r="J236" s="1">
        <v>93.6</v>
      </c>
      <c r="K236" s="52">
        <f>1-(J236-MIN(Таблица5[SP, mV]))/(MAX(Таблица5[SP, mV])-MIN(Таблица5[SP, mV]))</f>
        <v>6.3438062837702702E-2</v>
      </c>
      <c r="L236" s="52">
        <f>0.175*Таблица5[[#This Row],[a_SP]]+0.025</f>
        <v>3.6101660996597972E-2</v>
      </c>
      <c r="M236" s="52">
        <f>EXP(70*Таблица5[[#This Row],[poro]]-8.2)</f>
        <v>3.4379368850304599E-3</v>
      </c>
      <c r="N236" s="52"/>
      <c r="O236" s="52"/>
      <c r="P236" s="1">
        <v>2444.9000000000201</v>
      </c>
      <c r="Q236" s="1">
        <v>63.27</v>
      </c>
      <c r="R236" s="54">
        <f>1-(Q236-MIN(Таблица6[SP, mV]))/(MAX(Таблица6[SP, mV])-MIN(Таблица6[SP, mV]))</f>
        <v>0.42604939430932476</v>
      </c>
      <c r="S236" s="54">
        <f>0.175*Таблица6[[#This Row],[a_SP]]+0.025</f>
        <v>9.9558644004131835E-2</v>
      </c>
      <c r="T236" s="54">
        <f>EXP(70*Таблица6[[#This Row],[poro]]-8.2)</f>
        <v>0.29203111630270123</v>
      </c>
      <c r="U236" s="54"/>
      <c r="V236" s="54"/>
      <c r="W236" s="1">
        <v>2458</v>
      </c>
      <c r="X236" s="1">
        <v>83.44</v>
      </c>
      <c r="Y236" s="52">
        <f>1-(X236-MIN(Таблица7[SP, mV]))/(MAX(Таблица7[SP, mV])-MIN(Таблица7[SP, mV]))</f>
        <v>0.11806362963745909</v>
      </c>
      <c r="Z236" s="52">
        <f>0.175*Таблица7[[#This Row],[a_SP]]+0.025</f>
        <v>4.5661135186555339E-2</v>
      </c>
      <c r="AA236" s="52">
        <f>EXP(70*Таблица7[[#This Row],[poro]]-8.2)</f>
        <v>6.7129247952488133E-3</v>
      </c>
      <c r="AB236" s="52"/>
      <c r="AC236" s="52"/>
      <c r="AD236" s="1">
        <v>2465.666666666667</v>
      </c>
      <c r="AE236" s="1">
        <v>68.73</v>
      </c>
      <c r="AF236" s="52">
        <f>1-(AE236-MIN(Таблица8[SP, mV]))/(MAX(Таблица8[SP, mV])-MIN(Таблица8[SP, mV]))</f>
        <v>0.29579918032786878</v>
      </c>
      <c r="AG236" s="52">
        <f>0.175*Таблица8[[#This Row],[a_SP]]+0.025</f>
        <v>7.6764856557377026E-2</v>
      </c>
      <c r="AH236" s="52">
        <f>EXP(70*Таблица8[[#This Row],[poro]]-8.2)</f>
        <v>5.9222126943746199E-2</v>
      </c>
      <c r="AI236" s="52"/>
      <c r="AJ236" s="52"/>
      <c r="AK236" s="1">
        <v>2461.603333333333</v>
      </c>
      <c r="AL236" s="1">
        <v>79.47</v>
      </c>
      <c r="AM236" s="52">
        <f>1-(AL236-MIN(Таблица9[SP, mV]))/(MAX(Таблица9[SP, mV])-MIN(Таблица9[SP, mV]))</f>
        <v>0.15195816881869595</v>
      </c>
      <c r="AN236" s="52">
        <f>0.175*Таблица9[[#This Row],[a_SP]]+0.025</f>
        <v>5.1592679543271791E-2</v>
      </c>
      <c r="AO236" s="52">
        <f>EXP(70*Таблица9[[#This Row],[poro]]-8.2)</f>
        <v>1.0167972679881636E-2</v>
      </c>
      <c r="AP236" s="52"/>
      <c r="AQ236" s="52"/>
    </row>
    <row r="237" spans="2:43" x14ac:dyDescent="0.45">
      <c r="B237" s="1">
        <v>2450.91</v>
      </c>
      <c r="C237" s="1">
        <v>71.83</v>
      </c>
      <c r="D237" s="52">
        <f>1-(C237-MIN(Таблица4[SP, mV]))/(MAX(Таблица4[SP, mV])-MIN(Таблица4[SP, mV]))</f>
        <v>8.5434173669467928E-2</v>
      </c>
      <c r="E237" s="52">
        <f>0.175*Таблица4[[#This Row],[a_SP]]+0.025</f>
        <v>3.9950980392156887E-2</v>
      </c>
      <c r="F237" s="52">
        <f>EXP(70*Таблица4[[#This Row],[poro]]-8.2)</f>
        <v>4.5011094301928177E-3</v>
      </c>
      <c r="G237" s="52"/>
      <c r="H237" s="52"/>
      <c r="I237" s="1">
        <v>2445.6700000000069</v>
      </c>
      <c r="J237" s="1">
        <v>92.89</v>
      </c>
      <c r="K237" s="52">
        <f>1-(J237-MIN(Таблица5[SP, mV]))/(MAX(Таблица5[SP, mV])-MIN(Таблица5[SP, mV]))</f>
        <v>7.0542325395237082E-2</v>
      </c>
      <c r="L237" s="52">
        <f>0.175*Таблица5[[#This Row],[a_SP]]+0.025</f>
        <v>3.7344906944166492E-2</v>
      </c>
      <c r="M237" s="52">
        <f>EXP(70*Таблица5[[#This Row],[poro]]-8.2)</f>
        <v>3.750536007396563E-3</v>
      </c>
      <c r="N237" s="52"/>
      <c r="O237" s="52"/>
      <c r="P237" s="1">
        <v>2445.0300000000202</v>
      </c>
      <c r="Q237" s="1">
        <v>62.58</v>
      </c>
      <c r="R237" s="54">
        <f>1-(Q237-MIN(Таблица6[SP, mV]))/(MAX(Таблица6[SP, mV])-MIN(Таблица6[SP, mV]))</f>
        <v>0.43252887595079348</v>
      </c>
      <c r="S237" s="54">
        <f>0.175*Таблица6[[#This Row],[a_SP]]+0.025</f>
        <v>0.10069255329138885</v>
      </c>
      <c r="T237" s="54">
        <f>EXP(70*Таблица6[[#This Row],[poro]]-8.2)</f>
        <v>0.31615544569104798</v>
      </c>
      <c r="U237" s="54"/>
      <c r="V237" s="54"/>
      <c r="W237" s="1">
        <v>2458.1</v>
      </c>
      <c r="X237" s="1">
        <v>86.36</v>
      </c>
      <c r="Y237" s="52">
        <f>1-(X237-MIN(Таблица7[SP, mV]))/(MAX(Таблица7[SP, mV])-MIN(Таблица7[SP, mV]))</f>
        <v>8.7200084557657709E-2</v>
      </c>
      <c r="Z237" s="52">
        <f>0.175*Таблица7[[#This Row],[a_SP]]+0.025</f>
        <v>4.0260014797590102E-2</v>
      </c>
      <c r="AA237" s="52">
        <f>EXP(70*Таблица7[[#This Row],[poro]]-8.2)</f>
        <v>4.5995400750586468E-3</v>
      </c>
      <c r="AB237" s="52"/>
      <c r="AC237" s="52"/>
      <c r="AD237" s="1">
        <v>2465.8000000000002</v>
      </c>
      <c r="AE237" s="1">
        <v>68.78</v>
      </c>
      <c r="AF237" s="52">
        <f>1-(AE237-MIN(Таблица8[SP, mV]))/(MAX(Таблица8[SP, mV])-MIN(Таблица8[SP, mV]))</f>
        <v>0.29528688524590163</v>
      </c>
      <c r="AG237" s="52">
        <f>0.175*Таблица8[[#This Row],[a_SP]]+0.025</f>
        <v>7.6675204918032785E-2</v>
      </c>
      <c r="AH237" s="52">
        <f>EXP(70*Таблица8[[#This Row],[poro]]-8.2)</f>
        <v>5.8851635437043852E-2</v>
      </c>
      <c r="AI237" s="52"/>
      <c r="AJ237" s="52"/>
      <c r="AK237" s="1">
        <v>2461.7366666666662</v>
      </c>
      <c r="AL237" s="1">
        <v>79.56</v>
      </c>
      <c r="AM237" s="52">
        <f>1-(AL237-MIN(Таблица9[SP, mV]))/(MAX(Таблица9[SP, mV])-MIN(Таблица9[SP, mV]))</f>
        <v>0.15099775904385859</v>
      </c>
      <c r="AN237" s="52">
        <f>0.175*Таблица9[[#This Row],[a_SP]]+0.025</f>
        <v>5.1424607832675252E-2</v>
      </c>
      <c r="AO237" s="52">
        <f>EXP(70*Таблица9[[#This Row],[poro]]-8.2)</f>
        <v>1.0049047232446767E-2</v>
      </c>
      <c r="AP237" s="52"/>
      <c r="AQ237" s="52"/>
    </row>
    <row r="238" spans="2:43" x14ac:dyDescent="0.45">
      <c r="B238" s="1">
        <v>2451.0433333333335</v>
      </c>
      <c r="C238" s="1">
        <v>72.38</v>
      </c>
      <c r="D238" s="52">
        <f>1-(C238-MIN(Таблица4[SP, mV]))/(MAX(Таблица4[SP, mV])-MIN(Таблица4[SP, mV]))</f>
        <v>7.8431372549019773E-2</v>
      </c>
      <c r="E238" s="52">
        <f>0.175*Таблица4[[#This Row],[a_SP]]+0.025</f>
        <v>3.872549019607846E-2</v>
      </c>
      <c r="F238" s="52">
        <f>EXP(70*Таблица4[[#This Row],[poro]]-8.2)</f>
        <v>4.1310829690475778E-3</v>
      </c>
      <c r="G238" s="52"/>
      <c r="H238" s="52"/>
      <c r="I238" s="1">
        <v>2445.7855555555625</v>
      </c>
      <c r="J238" s="1">
        <v>92.19</v>
      </c>
      <c r="K238" s="52">
        <f>1-(J238-MIN(Таблица5[SP, mV]))/(MAX(Таблица5[SP, mV])-MIN(Таблица5[SP, mV]))</f>
        <v>7.7546527916750096E-2</v>
      </c>
      <c r="L238" s="52">
        <f>0.175*Таблица5[[#This Row],[a_SP]]+0.025</f>
        <v>3.8570642385431265E-2</v>
      </c>
      <c r="M238" s="52">
        <f>EXP(70*Таблица5[[#This Row],[poro]]-8.2)</f>
        <v>4.0865465372790849E-3</v>
      </c>
      <c r="N238" s="52"/>
      <c r="O238" s="52"/>
      <c r="P238" s="1">
        <v>2445.1600000000199</v>
      </c>
      <c r="Q238" s="1">
        <v>62.48</v>
      </c>
      <c r="R238" s="54">
        <f>1-(Q238-MIN(Таблица6[SP, mV]))/(MAX(Таблица6[SP, mV])-MIN(Таблица6[SP, mV]))</f>
        <v>0.43346793126115124</v>
      </c>
      <c r="S238" s="54">
        <f>0.175*Таблица6[[#This Row],[a_SP]]+0.025</f>
        <v>0.10085688797070147</v>
      </c>
      <c r="T238" s="54">
        <f>EXP(70*Таблица6[[#This Row],[poro]]-8.2)</f>
        <v>0.31981331563994397</v>
      </c>
      <c r="U238" s="54"/>
      <c r="V238" s="54"/>
      <c r="W238" s="1">
        <v>2458.1999999999998</v>
      </c>
      <c r="X238" s="1">
        <v>88.38</v>
      </c>
      <c r="Y238" s="52">
        <f>1-(X238-MIN(Таблица7[SP, mV]))/(MAX(Таблица7[SP, mV])-MIN(Таблица7[SP, mV]))</f>
        <v>6.5849275975055521E-2</v>
      </c>
      <c r="Z238" s="52">
        <f>0.175*Таблица7[[#This Row],[a_SP]]+0.025</f>
        <v>3.6523623295634716E-2</v>
      </c>
      <c r="AA238" s="52">
        <f>EXP(70*Таблица7[[#This Row],[poro]]-8.2)</f>
        <v>3.5409990671123482E-3</v>
      </c>
      <c r="AB238" s="52"/>
      <c r="AC238" s="52"/>
      <c r="AD238" s="1">
        <v>2465.9333333333334</v>
      </c>
      <c r="AE238" s="1">
        <v>69.819999999999993</v>
      </c>
      <c r="AF238" s="52">
        <f>1-(AE238-MIN(Таблица8[SP, mV]))/(MAX(Таблица8[SP, mV])-MIN(Таблица8[SP, mV]))</f>
        <v>0.28463114754098362</v>
      </c>
      <c r="AG238" s="52">
        <f>0.175*Таблица8[[#This Row],[a_SP]]+0.025</f>
        <v>7.4810450819672136E-2</v>
      </c>
      <c r="AH238" s="52">
        <f>EXP(70*Таблица8[[#This Row],[poro]]-8.2)</f>
        <v>5.1649826497277729E-2</v>
      </c>
      <c r="AI238" s="52"/>
      <c r="AJ238" s="52"/>
      <c r="AK238" s="1">
        <v>2461.8699999999994</v>
      </c>
      <c r="AL238" s="1">
        <v>81.069999999999993</v>
      </c>
      <c r="AM238" s="52">
        <f>1-(AL238-MIN(Таблица9[SP, mV]))/(MAX(Таблица9[SP, mV])-MIN(Таблица9[SP, mV]))</f>
        <v>0.1348842172660335</v>
      </c>
      <c r="AN238" s="52">
        <f>0.175*Таблица9[[#This Row],[a_SP]]+0.025</f>
        <v>4.8604738021555863E-2</v>
      </c>
      <c r="AO238" s="52">
        <f>EXP(70*Таблица9[[#This Row],[poro]]-8.2)</f>
        <v>8.2489584219479113E-3</v>
      </c>
      <c r="AP238" s="52"/>
      <c r="AQ238" s="52"/>
    </row>
    <row r="239" spans="2:43" x14ac:dyDescent="0.45">
      <c r="B239" s="1">
        <v>2451.1766666666667</v>
      </c>
      <c r="C239" s="1">
        <v>73.09</v>
      </c>
      <c r="D239" s="52">
        <f>1-(C239-MIN(Таблица4[SP, mV]))/(MAX(Таблица4[SP, mV])-MIN(Таблица4[SP, mV]))</f>
        <v>6.9391392920804762E-2</v>
      </c>
      <c r="E239" s="52">
        <f>0.175*Таблица4[[#This Row],[a_SP]]+0.025</f>
        <v>3.7143493761140831E-2</v>
      </c>
      <c r="F239" s="52">
        <f>EXP(70*Таблица4[[#This Row],[poro]]-8.2)</f>
        <v>3.6980285090904329E-3</v>
      </c>
      <c r="G239" s="52"/>
      <c r="H239" s="52"/>
      <c r="I239" s="1">
        <v>2445.9011111111181</v>
      </c>
      <c r="J239" s="1">
        <v>92.51</v>
      </c>
      <c r="K239" s="52">
        <f>1-(J239-MIN(Таблица5[SP, mV]))/(MAX(Таблица5[SP, mV])-MIN(Таблица5[SP, mV]))</f>
        <v>7.4344606764058407E-2</v>
      </c>
      <c r="L239" s="52">
        <f>0.175*Таблица5[[#This Row],[a_SP]]+0.025</f>
        <v>3.8010306183710221E-2</v>
      </c>
      <c r="M239" s="52">
        <f>EXP(70*Таблица5[[#This Row],[poro]]-8.2)</f>
        <v>3.9293605858477234E-3</v>
      </c>
      <c r="N239" s="52"/>
      <c r="O239" s="52"/>
      <c r="P239" s="1">
        <v>2445.29000000002</v>
      </c>
      <c r="Q239" s="1">
        <v>62.42</v>
      </c>
      <c r="R239" s="54">
        <f>1-(Q239-MIN(Таблица6[SP, mV]))/(MAX(Таблица6[SP, mV])-MIN(Таблица6[SP, mV]))</f>
        <v>0.4340313644473659</v>
      </c>
      <c r="S239" s="54">
        <f>0.175*Таблица6[[#This Row],[a_SP]]+0.025</f>
        <v>0.10095548877828903</v>
      </c>
      <c r="T239" s="54">
        <f>EXP(70*Таблица6[[#This Row],[poro]]-8.2)</f>
        <v>0.32202832047492863</v>
      </c>
      <c r="U239" s="54"/>
      <c r="V239" s="54"/>
      <c r="W239" s="1">
        <v>2458.3000000000002</v>
      </c>
      <c r="X239" s="1">
        <v>89.7</v>
      </c>
      <c r="Y239" s="52">
        <f>1-(X239-MIN(Таблица7[SP, mV]))/(MAX(Таблица7[SP, mV])-MIN(Таблица7[SP, mV]))</f>
        <v>5.1897262445830261E-2</v>
      </c>
      <c r="Z239" s="52">
        <f>0.175*Таблица7[[#This Row],[a_SP]]+0.025</f>
        <v>3.4082020928020297E-2</v>
      </c>
      <c r="AA239" s="52">
        <f>EXP(70*Таблица7[[#This Row],[poro]]-8.2)</f>
        <v>2.9846925521747752E-3</v>
      </c>
      <c r="AB239" s="52"/>
      <c r="AC239" s="52"/>
      <c r="AD239" s="1">
        <v>2466.0666666666671</v>
      </c>
      <c r="AE239" s="1">
        <v>72.010000000000005</v>
      </c>
      <c r="AF239" s="52">
        <f>1-(AE239-MIN(Таблица8[SP, mV]))/(MAX(Таблица8[SP, mV])-MIN(Таблица8[SP, mV]))</f>
        <v>0.26219262295081958</v>
      </c>
      <c r="AG239" s="52">
        <f>0.175*Таблица8[[#This Row],[a_SP]]+0.025</f>
        <v>7.0883709016393431E-2</v>
      </c>
      <c r="AH239" s="52">
        <f>EXP(70*Таблица8[[#This Row],[poro]]-8.2)</f>
        <v>3.9236793259008453E-2</v>
      </c>
      <c r="AI239" s="52"/>
      <c r="AJ239" s="52"/>
      <c r="AK239" s="1">
        <v>2462.0033333333331</v>
      </c>
      <c r="AL239" s="1">
        <v>82.6</v>
      </c>
      <c r="AM239" s="52">
        <f>1-(AL239-MIN(Таблица9[SP, mV]))/(MAX(Таблица9[SP, mV])-MIN(Таблица9[SP, mV]))</f>
        <v>0.1185572510938</v>
      </c>
      <c r="AN239" s="52">
        <f>0.175*Таблица9[[#This Row],[a_SP]]+0.025</f>
        <v>4.5747518941415002E-2</v>
      </c>
      <c r="AO239" s="52">
        <f>EXP(70*Таблица9[[#This Row],[poro]]-8.2)</f>
        <v>6.7536399060265677E-3</v>
      </c>
      <c r="AP239" s="52"/>
      <c r="AQ239" s="52"/>
    </row>
    <row r="240" spans="2:43" x14ac:dyDescent="0.45">
      <c r="B240" s="1">
        <v>2451.3100000000004</v>
      </c>
      <c r="C240" s="1">
        <v>74.05</v>
      </c>
      <c r="D240" s="52">
        <f>1-(C240-MIN(Таблица4[SP, mV]))/(MAX(Таблица4[SP, mV])-MIN(Таблица4[SP, mV]))</f>
        <v>5.7168321874204286E-2</v>
      </c>
      <c r="E240" s="52">
        <f>0.175*Таблица4[[#This Row],[a_SP]]+0.025</f>
        <v>3.5004456327985753E-2</v>
      </c>
      <c r="F240" s="52">
        <f>EXP(70*Таблица4[[#This Row],[poro]]-8.2)</f>
        <v>3.1837737974409613E-3</v>
      </c>
      <c r="G240" s="52"/>
      <c r="H240" s="52"/>
      <c r="I240" s="1">
        <v>2446.0166666666737</v>
      </c>
      <c r="J240" s="1">
        <v>93.07</v>
      </c>
      <c r="K240" s="52">
        <f>1-(J240-MIN(Таблица5[SP, mV]))/(MAX(Таблица5[SP, mV])-MIN(Таблица5[SP, mV]))</f>
        <v>6.8741244746848174E-2</v>
      </c>
      <c r="L240" s="52">
        <f>0.175*Таблица5[[#This Row],[a_SP]]+0.025</f>
        <v>3.702971783069843E-2</v>
      </c>
      <c r="M240" s="52">
        <f>EXP(70*Таблица5[[#This Row],[poro]]-8.2)</f>
        <v>3.6686932174961576E-3</v>
      </c>
      <c r="N240" s="52"/>
      <c r="O240" s="52"/>
      <c r="P240" s="1">
        <v>2445.4200000000201</v>
      </c>
      <c r="Q240" s="1">
        <v>63.12</v>
      </c>
      <c r="R240" s="54">
        <f>1-(Q240-MIN(Таблица6[SP, mV]))/(MAX(Таблица6[SP, mV])-MIN(Таблица6[SP, mV]))</f>
        <v>0.42745797727486146</v>
      </c>
      <c r="S240" s="54">
        <f>0.175*Таблица6[[#This Row],[a_SP]]+0.025</f>
        <v>9.9805146023100755E-2</v>
      </c>
      <c r="T240" s="54">
        <f>EXP(70*Таблица6[[#This Row],[poro]]-8.2)</f>
        <v>0.29711388028083768</v>
      </c>
      <c r="U240" s="54"/>
      <c r="V240" s="54"/>
      <c r="W240" s="1">
        <v>2458.3999999999996</v>
      </c>
      <c r="X240" s="1">
        <v>90.09</v>
      </c>
      <c r="Y240" s="52">
        <f>1-(X240-MIN(Таблица7[SP, mV]))/(MAX(Таблица7[SP, mV])-MIN(Таблица7[SP, mV]))</f>
        <v>4.7775076630377278E-2</v>
      </c>
      <c r="Z240" s="52">
        <f>0.175*Таблица7[[#This Row],[a_SP]]+0.025</f>
        <v>3.3360638410316022E-2</v>
      </c>
      <c r="AA240" s="52">
        <f>EXP(70*Таблица7[[#This Row],[poro]]-8.2)</f>
        <v>2.8377173179660251E-3</v>
      </c>
      <c r="AB240" s="52"/>
      <c r="AC240" s="52"/>
      <c r="AD240" s="1">
        <v>2466.2000000000003</v>
      </c>
      <c r="AE240" s="1">
        <v>76</v>
      </c>
      <c r="AF240" s="52">
        <f>1-(AE240-MIN(Таблица8[SP, mV]))/(MAX(Таблица8[SP, mV])-MIN(Таблица8[SP, mV]))</f>
        <v>0.22131147540983598</v>
      </c>
      <c r="AG240" s="52">
        <f>0.175*Таблица8[[#This Row],[a_SP]]+0.025</f>
        <v>6.3729508196721296E-2</v>
      </c>
      <c r="AH240" s="52">
        <f>EXP(70*Таблица8[[#This Row],[poro]]-8.2)</f>
        <v>2.3779428371102598E-2</v>
      </c>
      <c r="AI240" s="52"/>
      <c r="AJ240" s="52"/>
      <c r="AK240" s="1">
        <v>2462.1366666666663</v>
      </c>
      <c r="AL240" s="1">
        <v>84.38</v>
      </c>
      <c r="AM240" s="52">
        <f>1-(AL240-MIN(Таблица9[SP, mV]))/(MAX(Таблица9[SP, mV])-MIN(Таблица9[SP, mV]))</f>
        <v>9.956247999146306E-2</v>
      </c>
      <c r="AN240" s="52">
        <f>0.175*Таблица9[[#This Row],[a_SP]]+0.025</f>
        <v>4.2423433998506038E-2</v>
      </c>
      <c r="AO240" s="52">
        <f>EXP(70*Таблица9[[#This Row],[poro]]-8.2)</f>
        <v>5.3516004134658802E-3</v>
      </c>
      <c r="AP240" s="52"/>
      <c r="AQ240" s="52"/>
    </row>
    <row r="241" spans="2:43" x14ac:dyDescent="0.45">
      <c r="B241" s="1">
        <v>2451.4433333333336</v>
      </c>
      <c r="C241" s="1">
        <v>75.11</v>
      </c>
      <c r="D241" s="52">
        <f>1-(C241-MIN(Таблица4[SP, mV]))/(MAX(Таблица4[SP, mV])-MIN(Таблица4[SP, mV]))</f>
        <v>4.3672014260249692E-2</v>
      </c>
      <c r="E241" s="52">
        <f>0.175*Таблица4[[#This Row],[a_SP]]+0.025</f>
        <v>3.2642602495543696E-2</v>
      </c>
      <c r="F241" s="52">
        <f>EXP(70*Таблица4[[#This Row],[poro]]-8.2)</f>
        <v>2.6986116948284691E-3</v>
      </c>
      <c r="G241" s="52"/>
      <c r="H241" s="52"/>
      <c r="I241" s="1">
        <v>2446.1322222222288</v>
      </c>
      <c r="J241" s="1">
        <v>93.41</v>
      </c>
      <c r="K241" s="52">
        <f>1-(J241-MIN(Таблица5[SP, mV]))/(MAX(Таблица5[SP, mV])-MIN(Таблица5[SP, mV]))</f>
        <v>6.5339203522113309E-2</v>
      </c>
      <c r="L241" s="52">
        <f>0.175*Таблица5[[#This Row],[a_SP]]+0.025</f>
        <v>3.6434360616369829E-2</v>
      </c>
      <c r="M241" s="52">
        <f>EXP(70*Таблица5[[#This Row],[poro]]-8.2)</f>
        <v>3.518942513341563E-3</v>
      </c>
      <c r="N241" s="52"/>
      <c r="O241" s="52"/>
      <c r="P241" s="1">
        <v>2445.5500000000202</v>
      </c>
      <c r="Q241" s="1">
        <v>64.08</v>
      </c>
      <c r="R241" s="54">
        <f>1-(Q241-MIN(Таблица6[SP, mV]))/(MAX(Таблица6[SP, mV])-MIN(Таблица6[SP, mV]))</f>
        <v>0.41844304629542672</v>
      </c>
      <c r="S241" s="54">
        <f>0.175*Таблица6[[#This Row],[a_SP]]+0.025</f>
        <v>9.8227533101699682E-2</v>
      </c>
      <c r="T241" s="54">
        <f>EXP(70*Таблица6[[#This Row],[poro]]-8.2)</f>
        <v>0.26604955704274585</v>
      </c>
      <c r="U241" s="54"/>
      <c r="V241" s="54"/>
      <c r="W241" s="1">
        <v>2458.5</v>
      </c>
      <c r="X241" s="1">
        <v>89.44</v>
      </c>
      <c r="Y241" s="52">
        <f>1-(X241-MIN(Таблица7[SP, mV]))/(MAX(Таблица7[SP, mV])-MIN(Таблица7[SP, mV]))</f>
        <v>5.4645386322798917E-2</v>
      </c>
      <c r="Z241" s="52">
        <f>0.175*Таблица7[[#This Row],[a_SP]]+0.025</f>
        <v>3.4562942606489809E-2</v>
      </c>
      <c r="AA241" s="52">
        <f>EXP(70*Таблица7[[#This Row],[poro]]-8.2)</f>
        <v>3.0868812019198642E-3</v>
      </c>
      <c r="AB241" s="52"/>
      <c r="AC241" s="52"/>
      <c r="AD241" s="1">
        <v>2466.3333333333335</v>
      </c>
      <c r="AE241" s="1">
        <v>80.28</v>
      </c>
      <c r="AF241" s="52">
        <f>1-(AE241-MIN(Таблица8[SP, mV]))/(MAX(Таблица8[SP, mV])-MIN(Таблица8[SP, mV]))</f>
        <v>0.17745901639344253</v>
      </c>
      <c r="AG241" s="52">
        <f>0.175*Таблица8[[#This Row],[a_SP]]+0.025</f>
        <v>5.6055327868852436E-2</v>
      </c>
      <c r="AH241" s="52">
        <f>EXP(70*Таблица8[[#This Row],[poro]]-8.2)</f>
        <v>1.3896377988333089E-2</v>
      </c>
      <c r="AI241" s="52"/>
      <c r="AJ241" s="52"/>
      <c r="AK241" s="1">
        <v>2462.27</v>
      </c>
      <c r="AL241" s="1">
        <v>86.21</v>
      </c>
      <c r="AM241" s="52">
        <f>1-(AL241-MIN(Таблица9[SP, mV]))/(MAX(Таблица9[SP, mV])-MIN(Таблица9[SP, mV]))</f>
        <v>8.0034147903105368E-2</v>
      </c>
      <c r="AN241" s="52">
        <f>0.175*Таблица9[[#This Row],[a_SP]]+0.025</f>
        <v>3.9005975883043442E-2</v>
      </c>
      <c r="AO241" s="52">
        <f>EXP(70*Таблица9[[#This Row],[poro]]-8.2)</f>
        <v>4.2129941346583195E-3</v>
      </c>
      <c r="AP241" s="52"/>
      <c r="AQ241" s="52"/>
    </row>
    <row r="242" spans="2:43" x14ac:dyDescent="0.45">
      <c r="B242" s="1">
        <v>2451.5766666666668</v>
      </c>
      <c r="C242" s="1">
        <v>75.12</v>
      </c>
      <c r="D242" s="52">
        <f>1-(C242-MIN(Таблица4[SP, mV]))/(MAX(Таблица4[SP, mV])-MIN(Таблица4[SP, mV]))</f>
        <v>4.354469060351418E-2</v>
      </c>
      <c r="E242" s="52">
        <f>0.175*Таблица4[[#This Row],[a_SP]]+0.025</f>
        <v>3.2620320855614983E-2</v>
      </c>
      <c r="F242" s="52">
        <f>EXP(70*Таблица4[[#This Row],[poro]]-8.2)</f>
        <v>2.6944059110063051E-3</v>
      </c>
      <c r="G242" s="52"/>
      <c r="H242" s="52"/>
      <c r="I242" s="1">
        <v>2446.2477777777849</v>
      </c>
      <c r="J242" s="1">
        <v>93.88</v>
      </c>
      <c r="K242" s="52">
        <f>1-(J242-MIN(Таблица5[SP, mV]))/(MAX(Таблица5[SP, mV])-MIN(Таблица5[SP, mV]))</f>
        <v>6.0636381829097474E-2</v>
      </c>
      <c r="L242" s="52">
        <f>0.175*Таблица5[[#This Row],[a_SP]]+0.025</f>
        <v>3.5611366820092055E-2</v>
      </c>
      <c r="M242" s="52">
        <f>EXP(70*Таблица5[[#This Row],[poro]]-8.2)</f>
        <v>3.3219466663741552E-3</v>
      </c>
      <c r="N242" s="52"/>
      <c r="O242" s="52"/>
      <c r="P242" s="1">
        <v>2445.6800000000198</v>
      </c>
      <c r="Q242" s="1">
        <v>66.010000000000005</v>
      </c>
      <c r="R242" s="54">
        <f>1-(Q242-MIN(Таблица6[SP, mV]))/(MAX(Таблица6[SP, mV])-MIN(Таблица6[SP, mV]))</f>
        <v>0.40031927880552154</v>
      </c>
      <c r="S242" s="54">
        <f>0.175*Таблица6[[#This Row],[a_SP]]+0.025</f>
        <v>9.5055873790966278E-2</v>
      </c>
      <c r="T242" s="54">
        <f>EXP(70*Таблица6[[#This Row],[poro]]-8.2)</f>
        <v>0.21307973627125579</v>
      </c>
      <c r="U242" s="54"/>
      <c r="V242" s="54"/>
      <c r="W242" s="1">
        <v>2458.6</v>
      </c>
      <c r="X242" s="1">
        <v>89.28</v>
      </c>
      <c r="Y242" s="52">
        <f>1-(X242-MIN(Таблица7[SP, mV]))/(MAX(Таблица7[SP, mV])-MIN(Таблица7[SP, mV]))</f>
        <v>5.633653947785644E-2</v>
      </c>
      <c r="Z242" s="52">
        <f>0.175*Таблица7[[#This Row],[a_SP]]+0.025</f>
        <v>3.4858894408624878E-2</v>
      </c>
      <c r="AA242" s="52">
        <f>EXP(70*Таблица7[[#This Row],[poro]]-8.2)</f>
        <v>3.151497975523854E-3</v>
      </c>
      <c r="AB242" s="52"/>
      <c r="AC242" s="52"/>
      <c r="AD242" s="1">
        <v>2466.4666666666667</v>
      </c>
      <c r="AE242" s="1">
        <v>83.24</v>
      </c>
      <c r="AF242" s="52">
        <f>1-(AE242-MIN(Таблица8[SP, mV]))/(MAX(Таблица8[SP, mV])-MIN(Таблица8[SP, mV]))</f>
        <v>0.14713114754098366</v>
      </c>
      <c r="AG242" s="52">
        <f>0.175*Таблица8[[#This Row],[a_SP]]+0.025</f>
        <v>5.0747950819672143E-2</v>
      </c>
      <c r="AH242" s="52">
        <f>EXP(70*Таблица8[[#This Row],[poro]]-8.2)</f>
        <v>9.5841609644984199E-3</v>
      </c>
      <c r="AI242" s="52"/>
      <c r="AJ242" s="52"/>
      <c r="AK242" s="1">
        <v>2462.4033333333332</v>
      </c>
      <c r="AL242" s="1">
        <v>86.37</v>
      </c>
      <c r="AM242" s="52">
        <f>1-(AL242-MIN(Таблица9[SP, mV]))/(MAX(Таблица9[SP, mV])-MIN(Таблица9[SP, mV]))</f>
        <v>7.8326752747838957E-2</v>
      </c>
      <c r="AN242" s="52">
        <f>0.175*Таблица9[[#This Row],[a_SP]]+0.025</f>
        <v>3.8707181730871815E-2</v>
      </c>
      <c r="AO242" s="52">
        <f>EXP(70*Таблица9[[#This Row],[poro]]-8.2)</f>
        <v>4.1257919949919527E-3</v>
      </c>
      <c r="AP242" s="52"/>
      <c r="AQ242" s="52"/>
    </row>
    <row r="243" spans="2:43" x14ac:dyDescent="0.45">
      <c r="B243" s="1">
        <v>2451.71</v>
      </c>
      <c r="C243" s="1">
        <v>75.510000000000005</v>
      </c>
      <c r="D243" s="52">
        <f>1-(C243-MIN(Таблица4[SP, mV]))/(MAX(Таблица4[SP, mV])-MIN(Таблица4[SP, mV]))</f>
        <v>3.8579067990832661E-2</v>
      </c>
      <c r="E243" s="52">
        <f>0.175*Таблица4[[#This Row],[a_SP]]+0.025</f>
        <v>3.1751336898395717E-2</v>
      </c>
      <c r="F243" s="52">
        <f>EXP(70*Таблица4[[#This Row],[poro]]-8.2)</f>
        <v>2.5353935254773356E-3</v>
      </c>
      <c r="G243" s="52"/>
      <c r="H243" s="52"/>
      <c r="I243" s="1">
        <v>2446.3633333333405</v>
      </c>
      <c r="J243" s="1">
        <v>94.48</v>
      </c>
      <c r="K243" s="52">
        <f>1-(J243-MIN(Таблица5[SP, mV]))/(MAX(Таблица5[SP, mV])-MIN(Таблица5[SP, mV]))</f>
        <v>5.4632779667800668E-2</v>
      </c>
      <c r="L243" s="52">
        <f>0.175*Таблица5[[#This Row],[a_SP]]+0.025</f>
        <v>3.4560736441865116E-2</v>
      </c>
      <c r="M243" s="52">
        <f>EXP(70*Таблица5[[#This Row],[poro]]-8.2)</f>
        <v>3.0864045269600516E-3</v>
      </c>
      <c r="N243" s="52"/>
      <c r="O243" s="52"/>
      <c r="P243" s="1">
        <v>2445.81000000002</v>
      </c>
      <c r="Q243" s="1">
        <v>67.790000000000006</v>
      </c>
      <c r="R243" s="54">
        <f>1-(Q243-MIN(Таблица6[SP, mV]))/(MAX(Таблица6[SP, mV])-MIN(Таблица6[SP, mV]))</f>
        <v>0.38360409428115316</v>
      </c>
      <c r="S243" s="54">
        <f>0.175*Таблица6[[#This Row],[a_SP]]+0.025</f>
        <v>9.2130716499201792E-2</v>
      </c>
      <c r="T243" s="54">
        <f>EXP(70*Таблица6[[#This Row],[poro]]-8.2)</f>
        <v>0.17362632525894378</v>
      </c>
      <c r="U243" s="54"/>
      <c r="V243" s="54"/>
      <c r="W243" s="1">
        <v>2458.6999999999998</v>
      </c>
      <c r="X243" s="1">
        <v>88.39</v>
      </c>
      <c r="Y243" s="52">
        <f>1-(X243-MIN(Таблица7[SP, mV]))/(MAX(Таблица7[SP, mV])-MIN(Таблица7[SP, mV]))</f>
        <v>6.5743578902864419E-2</v>
      </c>
      <c r="Z243" s="52">
        <f>0.175*Таблица7[[#This Row],[a_SP]]+0.025</f>
        <v>3.6505126308001276E-2</v>
      </c>
      <c r="AA243" s="52">
        <f>EXP(70*Таблица7[[#This Row],[poro]]-8.2)</f>
        <v>3.5364171869200003E-3</v>
      </c>
      <c r="AB243" s="52"/>
      <c r="AC243" s="52"/>
      <c r="AD243" s="1">
        <v>2466.6</v>
      </c>
      <c r="AE243" s="1">
        <v>83.77</v>
      </c>
      <c r="AF243" s="52">
        <f>1-(AE243-MIN(Таблица8[SP, mV]))/(MAX(Таблица8[SP, mV])-MIN(Таблица8[SP, mV]))</f>
        <v>0.14170081967213111</v>
      </c>
      <c r="AG243" s="52">
        <f>0.175*Таблица8[[#This Row],[a_SP]]+0.025</f>
        <v>4.9797643442622941E-2</v>
      </c>
      <c r="AH243" s="52">
        <f>EXP(70*Таблица8[[#This Row],[poro]]-8.2)</f>
        <v>8.9673510469499805E-3</v>
      </c>
      <c r="AI243" s="52"/>
      <c r="AJ243" s="52"/>
      <c r="AK243" s="1">
        <v>2462.5366666666664</v>
      </c>
      <c r="AL243" s="1">
        <v>86.89</v>
      </c>
      <c r="AM243" s="52">
        <f>1-(AL243-MIN(Таблица9[SP, mV]))/(MAX(Таблица9[SP, mV])-MIN(Таблица9[SP, mV]))</f>
        <v>7.2777718493223675E-2</v>
      </c>
      <c r="AN243" s="52">
        <f>0.175*Таблица9[[#This Row],[a_SP]]+0.025</f>
        <v>3.7736100736314143E-2</v>
      </c>
      <c r="AO243" s="52">
        <f>EXP(70*Таблица9[[#This Row],[poro]]-8.2)</f>
        <v>3.8546581672830463E-3</v>
      </c>
      <c r="AP243" s="52"/>
      <c r="AQ243" s="52"/>
    </row>
    <row r="244" spans="2:43" x14ac:dyDescent="0.45">
      <c r="B244" s="1">
        <v>2451.8433333333332</v>
      </c>
      <c r="C244" s="1">
        <v>75.36</v>
      </c>
      <c r="D244" s="52">
        <f>1-(C244-MIN(Таблица4[SP, mV]))/(MAX(Таблица4[SP, mV])-MIN(Таблица4[SP, mV]))</f>
        <v>4.0488922841864117E-2</v>
      </c>
      <c r="E244" s="52">
        <f>0.175*Таблица4[[#This Row],[a_SP]]+0.025</f>
        <v>3.208556149732622E-2</v>
      </c>
      <c r="F244" s="52">
        <f>EXP(70*Таблица4[[#This Row],[poro]]-8.2)</f>
        <v>2.5954102167446763E-3</v>
      </c>
      <c r="G244" s="52"/>
      <c r="H244" s="52"/>
      <c r="I244" s="1">
        <v>2446.4788888888957</v>
      </c>
      <c r="J244" s="1">
        <v>95.23</v>
      </c>
      <c r="K244" s="52">
        <f>1-(J244-MIN(Таблица5[SP, mV]))/(MAX(Таблица5[SP, mV])-MIN(Таблица5[SP, mV]))</f>
        <v>4.7128276966179605E-2</v>
      </c>
      <c r="L244" s="52">
        <f>0.175*Таблица5[[#This Row],[a_SP]]+0.025</f>
        <v>3.3247448469081432E-2</v>
      </c>
      <c r="M244" s="52">
        <f>EXP(70*Таблица5[[#This Row],[poro]]-8.2)</f>
        <v>2.8153220832111644E-3</v>
      </c>
      <c r="N244" s="52"/>
      <c r="O244" s="52"/>
      <c r="P244" s="1">
        <v>2445.9400000000301</v>
      </c>
      <c r="Q244" s="1">
        <v>70.02</v>
      </c>
      <c r="R244" s="54">
        <f>1-(Q244-MIN(Таблица6[SP, mV]))/(MAX(Таблица6[SP, mV])-MIN(Таблица6[SP, mV]))</f>
        <v>0.36266316086017469</v>
      </c>
      <c r="S244" s="54">
        <f>0.175*Таблица6[[#This Row],[a_SP]]+0.025</f>
        <v>8.8466053150530577E-2</v>
      </c>
      <c r="T244" s="54">
        <f>EXP(70*Таблица6[[#This Row],[poro]]-8.2)</f>
        <v>0.13434068509283326</v>
      </c>
      <c r="U244" s="54"/>
      <c r="V244" s="54"/>
      <c r="W244" s="1">
        <v>2458.8000000000002</v>
      </c>
      <c r="X244" s="1">
        <v>87.99</v>
      </c>
      <c r="Y244" s="52">
        <f>1-(X244-MIN(Таблица7[SP, mV]))/(MAX(Таблица7[SP, mV])-MIN(Таблица7[SP, mV]))</f>
        <v>6.9971461790508505E-2</v>
      </c>
      <c r="Z244" s="52">
        <f>0.175*Таблица7[[#This Row],[a_SP]]+0.025</f>
        <v>3.7245005813338991E-2</v>
      </c>
      <c r="AA244" s="52">
        <f>EXP(70*Таблица7[[#This Row],[poro]]-8.2)</f>
        <v>3.7243997053390005E-3</v>
      </c>
      <c r="AB244" s="52"/>
      <c r="AC244" s="52"/>
      <c r="AD244" s="1">
        <v>2466.7333333333336</v>
      </c>
      <c r="AE244" s="1">
        <v>82.48</v>
      </c>
      <c r="AF244" s="52">
        <f>1-(AE244-MIN(Таблица8[SP, mV]))/(MAX(Таблица8[SP, mV])-MIN(Таблица8[SP, mV]))</f>
        <v>0.15491803278688521</v>
      </c>
      <c r="AG244" s="52">
        <f>0.175*Таблица8[[#This Row],[a_SP]]+0.025</f>
        <v>5.211065573770491E-2</v>
      </c>
      <c r="AH244" s="52">
        <f>EXP(70*Таблица8[[#This Row],[poro]]-8.2)</f>
        <v>1.0543411691382979E-2</v>
      </c>
      <c r="AI244" s="52"/>
      <c r="AJ244" s="52"/>
      <c r="AK244" s="1">
        <v>2462.6699999999996</v>
      </c>
      <c r="AL244" s="1">
        <v>86.81</v>
      </c>
      <c r="AM244" s="52">
        <f>1-(AL244-MIN(Таблица9[SP, mV]))/(MAX(Таблица9[SP, mV])-MIN(Таблица9[SP, mV]))</f>
        <v>7.363141607085677E-2</v>
      </c>
      <c r="AN244" s="52">
        <f>0.175*Таблица9[[#This Row],[a_SP]]+0.025</f>
        <v>3.7885497812399936E-2</v>
      </c>
      <c r="AO244" s="52">
        <f>EXP(70*Таблица9[[#This Row],[poro]]-8.2)</f>
        <v>3.895180913425673E-3</v>
      </c>
      <c r="AP244" s="52"/>
      <c r="AQ244" s="52"/>
    </row>
    <row r="245" spans="2:43" x14ac:dyDescent="0.45">
      <c r="B245" s="1">
        <v>2451.9766666666669</v>
      </c>
      <c r="C245" s="1">
        <v>74.989999999999995</v>
      </c>
      <c r="D245" s="52">
        <f>1-(C245-MIN(Таблица4[SP, mV]))/(MAX(Таблица4[SP, mV])-MIN(Таблица4[SP, mV]))</f>
        <v>4.5199898141074724E-2</v>
      </c>
      <c r="E245" s="52">
        <f>0.175*Таблица4[[#This Row],[a_SP]]+0.025</f>
        <v>3.2909982174688074E-2</v>
      </c>
      <c r="F245" s="52">
        <f>EXP(70*Таблица4[[#This Row],[poro]]-8.2)</f>
        <v>2.7495961083751339E-3</v>
      </c>
      <c r="G245" s="52"/>
      <c r="H245" s="52"/>
      <c r="I245" s="1">
        <v>2446.5944444444513</v>
      </c>
      <c r="J245" s="1">
        <v>95.9</v>
      </c>
      <c r="K245" s="52">
        <f>1-(J245-MIN(Таблица5[SP, mV]))/(MAX(Таблица5[SP, mV])-MIN(Таблица5[SP, mV]))</f>
        <v>4.0424254552731576E-2</v>
      </c>
      <c r="L245" s="52">
        <f>0.175*Таблица5[[#This Row],[a_SP]]+0.025</f>
        <v>3.2074244546728026E-2</v>
      </c>
      <c r="M245" s="52">
        <f>EXP(70*Таблица5[[#This Row],[poro]]-8.2)</f>
        <v>2.593354981872516E-3</v>
      </c>
      <c r="N245" s="52"/>
      <c r="O245" s="52"/>
      <c r="P245" s="1">
        <v>2446.0700000000302</v>
      </c>
      <c r="Q245" s="1">
        <v>71.31</v>
      </c>
      <c r="R245" s="54">
        <f>1-(Q245-MIN(Таблица6[SP, mV]))/(MAX(Таблица6[SP, mV])-MIN(Таблица6[SP, mV]))</f>
        <v>0.35054934735655929</v>
      </c>
      <c r="S245" s="54">
        <f>0.175*Таблица6[[#This Row],[a_SP]]+0.025</f>
        <v>8.6346135787397874E-2</v>
      </c>
      <c r="T245" s="54">
        <f>EXP(70*Таблица6[[#This Row],[poro]]-8.2)</f>
        <v>0.11581392219253368</v>
      </c>
      <c r="U245" s="54"/>
      <c r="V245" s="54"/>
      <c r="W245" s="1">
        <v>2458.8999999999996</v>
      </c>
      <c r="X245" s="1">
        <v>88.71</v>
      </c>
      <c r="Y245" s="52">
        <f>1-(X245-MIN(Таблица7[SP, mV]))/(MAX(Таблица7[SP, mV])-MIN(Таблица7[SP, mV]))</f>
        <v>6.2361272592749262E-2</v>
      </c>
      <c r="Z245" s="52">
        <f>0.175*Таблица7[[#This Row],[a_SP]]+0.025</f>
        <v>3.5913222703731124E-2</v>
      </c>
      <c r="AA245" s="52">
        <f>EXP(70*Таблица7[[#This Row],[poro]]-8.2)</f>
        <v>3.3928859375403331E-3</v>
      </c>
      <c r="AB245" s="52"/>
      <c r="AC245" s="52"/>
      <c r="AD245" s="1">
        <v>2466.8666666666668</v>
      </c>
      <c r="AE245" s="1">
        <v>80.790000000000006</v>
      </c>
      <c r="AF245" s="52">
        <f>1-(AE245-MIN(Таблица8[SP, mV]))/(MAX(Таблица8[SP, mV])-MIN(Таблица8[SP, mV]))</f>
        <v>0.17223360655737696</v>
      </c>
      <c r="AG245" s="52">
        <f>0.175*Таблица8[[#This Row],[a_SP]]+0.025</f>
        <v>5.5140881147540968E-2</v>
      </c>
      <c r="AH245" s="52">
        <f>EXP(70*Таблица8[[#This Row],[poro]]-8.2)</f>
        <v>1.3034725119834736E-2</v>
      </c>
      <c r="AI245" s="52"/>
      <c r="AJ245" s="52"/>
      <c r="AK245" s="1">
        <v>2462.8033333333328</v>
      </c>
      <c r="AL245" s="1">
        <v>85.58</v>
      </c>
      <c r="AM245" s="52">
        <f>1-(AL245-MIN(Таблица9[SP, mV]))/(MAX(Таблица9[SP, mV])-MIN(Таблица9[SP, mV]))</f>
        <v>8.6757016326966085E-2</v>
      </c>
      <c r="AN245" s="52">
        <f>0.175*Таблица9[[#This Row],[a_SP]]+0.025</f>
        <v>4.0182477857219068E-2</v>
      </c>
      <c r="AO245" s="52">
        <f>EXP(70*Таблица9[[#This Row],[poro]]-8.2)</f>
        <v>4.5746433023454349E-3</v>
      </c>
      <c r="AP245" s="52"/>
      <c r="AQ245" s="52"/>
    </row>
    <row r="246" spans="2:43" x14ac:dyDescent="0.45">
      <c r="B246" s="1">
        <v>2452.11</v>
      </c>
      <c r="C246" s="1">
        <v>75.42</v>
      </c>
      <c r="D246" s="52">
        <f>1-(C246-MIN(Таблица4[SP, mV]))/(MAX(Таблица4[SP, mV])-MIN(Таблица4[SP, mV]))</f>
        <v>3.972498090145149E-2</v>
      </c>
      <c r="E246" s="52">
        <f>0.175*Таблица4[[#This Row],[a_SP]]+0.025</f>
        <v>3.1951871657754011E-2</v>
      </c>
      <c r="F246" s="52">
        <f>EXP(70*Таблица4[[#This Row],[poro]]-8.2)</f>
        <v>2.5712349146230656E-3</v>
      </c>
      <c r="G246" s="52"/>
      <c r="H246" s="52"/>
      <c r="I246" s="1">
        <v>2446.7100000000069</v>
      </c>
      <c r="J246" s="1">
        <v>96.02</v>
      </c>
      <c r="K246" s="52">
        <f>1-(J246-MIN(Таблица5[SP, mV]))/(MAX(Таблица5[SP, mV])-MIN(Таблица5[SP, mV]))</f>
        <v>3.9223534120472303E-2</v>
      </c>
      <c r="L246" s="52">
        <f>0.175*Таблица5[[#This Row],[a_SP]]+0.025</f>
        <v>3.1864118471082656E-2</v>
      </c>
      <c r="M246" s="52">
        <f>EXP(70*Таблица5[[#This Row],[poro]]-8.2)</f>
        <v>2.5554889416898536E-3</v>
      </c>
      <c r="N246" s="52"/>
      <c r="O246" s="52"/>
      <c r="P246" s="1">
        <v>2446.2000000000298</v>
      </c>
      <c r="Q246" s="1">
        <v>71.099999999999994</v>
      </c>
      <c r="R246" s="54">
        <f>1-(Q246-MIN(Таблица6[SP, mV]))/(MAX(Таблица6[SP, mV])-MIN(Таблица6[SP, mV]))</f>
        <v>0.35252136350831076</v>
      </c>
      <c r="S246" s="54">
        <f>0.175*Таблица6[[#This Row],[a_SP]]+0.025</f>
        <v>8.6691238613954377E-2</v>
      </c>
      <c r="T246" s="54">
        <f>EXP(70*Таблица6[[#This Row],[poro]]-8.2)</f>
        <v>0.11864572856739468</v>
      </c>
      <c r="U246" s="54"/>
      <c r="V246" s="54"/>
      <c r="W246" s="1">
        <v>2459</v>
      </c>
      <c r="X246" s="1">
        <v>89.9</v>
      </c>
      <c r="Y246" s="52">
        <f>1-(X246-MIN(Таблица7[SP, mV]))/(MAX(Таблица7[SP, mV])-MIN(Таблица7[SP, mV]))</f>
        <v>4.9783321002008218E-2</v>
      </c>
      <c r="Z246" s="52">
        <f>0.175*Таблица7[[#This Row],[a_SP]]+0.025</f>
        <v>3.371208117535144E-2</v>
      </c>
      <c r="AA246" s="52">
        <f>EXP(70*Таблица7[[#This Row],[poro]]-8.2)</f>
        <v>2.9083937744687773E-3</v>
      </c>
      <c r="AB246" s="52"/>
      <c r="AC246" s="52"/>
      <c r="AD246" s="1">
        <v>2467.0000000000005</v>
      </c>
      <c r="AE246" s="1">
        <v>78.930000000000007</v>
      </c>
      <c r="AF246" s="52">
        <f>1-(AE246-MIN(Таблица8[SP, mV]))/(MAX(Таблица8[SP, mV])-MIN(Таблица8[SP, mV]))</f>
        <v>0.19129098360655727</v>
      </c>
      <c r="AG246" s="52">
        <f>0.175*Таблица8[[#This Row],[a_SP]]+0.025</f>
        <v>5.8475922131147523E-2</v>
      </c>
      <c r="AH246" s="52">
        <f>EXP(70*Таблица8[[#This Row],[poro]]-8.2)</f>
        <v>1.6462249131406065E-2</v>
      </c>
      <c r="AI246" s="52"/>
      <c r="AJ246" s="52"/>
      <c r="AK246" s="1">
        <v>2462.9366666666665</v>
      </c>
      <c r="AL246" s="1">
        <v>86.52</v>
      </c>
      <c r="AM246" s="52">
        <f>1-(AL246-MIN(Таблица9[SP, mV]))/(MAX(Таблица9[SP, mV])-MIN(Таблица9[SP, mV]))</f>
        <v>7.6726069789776918E-2</v>
      </c>
      <c r="AN246" s="52">
        <f>0.175*Таблица9[[#This Row],[a_SP]]+0.025</f>
        <v>3.8427062213210961E-2</v>
      </c>
      <c r="AO246" s="52">
        <f>EXP(70*Таблица9[[#This Row],[poro]]-8.2)</f>
        <v>4.0456799544815701E-3</v>
      </c>
      <c r="AP246" s="52"/>
      <c r="AQ246" s="52"/>
    </row>
    <row r="247" spans="2:43" x14ac:dyDescent="0.45">
      <c r="B247" s="1">
        <v>2452.2433333333333</v>
      </c>
      <c r="C247" s="1">
        <v>76.349999999999994</v>
      </c>
      <c r="D247" s="52">
        <f>1-(C247-MIN(Таблица4[SP, mV]))/(MAX(Таблица4[SP, mV])-MIN(Таблица4[SP, mV]))</f>
        <v>2.7883880825057439E-2</v>
      </c>
      <c r="E247" s="52">
        <f>0.175*Таблица4[[#This Row],[a_SP]]+0.025</f>
        <v>2.9879679144385052E-2</v>
      </c>
      <c r="F247" s="52">
        <f>EXP(70*Таблица4[[#This Row],[poro]]-8.2)</f>
        <v>2.2240565852863188E-3</v>
      </c>
      <c r="G247" s="52"/>
      <c r="H247" s="52"/>
      <c r="I247" s="1">
        <v>2446.8255555555625</v>
      </c>
      <c r="J247" s="1">
        <v>95.66</v>
      </c>
      <c r="K247" s="52">
        <f>1-(J247-MIN(Таблица5[SP, mV]))/(MAX(Таблица5[SP, mV])-MIN(Таблица5[SP, mV]))</f>
        <v>4.2825695417250342E-2</v>
      </c>
      <c r="L247" s="52">
        <f>0.175*Таблица5[[#This Row],[a_SP]]+0.025</f>
        <v>3.2494496698018807E-2</v>
      </c>
      <c r="M247" s="52">
        <f>EXP(70*Таблица5[[#This Row],[poro]]-8.2)</f>
        <v>2.6707786199092623E-3</v>
      </c>
      <c r="N247" s="52"/>
      <c r="O247" s="52"/>
      <c r="P247" s="1">
        <v>2446.3300000000299</v>
      </c>
      <c r="Q247" s="1">
        <v>70.55</v>
      </c>
      <c r="R247" s="54">
        <f>1-(Q247-MIN(Таблица6[SP, mV]))/(MAX(Таблица6[SP, mV])-MIN(Таблица6[SP, mV]))</f>
        <v>0.3576861677152785</v>
      </c>
      <c r="S247" s="54">
        <f>0.175*Таблица6[[#This Row],[a_SP]]+0.025</f>
        <v>8.7595079350173743E-2</v>
      </c>
      <c r="T247" s="54">
        <f>EXP(70*Таблица6[[#This Row],[poro]]-8.2)</f>
        <v>0.12639486216960952</v>
      </c>
      <c r="U247" s="54"/>
      <c r="V247" s="54"/>
      <c r="W247" s="1">
        <v>2459.1</v>
      </c>
      <c r="X247" s="1">
        <v>91.79</v>
      </c>
      <c r="Y247" s="52">
        <f>1-(X247-MIN(Таблица7[SP, mV]))/(MAX(Таблица7[SP, mV])-MIN(Таблица7[SP, mV]))</f>
        <v>2.9806574357890248E-2</v>
      </c>
      <c r="Z247" s="52">
        <f>0.175*Таблица7[[#This Row],[a_SP]]+0.025</f>
        <v>3.0216150512630796E-2</v>
      </c>
      <c r="AA247" s="52">
        <f>EXP(70*Таблица7[[#This Row],[poro]]-8.2)</f>
        <v>2.2770615430974237E-3</v>
      </c>
      <c r="AB247" s="52"/>
      <c r="AC247" s="52"/>
      <c r="AD247" s="1">
        <v>2467.1333333333337</v>
      </c>
      <c r="AE247" s="1">
        <v>79.67</v>
      </c>
      <c r="AF247" s="52">
        <f>1-(AE247-MIN(Таблица8[SP, mV]))/(MAX(Таблица8[SP, mV])-MIN(Таблица8[SP, mV]))</f>
        <v>0.1837090163934425</v>
      </c>
      <c r="AG247" s="52">
        <f>0.175*Таблица8[[#This Row],[a_SP]]+0.025</f>
        <v>5.7149077868852441E-2</v>
      </c>
      <c r="AH247" s="52">
        <f>EXP(70*Таблица8[[#This Row],[poro]]-8.2)</f>
        <v>1.5002108078613283E-2</v>
      </c>
      <c r="AI247" s="52"/>
      <c r="AJ247" s="52"/>
      <c r="AK247" s="1">
        <v>2463.0699999999997</v>
      </c>
      <c r="AL247" s="1">
        <v>84.79</v>
      </c>
      <c r="AM247" s="52">
        <f>1-(AL247-MIN(Таблица9[SP, mV]))/(MAX(Таблица9[SP, mV])-MIN(Таблица9[SP, mV]))</f>
        <v>9.5187279906093103E-2</v>
      </c>
      <c r="AN247" s="52">
        <f>0.175*Таблица9[[#This Row],[a_SP]]+0.025</f>
        <v>4.1657773983566293E-2</v>
      </c>
      <c r="AO247" s="52">
        <f>EXP(70*Таблица9[[#This Row],[poro]]-8.2)</f>
        <v>5.0723258392803986E-3</v>
      </c>
      <c r="AP247" s="52"/>
      <c r="AQ247" s="52"/>
    </row>
    <row r="248" spans="2:43" x14ac:dyDescent="0.45">
      <c r="B248" s="1">
        <v>2452.376666666667</v>
      </c>
      <c r="C248" s="1">
        <v>76.47</v>
      </c>
      <c r="D248" s="52">
        <f>1-(C248-MIN(Таблица4[SP, mV]))/(MAX(Таблица4[SP, mV])-MIN(Таблица4[SP, mV]))</f>
        <v>2.6355996944232296E-2</v>
      </c>
      <c r="E248" s="52">
        <f>0.175*Таблица4[[#This Row],[a_SP]]+0.025</f>
        <v>2.9612299465240653E-2</v>
      </c>
      <c r="F248" s="52">
        <f>EXP(70*Таблица4[[#This Row],[poro]]-8.2)</f>
        <v>2.1828169936422789E-3</v>
      </c>
      <c r="G248" s="52"/>
      <c r="H248" s="52"/>
      <c r="I248" s="1">
        <v>2446.9411111111181</v>
      </c>
      <c r="J248" s="1">
        <v>95.28</v>
      </c>
      <c r="K248" s="52">
        <f>1-(J248-MIN(Таблица5[SP, mV]))/(MAX(Таблица5[SP, mV])-MIN(Таблица5[SP, mV]))</f>
        <v>4.6627976786071557E-2</v>
      </c>
      <c r="L248" s="52">
        <f>0.175*Таблица5[[#This Row],[a_SP]]+0.025</f>
        <v>3.3159895937562522E-2</v>
      </c>
      <c r="M248" s="52">
        <f>EXP(70*Таблица5[[#This Row],[poro]]-8.2)</f>
        <v>2.7981206477953415E-3</v>
      </c>
      <c r="N248" s="52"/>
      <c r="O248" s="52"/>
      <c r="P248" s="1">
        <v>2446.46000000003</v>
      </c>
      <c r="Q248" s="1">
        <v>69.31</v>
      </c>
      <c r="R248" s="54">
        <f>1-(Q248-MIN(Таблица6[SP, mV]))/(MAX(Таблица6[SP, mV])-MIN(Таблица6[SP, mV]))</f>
        <v>0.36933045356371486</v>
      </c>
      <c r="S248" s="54">
        <f>0.175*Таблица6[[#This Row],[a_SP]]+0.025</f>
        <v>8.9632829373650108E-2</v>
      </c>
      <c r="T248" s="54">
        <f>EXP(70*Таблица6[[#This Row],[poro]]-8.2)</f>
        <v>0.14577339619656207</v>
      </c>
      <c r="U248" s="54"/>
      <c r="V248" s="54"/>
      <c r="W248" s="1">
        <v>2459.1999999999998</v>
      </c>
      <c r="X248" s="1">
        <v>92.63</v>
      </c>
      <c r="Y248" s="52">
        <f>1-(X248-MIN(Таблица7[SP, mV]))/(MAX(Таблица7[SP, mV])-MIN(Таблица7[SP, mV]))</f>
        <v>2.092802029383789E-2</v>
      </c>
      <c r="Z248" s="52">
        <f>0.175*Таблица7[[#This Row],[a_SP]]+0.025</f>
        <v>2.8662403551421634E-2</v>
      </c>
      <c r="AA248" s="52">
        <f>EXP(70*Таблица7[[#This Row],[poro]]-8.2)</f>
        <v>2.0423957939603495E-3</v>
      </c>
      <c r="AB248" s="52"/>
      <c r="AC248" s="52"/>
      <c r="AD248" s="1">
        <v>2467.2666666666669</v>
      </c>
      <c r="AE248" s="1">
        <v>81.42</v>
      </c>
      <c r="AF248" s="52">
        <f>1-(AE248-MIN(Таблица8[SP, mV]))/(MAX(Таблица8[SP, mV])-MIN(Таблица8[SP, mV]))</f>
        <v>0.1657786885245901</v>
      </c>
      <c r="AG248" s="52">
        <f>0.175*Таблица8[[#This Row],[a_SP]]+0.025</f>
        <v>5.4011270491803265E-2</v>
      </c>
      <c r="AH248" s="52">
        <f>EXP(70*Таблица8[[#This Row],[poro]]-8.2)</f>
        <v>1.2043730251010078E-2</v>
      </c>
      <c r="AI248" s="52"/>
      <c r="AJ248" s="52"/>
      <c r="AK248" s="1">
        <v>2463.2033333333329</v>
      </c>
      <c r="AL248" s="1">
        <v>84.38</v>
      </c>
      <c r="AM248" s="52">
        <f>1-(AL248-MIN(Таблица9[SP, mV]))/(MAX(Таблица9[SP, mV])-MIN(Таблица9[SP, mV]))</f>
        <v>9.956247999146306E-2</v>
      </c>
      <c r="AN248" s="52">
        <f>0.175*Таблица9[[#This Row],[a_SP]]+0.025</f>
        <v>4.2423433998506038E-2</v>
      </c>
      <c r="AO248" s="52">
        <f>EXP(70*Таблица9[[#This Row],[poro]]-8.2)</f>
        <v>5.3516004134658802E-3</v>
      </c>
      <c r="AP248" s="52"/>
      <c r="AQ248" s="52"/>
    </row>
    <row r="249" spans="2:43" x14ac:dyDescent="0.45">
      <c r="B249" s="1">
        <v>2452.5100000000002</v>
      </c>
      <c r="C249" s="1">
        <v>76.180000000000007</v>
      </c>
      <c r="D249" s="52">
        <f>1-(C249-MIN(Таблица4[SP, mV]))/(MAX(Таблица4[SP, mV])-MIN(Таблица4[SP, mV]))</f>
        <v>3.0048382989559475E-2</v>
      </c>
      <c r="E249" s="52">
        <f>0.175*Таблица4[[#This Row],[a_SP]]+0.025</f>
        <v>3.0258467023172909E-2</v>
      </c>
      <c r="F249" s="52">
        <f>EXP(70*Таблица4[[#This Row],[poro]]-8.2)</f>
        <v>2.2838165537705387E-3</v>
      </c>
      <c r="G249" s="52"/>
      <c r="H249" s="52"/>
      <c r="I249" s="1">
        <v>2447.0566666666737</v>
      </c>
      <c r="J249" s="1">
        <v>95.43</v>
      </c>
      <c r="K249" s="52">
        <f>1-(J249-MIN(Таблица5[SP, mV]))/(MAX(Таблица5[SP, mV])-MIN(Таблица5[SP, mV]))</f>
        <v>4.5127076245747411E-2</v>
      </c>
      <c r="L249" s="52">
        <f>0.175*Таблица5[[#This Row],[a_SP]]+0.025</f>
        <v>3.28972383430058E-2</v>
      </c>
      <c r="M249" s="52">
        <f>EXP(70*Таблица5[[#This Row],[poro]]-8.2)</f>
        <v>2.7471443747945699E-3</v>
      </c>
      <c r="N249" s="52"/>
      <c r="O249" s="52"/>
      <c r="P249" s="1">
        <v>2446.5900000000302</v>
      </c>
      <c r="Q249" s="1">
        <v>68.02</v>
      </c>
      <c r="R249" s="54">
        <f>1-(Q249-MIN(Таблица6[SP, mV]))/(MAX(Таблица6[SP, mV])-MIN(Таблица6[SP, mV]))</f>
        <v>0.38144426706733037</v>
      </c>
      <c r="S249" s="54">
        <f>0.175*Таблица6[[#This Row],[a_SP]]+0.025</f>
        <v>9.1752746736782798E-2</v>
      </c>
      <c r="T249" s="54">
        <f>EXP(70*Таблица6[[#This Row],[poro]]-8.2)</f>
        <v>0.16909277867991629</v>
      </c>
      <c r="U249" s="54"/>
      <c r="V249" s="54"/>
      <c r="W249" s="1">
        <v>2459.3000000000002</v>
      </c>
      <c r="X249" s="1">
        <v>92.1</v>
      </c>
      <c r="Y249" s="52">
        <f>1-(X249-MIN(Таблица7[SP, mV]))/(MAX(Таблица7[SP, mV])-MIN(Таблица7[SP, mV]))</f>
        <v>2.6529965119966192E-2</v>
      </c>
      <c r="Z249" s="52">
        <f>0.175*Таблица7[[#This Row],[a_SP]]+0.025</f>
        <v>2.9642743895994084E-2</v>
      </c>
      <c r="AA249" s="52">
        <f>EXP(70*Таблица7[[#This Row],[poro]]-8.2)</f>
        <v>2.187473777396122E-3</v>
      </c>
      <c r="AB249" s="52"/>
      <c r="AC249" s="52"/>
      <c r="AD249" s="1">
        <v>2467.4</v>
      </c>
      <c r="AE249" s="1">
        <v>82.88</v>
      </c>
      <c r="AF249" s="52">
        <f>1-(AE249-MIN(Таблица8[SP, mV]))/(MAX(Таблица8[SP, mV])-MIN(Таблица8[SP, mV]))</f>
        <v>0.15081967213114755</v>
      </c>
      <c r="AG249" s="52">
        <f>0.175*Таблица8[[#This Row],[a_SP]]+0.025</f>
        <v>5.139344262295082E-2</v>
      </c>
      <c r="AH249" s="52">
        <f>EXP(70*Таблица8[[#This Row],[poro]]-8.2)</f>
        <v>1.0027148481385693E-2</v>
      </c>
      <c r="AI249" s="52"/>
      <c r="AJ249" s="52"/>
      <c r="AK249" s="1">
        <v>2463.3366666666666</v>
      </c>
      <c r="AL249" s="1">
        <v>86.13</v>
      </c>
      <c r="AM249" s="52">
        <f>1-(AL249-MIN(Таблица9[SP, mV]))/(MAX(Таблица9[SP, mV])-MIN(Таблица9[SP, mV]))</f>
        <v>8.0887845480738463E-2</v>
      </c>
      <c r="AN249" s="52">
        <f>0.175*Таблица9[[#This Row],[a_SP]]+0.025</f>
        <v>3.9155372959129228E-2</v>
      </c>
      <c r="AO249" s="52">
        <f>EXP(70*Таблица9[[#This Row],[poro]]-8.2)</f>
        <v>4.25728394828386E-3</v>
      </c>
      <c r="AP249" s="52"/>
      <c r="AQ249" s="52"/>
    </row>
    <row r="250" spans="2:43" x14ac:dyDescent="0.45">
      <c r="B250" s="1">
        <v>2452.6433333333334</v>
      </c>
      <c r="C250" s="1">
        <v>75.680000000000007</v>
      </c>
      <c r="D250" s="52">
        <f>1-(C250-MIN(Таблица4[SP, mV]))/(MAX(Таблица4[SP, mV])-MIN(Таблица4[SP, mV]))</f>
        <v>3.6414565826330514E-2</v>
      </c>
      <c r="E250" s="52">
        <f>0.175*Таблица4[[#This Row],[a_SP]]+0.025</f>
        <v>3.1372549019607843E-2</v>
      </c>
      <c r="F250" s="52">
        <f>EXP(70*Таблица4[[#This Row],[poro]]-8.2)</f>
        <v>2.4690506149981722E-3</v>
      </c>
      <c r="G250" s="52"/>
      <c r="H250" s="52"/>
      <c r="I250" s="1">
        <v>2447.1722222222293</v>
      </c>
      <c r="J250" s="1">
        <v>95.86</v>
      </c>
      <c r="K250" s="52">
        <f>1-(J250-MIN(Таблица5[SP, mV]))/(MAX(Таблица5[SP, mV])-MIN(Таблица5[SP, mV]))</f>
        <v>4.0824494696818037E-2</v>
      </c>
      <c r="L250" s="52">
        <f>0.175*Таблица5[[#This Row],[a_SP]]+0.025</f>
        <v>3.2144286571943154E-2</v>
      </c>
      <c r="M250" s="52">
        <f>EXP(70*Таблица5[[#This Row],[poro]]-8.2)</f>
        <v>2.6061012719499226E-3</v>
      </c>
      <c r="N250" s="52"/>
      <c r="O250" s="52"/>
      <c r="P250" s="1">
        <v>2446.7200000000298</v>
      </c>
      <c r="Q250" s="1">
        <v>67.45</v>
      </c>
      <c r="R250" s="54">
        <f>1-(Q250-MIN(Таблица6[SP, mV]))/(MAX(Таблица6[SP, mV])-MIN(Таблица6[SP, mV]))</f>
        <v>0.38679688233636966</v>
      </c>
      <c r="S250" s="54">
        <f>0.175*Таблица6[[#This Row],[a_SP]]+0.025</f>
        <v>9.2689454408864697E-2</v>
      </c>
      <c r="T250" s="54">
        <f>EXP(70*Таблица6[[#This Row],[poro]]-8.2)</f>
        <v>0.18055168632306445</v>
      </c>
      <c r="U250" s="54"/>
      <c r="V250" s="54"/>
      <c r="W250" s="1">
        <v>2459.3999999999996</v>
      </c>
      <c r="X250" s="1">
        <v>90.41</v>
      </c>
      <c r="Y250" s="52">
        <f>1-(X250-MIN(Таблица7[SP, mV]))/(MAX(Таблица7[SP, mV])-MIN(Таблица7[SP, mV]))</f>
        <v>4.439277032026212E-2</v>
      </c>
      <c r="Z250" s="52">
        <f>0.175*Таблица7[[#This Row],[a_SP]]+0.025</f>
        <v>3.276873480604587E-2</v>
      </c>
      <c r="AA250" s="52">
        <f>EXP(70*Таблица7[[#This Row],[poro]]-8.2)</f>
        <v>2.7225439403621445E-3</v>
      </c>
      <c r="AB250" s="52"/>
      <c r="AC250" s="52"/>
      <c r="AD250" s="1">
        <v>2467.5333333333333</v>
      </c>
      <c r="AE250" s="1">
        <v>83.86</v>
      </c>
      <c r="AF250" s="52">
        <f>1-(AE250-MIN(Таблица8[SP, mV]))/(MAX(Таблица8[SP, mV])-MIN(Таблица8[SP, mV]))</f>
        <v>0.14077868852459008</v>
      </c>
      <c r="AG250" s="52">
        <f>0.175*Таблица8[[#This Row],[a_SP]]+0.025</f>
        <v>4.9636270491803261E-2</v>
      </c>
      <c r="AH250" s="52">
        <f>EXP(70*Таблица8[[#This Row],[poro]]-8.2)</f>
        <v>8.866624871859392E-3</v>
      </c>
      <c r="AI250" s="52"/>
      <c r="AJ250" s="52"/>
      <c r="AK250" s="1">
        <v>2463.4699999999998</v>
      </c>
      <c r="AL250" s="1">
        <v>87.26</v>
      </c>
      <c r="AM250" s="52">
        <f>1-(AL250-MIN(Таблица9[SP, mV]))/(MAX(Таблица9[SP, mV])-MIN(Таблица9[SP, mV]))</f>
        <v>6.8829367196670432E-2</v>
      </c>
      <c r="AN250" s="52">
        <f>0.175*Таблица9[[#This Row],[a_SP]]+0.025</f>
        <v>3.7045139259417326E-2</v>
      </c>
      <c r="AO250" s="52">
        <f>EXP(70*Таблица9[[#This Row],[poro]]-8.2)</f>
        <v>3.672655710232993E-3</v>
      </c>
      <c r="AP250" s="52"/>
      <c r="AQ250" s="52"/>
    </row>
    <row r="251" spans="2:43" x14ac:dyDescent="0.45">
      <c r="B251" s="1">
        <v>2452.7766666666666</v>
      </c>
      <c r="C251" s="1">
        <v>76.08</v>
      </c>
      <c r="D251" s="52">
        <f>1-(C251-MIN(Таблица4[SP, mV]))/(MAX(Таблица4[SP, mV])-MIN(Таблица4[SP, mV]))</f>
        <v>3.1321619556913816E-2</v>
      </c>
      <c r="E251" s="52">
        <f>0.175*Таблица4[[#This Row],[a_SP]]+0.025</f>
        <v>3.0481283422459919E-2</v>
      </c>
      <c r="F251" s="52">
        <f>EXP(70*Таблица4[[#This Row],[poro]]-8.2)</f>
        <v>2.3197168215563242E-3</v>
      </c>
      <c r="G251" s="52"/>
      <c r="H251" s="52"/>
      <c r="I251" s="1">
        <v>2447.2877777777849</v>
      </c>
      <c r="J251" s="1">
        <v>96.14</v>
      </c>
      <c r="K251" s="52">
        <f>1-(J251-MIN(Таблица5[SP, mV]))/(MAX(Таблица5[SP, mV])-MIN(Таблица5[SP, mV]))</f>
        <v>3.802281368821292E-2</v>
      </c>
      <c r="L251" s="52">
        <f>0.175*Таблица5[[#This Row],[a_SP]]+0.025</f>
        <v>3.1653992395437258E-2</v>
      </c>
      <c r="M251" s="52">
        <f>EXP(70*Таблица5[[#This Row],[poro]]-8.2)</f>
        <v>2.5181757903361894E-3</v>
      </c>
      <c r="N251" s="52"/>
      <c r="O251" s="52"/>
      <c r="P251" s="1">
        <v>2446.8500000000299</v>
      </c>
      <c r="Q251" s="1">
        <v>68.150000000000006</v>
      </c>
      <c r="R251" s="54">
        <f>1-(Q251-MIN(Таблица6[SP, mV]))/(MAX(Таблица6[SP, mV])-MIN(Таблица6[SP, mV]))</f>
        <v>0.38022349516386511</v>
      </c>
      <c r="S251" s="54">
        <f>0.175*Таблица6[[#This Row],[a_SP]]+0.025</f>
        <v>9.1539111653676397E-2</v>
      </c>
      <c r="T251" s="54">
        <f>EXP(70*Таблица6[[#This Row],[poro]]-8.2)</f>
        <v>0.16658290188757077</v>
      </c>
      <c r="U251" s="54"/>
      <c r="V251" s="54"/>
      <c r="W251" s="1">
        <v>2459.5</v>
      </c>
      <c r="X251" s="1">
        <v>89.17</v>
      </c>
      <c r="Y251" s="52">
        <f>1-(X251-MIN(Таблица7[SP, mV]))/(MAX(Таблица7[SP, mV])-MIN(Таблица7[SP, mV]))</f>
        <v>5.7499207271958563E-2</v>
      </c>
      <c r="Z251" s="52">
        <f>0.175*Таблица7[[#This Row],[a_SP]]+0.025</f>
        <v>3.5062361272592747E-2</v>
      </c>
      <c r="AA251" s="52">
        <f>EXP(70*Таблица7[[#This Row],[poro]]-8.2)</f>
        <v>3.1967049240792644E-3</v>
      </c>
      <c r="AB251" s="52"/>
      <c r="AC251" s="52"/>
      <c r="AD251" s="1">
        <v>2467.666666666667</v>
      </c>
      <c r="AE251" s="1">
        <v>85.2</v>
      </c>
      <c r="AF251" s="52">
        <f>1-(AE251-MIN(Таблица8[SP, mV]))/(MAX(Таблица8[SP, mV])-MIN(Таблица8[SP, mV]))</f>
        <v>0.12704918032786883</v>
      </c>
      <c r="AG251" s="52">
        <f>0.175*Таблица8[[#This Row],[a_SP]]+0.025</f>
        <v>4.7233606557377045E-2</v>
      </c>
      <c r="AH251" s="52">
        <f>EXP(70*Таблица8[[#This Row],[poro]]-8.2)</f>
        <v>7.4940377520720941E-3</v>
      </c>
      <c r="AI251" s="52"/>
      <c r="AJ251" s="52"/>
      <c r="AK251" s="1">
        <v>2463.603333333333</v>
      </c>
      <c r="AL251" s="1">
        <v>86.69</v>
      </c>
      <c r="AM251" s="52">
        <f>1-(AL251-MIN(Таблица9[SP, mV]))/(MAX(Таблица9[SP, mV])-MIN(Таблица9[SP, mV]))</f>
        <v>7.4911962437306578E-2</v>
      </c>
      <c r="AN251" s="52">
        <f>0.175*Таблица9[[#This Row],[a_SP]]+0.025</f>
        <v>3.810959342652865E-2</v>
      </c>
      <c r="AO251" s="52">
        <f>EXP(70*Таблица9[[#This Row],[poro]]-8.2)</f>
        <v>3.9567651844841468E-3</v>
      </c>
      <c r="AP251" s="52"/>
      <c r="AQ251" s="52"/>
    </row>
    <row r="252" spans="2:43" x14ac:dyDescent="0.45">
      <c r="B252" s="1">
        <v>2452.91</v>
      </c>
      <c r="C252" s="1">
        <v>76.5</v>
      </c>
      <c r="D252" s="52">
        <f>1-(C252-MIN(Таблица4[SP, mV]))/(MAX(Таблица4[SP, mV])-MIN(Таблица4[SP, mV]))</f>
        <v>2.5974025974026094E-2</v>
      </c>
      <c r="E252" s="52">
        <f>0.175*Таблица4[[#This Row],[a_SP]]+0.025</f>
        <v>2.9545454545454569E-2</v>
      </c>
      <c r="F252" s="52">
        <f>EXP(70*Таблица4[[#This Row],[poro]]-8.2)</f>
        <v>2.1726271362616329E-3</v>
      </c>
      <c r="G252" s="52"/>
      <c r="H252" s="52"/>
      <c r="I252" s="1">
        <v>2447.40333333334</v>
      </c>
      <c r="J252" s="1">
        <v>96.02</v>
      </c>
      <c r="K252" s="52">
        <f>1-(J252-MIN(Таблица5[SP, mV]))/(MAX(Таблица5[SP, mV])-MIN(Таблица5[SP, mV]))</f>
        <v>3.9223534120472303E-2</v>
      </c>
      <c r="L252" s="52">
        <f>0.175*Таблица5[[#This Row],[a_SP]]+0.025</f>
        <v>3.1864118471082656E-2</v>
      </c>
      <c r="M252" s="52">
        <f>EXP(70*Таблица5[[#This Row],[poro]]-8.2)</f>
        <v>2.5554889416898536E-3</v>
      </c>
      <c r="N252" s="52"/>
      <c r="O252" s="52"/>
      <c r="P252" s="1">
        <v>2446.98000000003</v>
      </c>
      <c r="Q252" s="1">
        <v>70.47</v>
      </c>
      <c r="R252" s="54">
        <f>1-(Q252-MIN(Таблица6[SP, mV]))/(MAX(Таблица6[SP, mV])-MIN(Таблица6[SP, mV]))</f>
        <v>0.35843741196356471</v>
      </c>
      <c r="S252" s="54">
        <f>0.175*Таблица6[[#This Row],[a_SP]]+0.025</f>
        <v>8.7726547093623819E-2</v>
      </c>
      <c r="T252" s="54">
        <f>EXP(70*Таблица6[[#This Row],[poro]]-8.2)</f>
        <v>0.1275634101573144</v>
      </c>
      <c r="U252" s="54"/>
      <c r="V252" s="54"/>
      <c r="W252" s="1">
        <v>2459.6</v>
      </c>
      <c r="X252" s="1">
        <v>88.47</v>
      </c>
      <c r="Y252" s="52">
        <f>1-(X252-MIN(Таблица7[SP, mV]))/(MAX(Таблица7[SP, mV])-MIN(Таблица7[SP, mV]))</f>
        <v>6.4898002325335602E-2</v>
      </c>
      <c r="Z252" s="52">
        <f>0.175*Таблица7[[#This Row],[a_SP]]+0.025</f>
        <v>3.6357150406933728E-2</v>
      </c>
      <c r="AA252" s="52">
        <f>EXP(70*Таблица7[[#This Row],[poro]]-8.2)</f>
        <v>3.4999749364921957E-3</v>
      </c>
      <c r="AB252" s="52"/>
      <c r="AC252" s="52"/>
      <c r="AD252" s="1">
        <v>2467.8000000000002</v>
      </c>
      <c r="AE252" s="1">
        <v>86.34</v>
      </c>
      <c r="AF252" s="52">
        <f>1-(AE252-MIN(Таблица8[SP, mV]))/(MAX(Таблица8[SP, mV])-MIN(Таблица8[SP, mV]))</f>
        <v>0.11536885245901629</v>
      </c>
      <c r="AG252" s="52">
        <f>0.175*Таблица8[[#This Row],[a_SP]]+0.025</f>
        <v>4.5189549180327852E-2</v>
      </c>
      <c r="AH252" s="52">
        <f>EXP(70*Таблица8[[#This Row],[poro]]-8.2)</f>
        <v>6.4949420095378853E-3</v>
      </c>
      <c r="AI252" s="52"/>
      <c r="AJ252" s="52"/>
      <c r="AK252" s="1">
        <v>2463.7366666666662</v>
      </c>
      <c r="AL252" s="1">
        <v>88</v>
      </c>
      <c r="AM252" s="52">
        <f>1-(AL252-MIN(Таблица9[SP, mV]))/(MAX(Таблица9[SP, mV])-MIN(Таблица9[SP, mV]))</f>
        <v>6.0932664603564168E-2</v>
      </c>
      <c r="AN252" s="52">
        <f>0.175*Таблица9[[#This Row],[a_SP]]+0.025</f>
        <v>3.5663216305623732E-2</v>
      </c>
      <c r="AO252" s="52">
        <f>EXP(70*Таблица9[[#This Row],[poro]]-8.2)</f>
        <v>3.3340254586785565E-3</v>
      </c>
      <c r="AP252" s="52"/>
      <c r="AQ252" s="52"/>
    </row>
    <row r="253" spans="2:43" x14ac:dyDescent="0.45">
      <c r="B253" s="1">
        <v>2453.0433333333335</v>
      </c>
      <c r="C253" s="1">
        <v>77.05</v>
      </c>
      <c r="D253" s="52">
        <f>1-(C253-MIN(Таблица4[SP, mV]))/(MAX(Таблица4[SP, mV])-MIN(Таблица4[SP, mV]))</f>
        <v>1.8971224853577939E-2</v>
      </c>
      <c r="E253" s="52">
        <f>0.175*Таблица4[[#This Row],[a_SP]]+0.025</f>
        <v>2.8319964349376142E-2</v>
      </c>
      <c r="F253" s="52">
        <f>EXP(70*Таблица4[[#This Row],[poro]]-8.2)</f>
        <v>1.9940201632281931E-3</v>
      </c>
      <c r="G253" s="52"/>
      <c r="H253" s="52"/>
      <c r="I253" s="1">
        <v>2447.5188888888956</v>
      </c>
      <c r="J253" s="1">
        <v>96.08</v>
      </c>
      <c r="K253" s="52">
        <f>1-(J253-MIN(Таблица5[SP, mV]))/(MAX(Таблица5[SP, mV])-MIN(Таблица5[SP, mV]))</f>
        <v>3.8623173904342556E-2</v>
      </c>
      <c r="L253" s="52">
        <f>0.175*Таблица5[[#This Row],[a_SP]]+0.025</f>
        <v>3.175905543325995E-2</v>
      </c>
      <c r="M253" s="52">
        <f>EXP(70*Таблица5[[#This Row],[poro]]-8.2)</f>
        <v>2.5367637622441775E-3</v>
      </c>
      <c r="N253" s="52"/>
      <c r="O253" s="52"/>
      <c r="P253" s="1">
        <v>2447.1100000000301</v>
      </c>
      <c r="Q253" s="1">
        <v>73.28</v>
      </c>
      <c r="R253" s="54">
        <f>1-(Q253-MIN(Таблица6[SP, mV]))/(MAX(Таблица6[SP, mV])-MIN(Таблица6[SP, mV]))</f>
        <v>0.332049957742511</v>
      </c>
      <c r="S253" s="54">
        <f>0.175*Таблица6[[#This Row],[a_SP]]+0.025</f>
        <v>8.3108742604939417E-2</v>
      </c>
      <c r="T253" s="54">
        <f>EXP(70*Таблица6[[#This Row],[poro]]-8.2)</f>
        <v>9.2329828778177192E-2</v>
      </c>
      <c r="U253" s="54"/>
      <c r="V253" s="54"/>
      <c r="W253" s="1">
        <v>2459.6999999999998</v>
      </c>
      <c r="X253" s="1">
        <v>89.53</v>
      </c>
      <c r="Y253" s="52">
        <f>1-(X253-MIN(Таблица7[SP, mV]))/(MAX(Таблица7[SP, mV])-MIN(Таблица7[SP, mV]))</f>
        <v>5.3694112673078886E-2</v>
      </c>
      <c r="Z253" s="52">
        <f>0.175*Таблица7[[#This Row],[a_SP]]+0.025</f>
        <v>3.4396469717788807E-2</v>
      </c>
      <c r="AA253" s="52">
        <f>EXP(70*Таблица7[[#This Row],[poro]]-8.2)</f>
        <v>3.0511182391976754E-3</v>
      </c>
      <c r="AB253" s="52"/>
      <c r="AC253" s="52"/>
      <c r="AD253" s="1">
        <v>2467.9333333333334</v>
      </c>
      <c r="AE253" s="1">
        <v>86.44</v>
      </c>
      <c r="AF253" s="52">
        <f>1-(AE253-MIN(Таблица8[SP, mV]))/(MAX(Таблица8[SP, mV])-MIN(Таблица8[SP, mV]))</f>
        <v>0.11434426229508199</v>
      </c>
      <c r="AG253" s="52">
        <f>0.175*Таблица8[[#This Row],[a_SP]]+0.025</f>
        <v>4.5010245901639351E-2</v>
      </c>
      <c r="AH253" s="52">
        <f>EXP(70*Таблица8[[#This Row],[poro]]-8.2)</f>
        <v>6.4139319531184708E-3</v>
      </c>
      <c r="AI253" s="52"/>
      <c r="AJ253" s="52"/>
      <c r="AK253" s="1">
        <v>2463.8699999999994</v>
      </c>
      <c r="AL253" s="1">
        <v>88.12</v>
      </c>
      <c r="AM253" s="52">
        <f>1-(AL253-MIN(Таблица9[SP, mV]))/(MAX(Таблица9[SP, mV])-MIN(Таблица9[SP, mV]))</f>
        <v>5.965211823711436E-2</v>
      </c>
      <c r="AN253" s="52">
        <f>0.175*Таблица9[[#This Row],[a_SP]]+0.025</f>
        <v>3.5439120691495012E-2</v>
      </c>
      <c r="AO253" s="52">
        <f>EXP(70*Таблица9[[#This Row],[poro]]-8.2)</f>
        <v>3.2821336940703719E-3</v>
      </c>
      <c r="AP253" s="52"/>
      <c r="AQ253" s="52"/>
    </row>
    <row r="254" spans="2:43" x14ac:dyDescent="0.45">
      <c r="B254" s="1">
        <v>2453.1766666666667</v>
      </c>
      <c r="C254" s="1">
        <v>77.44</v>
      </c>
      <c r="D254" s="52">
        <f>1-(C254-MIN(Таблица4[SP, mV]))/(MAX(Таблица4[SP, mV])-MIN(Таблица4[SP, mV]))</f>
        <v>1.400560224089642E-2</v>
      </c>
      <c r="E254" s="52">
        <f>0.175*Таблица4[[#This Row],[a_SP]]+0.025</f>
        <v>2.7450980392156876E-2</v>
      </c>
      <c r="F254" s="52">
        <f>EXP(70*Таблица4[[#This Row],[poro]]-8.2)</f>
        <v>1.8763415678641564E-3</v>
      </c>
      <c r="G254" s="52"/>
      <c r="H254" s="52"/>
      <c r="I254" s="1">
        <v>2447.6344444444517</v>
      </c>
      <c r="J254" s="1">
        <v>96.86</v>
      </c>
      <c r="K254" s="52">
        <f>1-(J254-MIN(Таблица5[SP, mV]))/(MAX(Таблица5[SP, mV])-MIN(Таблица5[SP, mV]))</f>
        <v>3.081849109465673E-2</v>
      </c>
      <c r="L254" s="52">
        <f>0.175*Таблица5[[#This Row],[a_SP]]+0.025</f>
        <v>3.0393235941564928E-2</v>
      </c>
      <c r="M254" s="52">
        <f>EXP(70*Таблица5[[#This Row],[poro]]-8.2)</f>
        <v>2.3054636246314475E-3</v>
      </c>
      <c r="N254" s="52"/>
      <c r="O254" s="52"/>
      <c r="P254" s="1">
        <v>2447.2400000000298</v>
      </c>
      <c r="Q254" s="1">
        <v>75.599999999999994</v>
      </c>
      <c r="R254" s="54">
        <f>1-(Q254-MIN(Таблица6[SP, mV]))/(MAX(Таблица6[SP, mV])-MIN(Таблица6[SP, mV]))</f>
        <v>0.3102638745422106</v>
      </c>
      <c r="S254" s="54">
        <f>0.175*Таблица6[[#This Row],[a_SP]]+0.025</f>
        <v>7.9296178044886853E-2</v>
      </c>
      <c r="T254" s="54">
        <f>EXP(70*Таблица6[[#This Row],[poro]]-8.2)</f>
        <v>7.0702981426835274E-2</v>
      </c>
      <c r="U254" s="54"/>
      <c r="V254" s="54"/>
      <c r="W254" s="1">
        <v>2459.8000000000002</v>
      </c>
      <c r="X254" s="1">
        <v>91.12</v>
      </c>
      <c r="Y254" s="52">
        <f>1-(X254-MIN(Таблица7[SP, mV]))/(MAX(Таблица7[SP, mV])-MIN(Таблица7[SP, mV]))</f>
        <v>3.688827819469398E-2</v>
      </c>
      <c r="Z254" s="52">
        <f>0.175*Таблица7[[#This Row],[a_SP]]+0.025</f>
        <v>3.1455448684071449E-2</v>
      </c>
      <c r="AA254" s="52">
        <f>EXP(70*Таблица7[[#This Row],[poro]]-8.2)</f>
        <v>2.4834201103231773E-3</v>
      </c>
      <c r="AB254" s="52"/>
      <c r="AC254" s="52"/>
      <c r="AD254" s="1">
        <v>2468.0666666666671</v>
      </c>
      <c r="AE254" s="1">
        <v>86.31</v>
      </c>
      <c r="AF254" s="52">
        <f>1-(AE254-MIN(Таблица8[SP, mV]))/(MAX(Таблица8[SP, mV])-MIN(Таблица8[SP, mV]))</f>
        <v>0.11567622950819667</v>
      </c>
      <c r="AG254" s="52">
        <f>0.175*Таблица8[[#This Row],[a_SP]]+0.025</f>
        <v>4.5243340163934415E-2</v>
      </c>
      <c r="AH254" s="52">
        <f>EXP(70*Таблица8[[#This Row],[poro]]-8.2)</f>
        <v>6.5194439623750917E-3</v>
      </c>
      <c r="AI254" s="52"/>
      <c r="AJ254" s="52"/>
      <c r="AK254" s="1">
        <v>2464.0033333333331</v>
      </c>
      <c r="AL254" s="1">
        <v>88.13</v>
      </c>
      <c r="AM254" s="52">
        <f>1-(AL254-MIN(Таблица9[SP, mV]))/(MAX(Таблица9[SP, mV])-MIN(Таблица9[SP, mV]))</f>
        <v>5.954540603991032E-2</v>
      </c>
      <c r="AN254" s="52">
        <f>0.175*Таблица9[[#This Row],[a_SP]]+0.025</f>
        <v>3.5420446056984307E-2</v>
      </c>
      <c r="AO254" s="52">
        <f>EXP(70*Таблица9[[#This Row],[poro]]-8.2)</f>
        <v>3.2778460118617452E-3</v>
      </c>
      <c r="AP254" s="52"/>
      <c r="AQ254" s="52"/>
    </row>
    <row r="255" spans="2:43" x14ac:dyDescent="0.45">
      <c r="B255" s="1">
        <v>2453.3100000000004</v>
      </c>
      <c r="C255" s="1">
        <v>77.319999999999993</v>
      </c>
      <c r="D255" s="52">
        <f>1-(C255-MIN(Таблица4[SP, mV]))/(MAX(Таблица4[SP, mV])-MIN(Таблица4[SP, mV]))</f>
        <v>1.5533486121721563E-2</v>
      </c>
      <c r="E255" s="52">
        <f>0.175*Таблица4[[#This Row],[a_SP]]+0.025</f>
        <v>2.7718360071301275E-2</v>
      </c>
      <c r="F255" s="52">
        <f>EXP(70*Таблица4[[#This Row],[poro]]-8.2)</f>
        <v>1.9117909712125969E-3</v>
      </c>
      <c r="G255" s="52"/>
      <c r="H255" s="52"/>
      <c r="I255" s="1">
        <v>2447.7500000000068</v>
      </c>
      <c r="J255" s="1">
        <v>97.1</v>
      </c>
      <c r="K255" s="52">
        <f>1-(J255-MIN(Таблица5[SP, mV]))/(MAX(Таблица5[SP, mV])-MIN(Таблица5[SP, mV]))</f>
        <v>2.8417050230138075E-2</v>
      </c>
      <c r="L255" s="52">
        <f>0.175*Таблица5[[#This Row],[a_SP]]+0.025</f>
        <v>2.9972983790274164E-2</v>
      </c>
      <c r="M255" s="52">
        <f>EXP(70*Таблица5[[#This Row],[poro]]-8.2)</f>
        <v>2.2386301627152333E-3</v>
      </c>
      <c r="N255" s="52"/>
      <c r="O255" s="52"/>
      <c r="P255" s="1">
        <v>2447.3700000000299</v>
      </c>
      <c r="Q255" s="1">
        <v>77.37</v>
      </c>
      <c r="R255" s="54">
        <f>1-(Q255-MIN(Таблица6[SP, mV]))/(MAX(Таблица6[SP, mV])-MIN(Таблица6[SP, mV]))</f>
        <v>0.29364259554887784</v>
      </c>
      <c r="S255" s="54">
        <f>0.175*Таблица6[[#This Row],[a_SP]]+0.025</f>
        <v>7.6387454221053613E-2</v>
      </c>
      <c r="T255" s="54">
        <f>EXP(70*Таблица6[[#This Row],[poro]]-8.2)</f>
        <v>5.7678072451928179E-2</v>
      </c>
      <c r="U255" s="54"/>
      <c r="V255" s="54"/>
      <c r="W255" s="1">
        <v>2459.8999999999996</v>
      </c>
      <c r="X255" s="1">
        <v>92.42</v>
      </c>
      <c r="Y255" s="52">
        <f>1-(X255-MIN(Таблица7[SP, mV]))/(MAX(Таблица7[SP, mV])-MIN(Таблица7[SP, mV]))</f>
        <v>2.3147658809850924E-2</v>
      </c>
      <c r="Z255" s="52">
        <f>0.175*Таблица7[[#This Row],[a_SP]]+0.025</f>
        <v>2.9050840291723914E-2</v>
      </c>
      <c r="AA255" s="52">
        <f>EXP(70*Таблица7[[#This Row],[poro]]-8.2)</f>
        <v>2.0986915925859675E-3</v>
      </c>
      <c r="AB255" s="52"/>
      <c r="AC255" s="52"/>
      <c r="AD255" s="1">
        <v>2468.2000000000003</v>
      </c>
      <c r="AE255" s="1">
        <v>86.43</v>
      </c>
      <c r="AF255" s="52">
        <f>1-(AE255-MIN(Таблица8[SP, mV]))/(MAX(Таблица8[SP, mV])-MIN(Таблица8[SP, mV]))</f>
        <v>0.11444672131147526</v>
      </c>
      <c r="AG255" s="52">
        <f>0.175*Таблица8[[#This Row],[a_SP]]+0.025</f>
        <v>4.5028176229508173E-2</v>
      </c>
      <c r="AH255" s="52">
        <f>EXP(70*Таблица8[[#This Row],[poro]]-8.2)</f>
        <v>6.4219872804734479E-3</v>
      </c>
      <c r="AI255" s="52"/>
      <c r="AJ255" s="52"/>
      <c r="AK255" s="1">
        <v>2464.1366666666663</v>
      </c>
      <c r="AL255" s="1">
        <v>88.31</v>
      </c>
      <c r="AM255" s="52">
        <f>1-(AL255-MIN(Таблица9[SP, mV]))/(MAX(Таблица9[SP, mV])-MIN(Таблица9[SP, mV]))</f>
        <v>5.7624586490235719E-2</v>
      </c>
      <c r="AN255" s="52">
        <f>0.175*Таблица9[[#This Row],[a_SP]]+0.025</f>
        <v>3.5084302635791251E-2</v>
      </c>
      <c r="AO255" s="52">
        <f>EXP(70*Таблица9[[#This Row],[poro]]-8.2)</f>
        <v>3.2016185009478989E-3</v>
      </c>
      <c r="AP255" s="52"/>
      <c r="AQ255" s="52"/>
    </row>
    <row r="256" spans="2:43" x14ac:dyDescent="0.45">
      <c r="B256" s="1">
        <v>2453.4433333333336</v>
      </c>
      <c r="C256" s="1">
        <v>77.849999999999994</v>
      </c>
      <c r="D256" s="52">
        <f>1-(C256-MIN(Таблица4[SP, mV]))/(MAX(Таблица4[SP, mV])-MIN(Таблица4[SP, mV]))</f>
        <v>8.7853323147442097E-3</v>
      </c>
      <c r="E256" s="52">
        <f>0.175*Таблица4[[#This Row],[a_SP]]+0.025</f>
        <v>2.6537433155080239E-2</v>
      </c>
      <c r="F256" s="52">
        <f>EXP(70*Таблица4[[#This Row],[poro]]-8.2)</f>
        <v>1.7601087551463398E-3</v>
      </c>
      <c r="G256" s="52"/>
      <c r="H256" s="52"/>
      <c r="I256" s="1">
        <v>2447.8655555555624</v>
      </c>
      <c r="J256" s="1">
        <v>97.21</v>
      </c>
      <c r="K256" s="52">
        <f>1-(J256-MIN(Таблица5[SP, mV]))/(MAX(Таблица5[SP, mV])-MIN(Таблица5[SP, mV]))</f>
        <v>2.731638983390039E-2</v>
      </c>
      <c r="L256" s="52">
        <f>0.175*Таблица5[[#This Row],[a_SP]]+0.025</f>
        <v>2.9780368220932569E-2</v>
      </c>
      <c r="M256" s="52">
        <f>EXP(70*Таблица5[[#This Row],[poro]]-8.2)</f>
        <v>2.2086490840665923E-3</v>
      </c>
      <c r="N256" s="52"/>
      <c r="O256" s="52"/>
      <c r="P256" s="1">
        <v>2447.50000000003</v>
      </c>
      <c r="Q256" s="1">
        <v>78.52</v>
      </c>
      <c r="R256" s="54">
        <f>1-(Q256-MIN(Таблица6[SP, mV]))/(MAX(Таблица6[SP, mV])-MIN(Таблица6[SP, mV]))</f>
        <v>0.28284345947976341</v>
      </c>
      <c r="S256" s="54">
        <f>0.175*Таблица6[[#This Row],[a_SP]]+0.025</f>
        <v>7.4497605408958598E-2</v>
      </c>
      <c r="T256" s="54">
        <f>EXP(70*Таблица6[[#This Row],[poro]]-8.2)</f>
        <v>5.0531032758126856E-2</v>
      </c>
      <c r="U256" s="54"/>
      <c r="V256" s="54"/>
      <c r="W256" s="1">
        <v>2460</v>
      </c>
      <c r="X256" s="1">
        <v>92.34</v>
      </c>
      <c r="Y256" s="52">
        <f>1-(X256-MIN(Таблица7[SP, mV]))/(MAX(Таблица7[SP, mV])-MIN(Таблица7[SP, mV]))</f>
        <v>2.3993235387379741E-2</v>
      </c>
      <c r="Z256" s="52">
        <f>0.175*Таблица7[[#This Row],[a_SP]]+0.025</f>
        <v>2.9198816192791455E-2</v>
      </c>
      <c r="AA256" s="52">
        <f>EXP(70*Таблица7[[#This Row],[poro]]-8.2)</f>
        <v>2.1205434760924223E-3</v>
      </c>
      <c r="AB256" s="52"/>
      <c r="AC256" s="52"/>
      <c r="AD256" s="1">
        <v>2468.3333333333335</v>
      </c>
      <c r="AE256" s="1">
        <v>86.47</v>
      </c>
      <c r="AF256" s="52">
        <f>1-(AE256-MIN(Таблица8[SP, mV]))/(MAX(Таблица8[SP, mV])-MIN(Таблица8[SP, mV]))</f>
        <v>0.11403688524590161</v>
      </c>
      <c r="AG256" s="52">
        <f>0.175*Таблица8[[#This Row],[a_SP]]+0.025</f>
        <v>4.4956454918032782E-2</v>
      </c>
      <c r="AH256" s="52">
        <f>EXP(70*Таблица8[[#This Row],[poro]]-8.2)</f>
        <v>6.389826544877626E-3</v>
      </c>
      <c r="AI256" s="52"/>
      <c r="AJ256" s="52"/>
      <c r="AK256" s="1">
        <v>2464.27</v>
      </c>
      <c r="AL256" s="1">
        <v>89.09</v>
      </c>
      <c r="AM256" s="52">
        <f>1-(AL256-MIN(Таблица9[SP, mV]))/(MAX(Таблица9[SP, mV])-MIN(Таблица9[SP, mV]))</f>
        <v>4.9301035108312741E-2</v>
      </c>
      <c r="AN256" s="52">
        <f>0.175*Таблица9[[#This Row],[a_SP]]+0.025</f>
        <v>3.362768114395473E-2</v>
      </c>
      <c r="AO256" s="52">
        <f>EXP(70*Таблица9[[#This Row],[poro]]-8.2)</f>
        <v>2.8912616358459028E-3</v>
      </c>
      <c r="AP256" s="52"/>
      <c r="AQ256" s="52"/>
    </row>
    <row r="257" spans="2:43" x14ac:dyDescent="0.45">
      <c r="B257" s="1">
        <v>2453.5766666666668</v>
      </c>
      <c r="C257" s="1">
        <v>77.709999999999994</v>
      </c>
      <c r="D257" s="52">
        <f>1-(C257-MIN(Таблица4[SP, mV]))/(MAX(Таблица4[SP, mV])-MIN(Таблица4[SP, mV]))</f>
        <v>1.0567863509040154E-2</v>
      </c>
      <c r="E257" s="52">
        <f>0.175*Таблица4[[#This Row],[a_SP]]+0.025</f>
        <v>2.684937611408203E-2</v>
      </c>
      <c r="F257" s="52">
        <f>EXP(70*Таблица4[[#This Row],[poro]]-8.2)</f>
        <v>1.7989651932837922E-3</v>
      </c>
      <c r="G257" s="52"/>
      <c r="H257" s="52"/>
      <c r="I257" s="1">
        <v>2447.981111111118</v>
      </c>
      <c r="J257" s="1">
        <v>96.49</v>
      </c>
      <c r="K257" s="52">
        <f>1-(J257-MIN(Таблица5[SP, mV]))/(MAX(Таблица5[SP, mV])-MIN(Таблица5[SP, mV]))</f>
        <v>3.4520712427456468E-2</v>
      </c>
      <c r="L257" s="52">
        <f>0.175*Таблица5[[#This Row],[a_SP]]+0.025</f>
        <v>3.1041124674804882E-2</v>
      </c>
      <c r="M257" s="52">
        <f>EXP(70*Таблица5[[#This Row],[poro]]-8.2)</f>
        <v>2.4124287164729321E-3</v>
      </c>
      <c r="N257" s="52"/>
      <c r="O257" s="52"/>
      <c r="P257" s="1">
        <v>2447.6300000000301</v>
      </c>
      <c r="Q257" s="1">
        <v>79.41</v>
      </c>
      <c r="R257" s="54">
        <f>1-(Q257-MIN(Таблица6[SP, mV]))/(MAX(Таблица6[SP, mV])-MIN(Таблица6[SP, mV]))</f>
        <v>0.27448586721757917</v>
      </c>
      <c r="S257" s="54">
        <f>0.175*Таблица6[[#This Row],[a_SP]]+0.025</f>
        <v>7.3035026763076355E-2</v>
      </c>
      <c r="T257" s="54">
        <f>EXP(70*Таблица6[[#This Row],[poro]]-8.2)</f>
        <v>4.5613656320491788E-2</v>
      </c>
      <c r="U257" s="54"/>
      <c r="V257" s="54"/>
      <c r="W257" s="1">
        <v>2460.1</v>
      </c>
      <c r="X257" s="1">
        <v>92.91</v>
      </c>
      <c r="Y257" s="52">
        <f>1-(X257-MIN(Таблица7[SP, mV]))/(MAX(Таблица7[SP, mV])-MIN(Таблица7[SP, mV]))</f>
        <v>1.796850227248703E-2</v>
      </c>
      <c r="Z257" s="52">
        <f>0.175*Таблица7[[#This Row],[a_SP]]+0.025</f>
        <v>2.8144487897685231E-2</v>
      </c>
      <c r="AA257" s="52">
        <f>EXP(70*Таблица7[[#This Row],[poro]]-8.2)</f>
        <v>1.969676727995267E-3</v>
      </c>
      <c r="AB257" s="52"/>
      <c r="AC257" s="52"/>
      <c r="AD257" s="1">
        <v>2468.4666666666667</v>
      </c>
      <c r="AE257" s="1">
        <v>87.3</v>
      </c>
      <c r="AF257" s="52">
        <f>1-(AE257-MIN(Таблица8[SP, mV]))/(MAX(Таблица8[SP, mV])-MIN(Таблица8[SP, mV]))</f>
        <v>0.10553278688524592</v>
      </c>
      <c r="AG257" s="52">
        <f>0.175*Таблица8[[#This Row],[a_SP]]+0.025</f>
        <v>4.3468237704918034E-2</v>
      </c>
      <c r="AH257" s="52">
        <f>EXP(70*Таблица8[[#This Row],[poro]]-8.2)</f>
        <v>5.7576644688699281E-3</v>
      </c>
      <c r="AI257" s="52"/>
      <c r="AJ257" s="52"/>
      <c r="AK257" s="1">
        <v>2464.4033333333332</v>
      </c>
      <c r="AL257" s="1">
        <v>89.24</v>
      </c>
      <c r="AM257" s="52">
        <f>1-(AL257-MIN(Таблица9[SP, mV]))/(MAX(Таблица9[SP, mV])-MIN(Таблица9[SP, mV]))</f>
        <v>4.7700352150250813E-2</v>
      </c>
      <c r="AN257" s="52">
        <f>0.175*Таблица9[[#This Row],[a_SP]]+0.025</f>
        <v>3.334756162629389E-2</v>
      </c>
      <c r="AO257" s="52">
        <f>EXP(70*Таблица9[[#This Row],[poro]]-8.2)</f>
        <v>2.8351209313270715E-3</v>
      </c>
      <c r="AP257" s="52"/>
      <c r="AQ257" s="52"/>
    </row>
    <row r="258" spans="2:43" x14ac:dyDescent="0.45">
      <c r="B258" s="1">
        <v>2453.71</v>
      </c>
      <c r="C258" s="1">
        <v>77.44</v>
      </c>
      <c r="D258" s="52">
        <f>1-(C258-MIN(Таблица4[SP, mV]))/(MAX(Таблица4[SP, mV])-MIN(Таблица4[SP, mV]))</f>
        <v>1.400560224089642E-2</v>
      </c>
      <c r="E258" s="52">
        <f>0.175*Таблица4[[#This Row],[a_SP]]+0.025</f>
        <v>2.7450980392156876E-2</v>
      </c>
      <c r="F258" s="52">
        <f>EXP(70*Таблица4[[#This Row],[poro]]-8.2)</f>
        <v>1.8763415678641564E-3</v>
      </c>
      <c r="G258" s="52"/>
      <c r="H258" s="52"/>
      <c r="I258" s="1">
        <v>2448.0966666666736</v>
      </c>
      <c r="J258" s="1">
        <v>96.07</v>
      </c>
      <c r="K258" s="52">
        <f>1-(J258-MIN(Таблица5[SP, mV]))/(MAX(Таблица5[SP, mV])-MIN(Таблица5[SP, mV]))</f>
        <v>3.8723233940364254E-2</v>
      </c>
      <c r="L258" s="52">
        <f>0.175*Таблица5[[#This Row],[a_SP]]+0.025</f>
        <v>3.1776565939563746E-2</v>
      </c>
      <c r="M258" s="52">
        <f>EXP(70*Таблица5[[#This Row],[poro]]-8.2)</f>
        <v>2.5398750699241802E-3</v>
      </c>
      <c r="N258" s="52"/>
      <c r="O258" s="52"/>
      <c r="P258" s="1">
        <v>2447.7600000000298</v>
      </c>
      <c r="Q258" s="1">
        <v>79.849999999999994</v>
      </c>
      <c r="R258" s="54">
        <f>1-(Q258-MIN(Таблица6[SP, mV]))/(MAX(Таблица6[SP, mV])-MIN(Таблица6[SP, mV]))</f>
        <v>0.27035402385200491</v>
      </c>
      <c r="S258" s="54">
        <f>0.175*Таблица6[[#This Row],[a_SP]]+0.025</f>
        <v>7.2311954174100856E-2</v>
      </c>
      <c r="T258" s="54">
        <f>EXP(70*Таблица6[[#This Row],[poro]]-8.2)</f>
        <v>4.3362372465582319E-2</v>
      </c>
      <c r="U258" s="54"/>
      <c r="V258" s="54"/>
      <c r="W258" s="1">
        <v>2460.1999999999998</v>
      </c>
      <c r="X258" s="1">
        <v>93.46</v>
      </c>
      <c r="Y258" s="52">
        <f>1-(X258-MIN(Таблица7[SP, mV]))/(MAX(Таблица7[SP, mV])-MIN(Таблица7[SP, mV]))</f>
        <v>1.2155163301976635E-2</v>
      </c>
      <c r="Z258" s="52">
        <f>0.175*Таблица7[[#This Row],[a_SP]]+0.025</f>
        <v>2.7127153577845911E-2</v>
      </c>
      <c r="AA258" s="52">
        <f>EXP(70*Таблица7[[#This Row],[poro]]-8.2)</f>
        <v>1.8342873288702912E-3</v>
      </c>
      <c r="AB258" s="52"/>
      <c r="AC258" s="52"/>
      <c r="AD258" s="1">
        <v>2468.6</v>
      </c>
      <c r="AE258" s="1">
        <v>88.34</v>
      </c>
      <c r="AF258" s="52">
        <f>1-(AE258-MIN(Таблица8[SP, mV]))/(MAX(Таблица8[SP, mV])-MIN(Таблица8[SP, mV]))</f>
        <v>9.4877049180327799E-2</v>
      </c>
      <c r="AG258" s="52">
        <f>0.175*Таблица8[[#This Row],[a_SP]]+0.025</f>
        <v>4.1603483606557363E-2</v>
      </c>
      <c r="AH258" s="52">
        <f>EXP(70*Таблица8[[#This Row],[poro]]-8.2)</f>
        <v>5.0530859276594758E-3</v>
      </c>
      <c r="AI258" s="52"/>
      <c r="AJ258" s="52"/>
      <c r="AK258" s="1">
        <v>2464.5366666666664</v>
      </c>
      <c r="AL258" s="1">
        <v>89.6</v>
      </c>
      <c r="AM258" s="52">
        <f>1-(AL258-MIN(Таблица9[SP, mV]))/(MAX(Таблица9[SP, mV])-MIN(Таблица9[SP, mV]))</f>
        <v>4.3858713050901721E-2</v>
      </c>
      <c r="AN258" s="52">
        <f>0.175*Таблица9[[#This Row],[a_SP]]+0.025</f>
        <v>3.2675274783907804E-2</v>
      </c>
      <c r="AO258" s="52">
        <f>EXP(70*Таблица9[[#This Row],[poro]]-8.2)</f>
        <v>2.7047906453143006E-3</v>
      </c>
      <c r="AP258" s="52"/>
      <c r="AQ258" s="52"/>
    </row>
    <row r="259" spans="2:43" x14ac:dyDescent="0.45">
      <c r="B259" s="1">
        <v>2453.8433333333332</v>
      </c>
      <c r="C259" s="1">
        <v>77.45</v>
      </c>
      <c r="D259" s="52">
        <f>1-(C259-MIN(Таблица4[SP, mV]))/(MAX(Таблица4[SP, mV])-MIN(Таблица4[SP, mV]))</f>
        <v>1.3878278584161019E-2</v>
      </c>
      <c r="E259" s="52">
        <f>0.175*Таблица4[[#This Row],[a_SP]]+0.025</f>
        <v>2.742869875222818E-2</v>
      </c>
      <c r="F259" s="52">
        <f>EXP(70*Таблица4[[#This Row],[poro]]-8.2)</f>
        <v>1.8734172912718288E-3</v>
      </c>
      <c r="G259" s="52"/>
      <c r="H259" s="52"/>
      <c r="I259" s="1">
        <v>2448.2122222222292</v>
      </c>
      <c r="J259" s="1">
        <v>96.02</v>
      </c>
      <c r="K259" s="52">
        <f>1-(J259-MIN(Таблица5[SP, mV]))/(MAX(Таблица5[SP, mV])-MIN(Таблица5[SP, mV]))</f>
        <v>3.9223534120472303E-2</v>
      </c>
      <c r="L259" s="52">
        <f>0.175*Таблица5[[#This Row],[a_SP]]+0.025</f>
        <v>3.1864118471082656E-2</v>
      </c>
      <c r="M259" s="52">
        <f>EXP(70*Таблица5[[#This Row],[poro]]-8.2)</f>
        <v>2.5554889416898536E-3</v>
      </c>
      <c r="N259" s="52"/>
      <c r="O259" s="52"/>
      <c r="P259" s="1">
        <v>2447.8900000000299</v>
      </c>
      <c r="Q259" s="1">
        <v>80</v>
      </c>
      <c r="R259" s="54">
        <f>1-(Q259-MIN(Таблица6[SP, mV]))/(MAX(Таблица6[SP, mV])-MIN(Таблица6[SP, mV]))</f>
        <v>0.26894544088646821</v>
      </c>
      <c r="S259" s="54">
        <f>0.175*Таблица6[[#This Row],[a_SP]]+0.025</f>
        <v>7.2065452155131937E-2</v>
      </c>
      <c r="T259" s="54">
        <f>EXP(70*Таблица6[[#This Row],[poro]]-8.2)</f>
        <v>4.2620566984915204E-2</v>
      </c>
      <c r="U259" s="54"/>
      <c r="V259" s="54"/>
      <c r="W259" s="1">
        <v>2460.3000000000002</v>
      </c>
      <c r="X259" s="1">
        <v>93.53</v>
      </c>
      <c r="Y259" s="52">
        <f>1-(X259-MIN(Таблица7[SP, mV]))/(MAX(Таблица7[SP, mV])-MIN(Таблица7[SP, mV]))</f>
        <v>1.1415283796638809E-2</v>
      </c>
      <c r="Z259" s="52">
        <f>0.175*Таблица7[[#This Row],[a_SP]]+0.025</f>
        <v>2.6997674664411792E-2</v>
      </c>
      <c r="AA259" s="52">
        <f>EXP(70*Таблица7[[#This Row],[poro]]-8.2)</f>
        <v>1.8177373356761358E-3</v>
      </c>
      <c r="AB259" s="52"/>
      <c r="AC259" s="52"/>
      <c r="AD259" s="1">
        <v>2468.7333333333336</v>
      </c>
      <c r="AE259" s="1">
        <v>88.88</v>
      </c>
      <c r="AF259" s="52">
        <f>1-(AE259-MIN(Таблица8[SP, mV]))/(MAX(Таблица8[SP, mV])-MIN(Таблица8[SP, mV]))</f>
        <v>8.9344262295081966E-2</v>
      </c>
      <c r="AG259" s="52">
        <f>0.175*Таблица8[[#This Row],[a_SP]]+0.025</f>
        <v>4.0635245901639347E-2</v>
      </c>
      <c r="AH259" s="52">
        <f>EXP(70*Таблица8[[#This Row],[poro]]-8.2)</f>
        <v>4.7219530325469036E-3</v>
      </c>
      <c r="AI259" s="52"/>
      <c r="AJ259" s="52"/>
      <c r="AK259" s="1">
        <v>2464.6699999999996</v>
      </c>
      <c r="AL259" s="1">
        <v>89.11</v>
      </c>
      <c r="AM259" s="52">
        <f>1-(AL259-MIN(Таблица9[SP, mV]))/(MAX(Таблица9[SP, mV])-MIN(Таблица9[SP, mV]))</f>
        <v>4.908761071390455E-2</v>
      </c>
      <c r="AN259" s="52">
        <f>0.175*Таблица9[[#This Row],[a_SP]]+0.025</f>
        <v>3.3590331874933294E-2</v>
      </c>
      <c r="AO259" s="52">
        <f>EXP(70*Таблица9[[#This Row],[poro]]-8.2)</f>
        <v>2.8837124530167232E-3</v>
      </c>
      <c r="AP259" s="52"/>
      <c r="AQ259" s="52"/>
    </row>
    <row r="260" spans="2:43" x14ac:dyDescent="0.45">
      <c r="B260" s="1">
        <v>2453.9766666666669</v>
      </c>
      <c r="C260" s="1">
        <v>77.599999999999994</v>
      </c>
      <c r="D260" s="52">
        <f>1-(C260-MIN(Таблица4[SP, mV]))/(MAX(Таблица4[SP, mV])-MIN(Таблица4[SP, mV]))</f>
        <v>1.1968423733129785E-2</v>
      </c>
      <c r="E260" s="52">
        <f>0.175*Таблица4[[#This Row],[a_SP]]+0.025</f>
        <v>2.7094474153297715E-2</v>
      </c>
      <c r="F260" s="52">
        <f>EXP(70*Таблица4[[#This Row],[poro]]-8.2)</f>
        <v>1.8300960827554444E-3</v>
      </c>
      <c r="G260" s="52"/>
      <c r="H260" s="52"/>
      <c r="I260" s="1">
        <v>2448.3277777777844</v>
      </c>
      <c r="J260" s="1">
        <v>96.21</v>
      </c>
      <c r="K260" s="52">
        <f>1-(J260-MIN(Таблица5[SP, mV]))/(MAX(Таблица5[SP, mV])-MIN(Таблица5[SP, mV]))</f>
        <v>3.7322393436061696E-2</v>
      </c>
      <c r="L260" s="52">
        <f>0.175*Таблица5[[#This Row],[a_SP]]+0.025</f>
        <v>3.1531418851310798E-2</v>
      </c>
      <c r="M260" s="52">
        <f>EXP(70*Таблица5[[#This Row],[poro]]-8.2)</f>
        <v>2.4966618973210337E-3</v>
      </c>
      <c r="N260" s="52"/>
      <c r="O260" s="52"/>
      <c r="P260" s="1">
        <v>2448.02000000003</v>
      </c>
      <c r="Q260" s="1">
        <v>80.400000000000006</v>
      </c>
      <c r="R260" s="54">
        <f>1-(Q260-MIN(Таблица6[SP, mV]))/(MAX(Таблица6[SP, mV])-MIN(Таблица6[SP, mV]))</f>
        <v>0.26518921964503706</v>
      </c>
      <c r="S260" s="54">
        <f>0.175*Таблица6[[#This Row],[a_SP]]+0.025</f>
        <v>7.1408113437881476E-2</v>
      </c>
      <c r="T260" s="54">
        <f>EXP(70*Таблица6[[#This Row],[poro]]-8.2)</f>
        <v>4.0703871860598068E-2</v>
      </c>
      <c r="U260" s="54"/>
      <c r="V260" s="54"/>
      <c r="W260" s="1">
        <v>2460.3999999999996</v>
      </c>
      <c r="X260" s="1">
        <v>92.68</v>
      </c>
      <c r="Y260" s="52">
        <f>1-(X260-MIN(Таблица7[SP, mV]))/(MAX(Таблица7[SP, mV])-MIN(Таблица7[SP, mV]))</f>
        <v>2.0399534932882268E-2</v>
      </c>
      <c r="Z260" s="52">
        <f>0.175*Таблица7[[#This Row],[a_SP]]+0.025</f>
        <v>2.8569918613254398E-2</v>
      </c>
      <c r="AA260" s="52">
        <f>EXP(70*Таблица7[[#This Row],[poro]]-8.2)</f>
        <v>2.029216142755131E-3</v>
      </c>
      <c r="AB260" s="52"/>
      <c r="AC260" s="52"/>
      <c r="AD260" s="1">
        <v>2468.8666666666668</v>
      </c>
      <c r="AE260" s="1">
        <v>89.53</v>
      </c>
      <c r="AF260" s="52">
        <f>1-(AE260-MIN(Таблица8[SP, mV]))/(MAX(Таблица8[SP, mV])-MIN(Таблица8[SP, mV]))</f>
        <v>8.2684426229508112E-2</v>
      </c>
      <c r="AG260" s="52">
        <f>0.175*Таблица8[[#This Row],[a_SP]]+0.025</f>
        <v>3.9469774590163917E-2</v>
      </c>
      <c r="AH260" s="52">
        <f>EXP(70*Таблица8[[#This Row],[poro]]-8.2)</f>
        <v>4.3520173677350045E-3</v>
      </c>
      <c r="AI260" s="52"/>
      <c r="AJ260" s="52"/>
      <c r="AK260" s="1">
        <v>2464.8033333333328</v>
      </c>
      <c r="AL260" s="1">
        <v>89.65</v>
      </c>
      <c r="AM260" s="52">
        <f>1-(AL260-MIN(Таблица9[SP, mV]))/(MAX(Таблица9[SP, mV])-MIN(Таблица9[SP, mV]))</f>
        <v>4.3325152064880856E-2</v>
      </c>
      <c r="AN260" s="52">
        <f>0.175*Таблица9[[#This Row],[a_SP]]+0.025</f>
        <v>3.2581901611354151E-2</v>
      </c>
      <c r="AO260" s="52">
        <f>EXP(70*Таблица9[[#This Row],[poro]]-8.2)</f>
        <v>2.6871694533227714E-3</v>
      </c>
      <c r="AP260" s="52"/>
      <c r="AQ260" s="52"/>
    </row>
    <row r="261" spans="2:43" x14ac:dyDescent="0.45">
      <c r="B261" s="1">
        <v>2454.11</v>
      </c>
      <c r="C261" s="1">
        <v>78.260000000000005</v>
      </c>
      <c r="D261" s="52">
        <f>1-(C261-MIN(Таблица4[SP, mV]))/(MAX(Таблица4[SP, mV])-MIN(Таблица4[SP, mV]))</f>
        <v>3.5650623885917776E-3</v>
      </c>
      <c r="E261" s="52">
        <f>0.175*Таблица4[[#This Row],[a_SP]]+0.025</f>
        <v>2.5623885918003561E-2</v>
      </c>
      <c r="F261" s="52">
        <f>EXP(70*Таблица4[[#This Row],[poro]]-8.2)</f>
        <v>1.6510761595871001E-3</v>
      </c>
      <c r="G261" s="52"/>
      <c r="H261" s="52"/>
      <c r="I261" s="1">
        <v>2448.44333333334</v>
      </c>
      <c r="J261" s="1">
        <v>96.62</v>
      </c>
      <c r="K261" s="52">
        <f>1-(J261-MIN(Таблица5[SP, mV]))/(MAX(Таблица5[SP, mV])-MIN(Таблица5[SP, mV]))</f>
        <v>3.3219931959175386E-2</v>
      </c>
      <c r="L261" s="52">
        <f>0.175*Таблица5[[#This Row],[a_SP]]+0.025</f>
        <v>3.0813488092855695E-2</v>
      </c>
      <c r="M261" s="52">
        <f>EXP(70*Таблица5[[#This Row],[poro]]-8.2)</f>
        <v>2.3742923744277679E-3</v>
      </c>
      <c r="N261" s="52"/>
      <c r="O261" s="52"/>
      <c r="P261" s="1">
        <v>2448.1500000000301</v>
      </c>
      <c r="Q261" s="1">
        <v>81.540000000000006</v>
      </c>
      <c r="R261" s="54">
        <f>1-(Q261-MIN(Таблица6[SP, mV]))/(MAX(Таблица6[SP, mV])-MIN(Таблица6[SP, mV]))</f>
        <v>0.25448398910695835</v>
      </c>
      <c r="S261" s="54">
        <f>0.175*Таблица6[[#This Row],[a_SP]]+0.025</f>
        <v>6.9534698093717706E-2</v>
      </c>
      <c r="T261" s="54">
        <f>EXP(70*Таблица6[[#This Row],[poro]]-8.2)</f>
        <v>3.5701194426197867E-2</v>
      </c>
      <c r="U261" s="54"/>
      <c r="V261" s="54"/>
      <c r="W261" s="1">
        <v>2460.5</v>
      </c>
      <c r="X261" s="1">
        <v>93</v>
      </c>
      <c r="Y261" s="52">
        <f>1-(X261-MIN(Таблица7[SP, mV]))/(MAX(Таблица7[SP, mV])-MIN(Таблица7[SP, mV]))</f>
        <v>1.7017228622767111E-2</v>
      </c>
      <c r="Z261" s="52">
        <f>0.175*Таблица7[[#This Row],[a_SP]]+0.025</f>
        <v>2.7978015008984246E-2</v>
      </c>
      <c r="AA261" s="52">
        <f>EXP(70*Таблица7[[#This Row],[poro]]-8.2)</f>
        <v>1.9468571017154344E-3</v>
      </c>
      <c r="AB261" s="52"/>
      <c r="AC261" s="52"/>
      <c r="AD261" s="1">
        <v>2469.0000000000005</v>
      </c>
      <c r="AE261" s="1">
        <v>89.74</v>
      </c>
      <c r="AF261" s="52">
        <f>1-(AE261-MIN(Таблица8[SP, mV]))/(MAX(Таблица8[SP, mV])-MIN(Таблица8[SP, mV]))</f>
        <v>8.0532786885245899E-2</v>
      </c>
      <c r="AG261" s="52">
        <f>0.175*Таблица8[[#This Row],[a_SP]]+0.025</f>
        <v>3.909323770491803E-2</v>
      </c>
      <c r="AH261" s="52">
        <f>EXP(70*Таблица8[[#This Row],[poro]]-8.2)</f>
        <v>4.2388072399098843E-3</v>
      </c>
      <c r="AI261" s="52"/>
      <c r="AJ261" s="52"/>
      <c r="AK261" s="1">
        <v>2464.9366666666665</v>
      </c>
      <c r="AL261" s="1">
        <v>90.05</v>
      </c>
      <c r="AM261" s="52">
        <f>1-(AL261-MIN(Таблица9[SP, mV]))/(MAX(Таблица9[SP, mV])-MIN(Таблица9[SP, mV]))</f>
        <v>3.9056664176715383E-2</v>
      </c>
      <c r="AN261" s="52">
        <f>0.175*Таблица9[[#This Row],[a_SP]]+0.025</f>
        <v>3.1834916230925193E-2</v>
      </c>
      <c r="AO261" s="52">
        <f>EXP(70*Таблица9[[#This Row],[poro]]-8.2)</f>
        <v>2.5502704570817859E-3</v>
      </c>
      <c r="AP261" s="52"/>
      <c r="AQ261" s="52"/>
    </row>
    <row r="262" spans="2:43" x14ac:dyDescent="0.45">
      <c r="B262" s="1">
        <v>2454.2433333333333</v>
      </c>
      <c r="C262" s="1">
        <v>78.14</v>
      </c>
      <c r="D262" s="52">
        <f>1-(C262-MIN(Таблица4[SP, mV]))/(MAX(Таблица4[SP, mV])-MIN(Таблица4[SP, mV]))</f>
        <v>5.0929462694169203E-3</v>
      </c>
      <c r="E262" s="52">
        <f>0.175*Таблица4[[#This Row],[a_SP]]+0.025</f>
        <v>2.5891265597147963E-2</v>
      </c>
      <c r="F262" s="52">
        <f>EXP(70*Таблица4[[#This Row],[poro]]-8.2)</f>
        <v>1.6822696617418407E-3</v>
      </c>
      <c r="G262" s="52"/>
      <c r="H262" s="52"/>
      <c r="I262" s="1">
        <v>2448.558888888896</v>
      </c>
      <c r="J262" s="1">
        <v>97.13</v>
      </c>
      <c r="K262" s="52">
        <f>1-(J262-MIN(Таблица5[SP, mV]))/(MAX(Таблица5[SP, mV])-MIN(Таблица5[SP, mV]))</f>
        <v>2.8116870122073312E-2</v>
      </c>
      <c r="L262" s="52">
        <f>0.175*Таблица5[[#This Row],[a_SP]]+0.025</f>
        <v>2.9920452271362832E-2</v>
      </c>
      <c r="M262" s="52">
        <f>EXP(70*Таблица5[[#This Row],[poro]]-8.2)</f>
        <v>2.2304133743960919E-3</v>
      </c>
      <c r="N262" s="52"/>
      <c r="O262" s="52"/>
      <c r="P262" s="1">
        <v>2448.2800000000302</v>
      </c>
      <c r="Q262" s="1">
        <v>84.16</v>
      </c>
      <c r="R262" s="54">
        <f>1-(Q262-MIN(Таблица6[SP, mV]))/(MAX(Таблица6[SP, mV])-MIN(Таблица6[SP, mV]))</f>
        <v>0.22988073997558456</v>
      </c>
      <c r="S262" s="54">
        <f>0.175*Таблица6[[#This Row],[a_SP]]+0.025</f>
        <v>6.5229129495727289E-2</v>
      </c>
      <c r="T262" s="54">
        <f>EXP(70*Таблица6[[#This Row],[poro]]-8.2)</f>
        <v>2.6411363250030923E-2</v>
      </c>
      <c r="U262" s="54"/>
      <c r="V262" s="54"/>
      <c r="W262" s="1">
        <v>2460.6</v>
      </c>
      <c r="X262" s="1">
        <v>93</v>
      </c>
      <c r="Y262" s="52">
        <f>1-(X262-MIN(Таблица7[SP, mV]))/(MAX(Таблица7[SP, mV])-MIN(Таблица7[SP, mV]))</f>
        <v>1.7017228622767111E-2</v>
      </c>
      <c r="Z262" s="52">
        <f>0.175*Таблица7[[#This Row],[a_SP]]+0.025</f>
        <v>2.7978015008984246E-2</v>
      </c>
      <c r="AA262" s="52">
        <f>EXP(70*Таблица7[[#This Row],[poro]]-8.2)</f>
        <v>1.9468571017154344E-3</v>
      </c>
      <c r="AB262" s="52"/>
      <c r="AC262" s="52"/>
      <c r="AD262" s="1">
        <v>2469.1333333333337</v>
      </c>
      <c r="AE262" s="1">
        <v>89.45</v>
      </c>
      <c r="AF262" s="52">
        <f>1-(AE262-MIN(Таблица8[SP, mV]))/(MAX(Таблица8[SP, mV])-MIN(Таблица8[SP, mV]))</f>
        <v>8.3504098360655643E-2</v>
      </c>
      <c r="AG262" s="52">
        <f>0.175*Таблица8[[#This Row],[a_SP]]+0.025</f>
        <v>3.961321721311474E-2</v>
      </c>
      <c r="AH262" s="52">
        <f>EXP(70*Таблица8[[#This Row],[poro]]-8.2)</f>
        <v>4.3959360270547495E-3</v>
      </c>
      <c r="AI262" s="52"/>
      <c r="AJ262" s="52"/>
      <c r="AK262" s="1">
        <v>2465.0699999999997</v>
      </c>
      <c r="AL262" s="1">
        <v>90.05</v>
      </c>
      <c r="AM262" s="52">
        <f>1-(AL262-MIN(Таблица9[SP, mV]))/(MAX(Таблица9[SP, mV])-MIN(Таблица9[SP, mV]))</f>
        <v>3.9056664176715383E-2</v>
      </c>
      <c r="AN262" s="52">
        <f>0.175*Таблица9[[#This Row],[a_SP]]+0.025</f>
        <v>3.1834916230925193E-2</v>
      </c>
      <c r="AO262" s="52">
        <f>EXP(70*Таблица9[[#This Row],[poro]]-8.2)</f>
        <v>2.5502704570817859E-3</v>
      </c>
      <c r="AP262" s="52"/>
      <c r="AQ262" s="52"/>
    </row>
    <row r="263" spans="2:43" x14ac:dyDescent="0.45">
      <c r="B263" s="1">
        <v>2454.376666666667</v>
      </c>
      <c r="C263" s="1">
        <v>78.39</v>
      </c>
      <c r="D263" s="52">
        <f>1-(C263-MIN(Таблица4[SP, mV]))/(MAX(Таблица4[SP, mV])-MIN(Таблица4[SP, mV]))</f>
        <v>1.9098548510313451E-3</v>
      </c>
      <c r="E263" s="52">
        <f>0.175*Таблица4[[#This Row],[a_SP]]+0.025</f>
        <v>2.5334224598930487E-2</v>
      </c>
      <c r="F263" s="52">
        <f>EXP(70*Таблица4[[#This Row],[poro]]-8.2)</f>
        <v>1.6179355761970452E-3</v>
      </c>
      <c r="G263" s="52"/>
      <c r="H263" s="52"/>
      <c r="I263" s="1">
        <v>2448.6744444444512</v>
      </c>
      <c r="J263" s="1">
        <v>97.38</v>
      </c>
      <c r="K263" s="52">
        <f>1-(J263-MIN(Таблица5[SP, mV]))/(MAX(Таблица5[SP, mV])-MIN(Таблица5[SP, mV]))</f>
        <v>2.5615369221532958E-2</v>
      </c>
      <c r="L263" s="52">
        <f>0.175*Таблица5[[#This Row],[a_SP]]+0.025</f>
        <v>2.9482689613768268E-2</v>
      </c>
      <c r="M263" s="52">
        <f>EXP(70*Таблица5[[#This Row],[poro]]-8.2)</f>
        <v>2.1631025393913325E-3</v>
      </c>
      <c r="N263" s="52"/>
      <c r="O263" s="52"/>
      <c r="P263" s="1">
        <v>2448.4100000000299</v>
      </c>
      <c r="Q263" s="1">
        <v>86.73</v>
      </c>
      <c r="R263" s="54">
        <f>1-(Q263-MIN(Таблица6[SP, mV]))/(MAX(Таблица6[SP, mV])-MIN(Таблица6[SP, mV]))</f>
        <v>0.20574701849938959</v>
      </c>
      <c r="S263" s="54">
        <f>0.175*Таблица6[[#This Row],[a_SP]]+0.025</f>
        <v>6.1005728237393177E-2</v>
      </c>
      <c r="T263" s="54">
        <f>EXP(70*Таблица6[[#This Row],[poro]]-8.2)</f>
        <v>1.965155078582936E-2</v>
      </c>
      <c r="U263" s="54"/>
      <c r="V263" s="54"/>
      <c r="W263" s="1">
        <v>2460.6999999999998</v>
      </c>
      <c r="X263" s="1">
        <v>93.5</v>
      </c>
      <c r="Y263" s="52">
        <f>1-(X263-MIN(Таблица7[SP, mV]))/(MAX(Таблица7[SP, mV])-MIN(Таблица7[SP, mV]))</f>
        <v>1.1732375013212115E-2</v>
      </c>
      <c r="Z263" s="52">
        <f>0.175*Таблица7[[#This Row],[a_SP]]+0.025</f>
        <v>2.7053165627312123E-2</v>
      </c>
      <c r="AA263" s="52">
        <f>EXP(70*Таблица7[[#This Row],[poro]]-8.2)</f>
        <v>1.8248118263954919E-3</v>
      </c>
      <c r="AB263" s="52"/>
      <c r="AC263" s="52"/>
      <c r="AD263" s="1">
        <v>2469.2666666666669</v>
      </c>
      <c r="AE263" s="1">
        <v>89.12</v>
      </c>
      <c r="AF263" s="52">
        <f>1-(AE263-MIN(Таблица8[SP, mV]))/(MAX(Таблица8[SP, mV])-MIN(Таблица8[SP, mV]))</f>
        <v>8.6885245901639263E-2</v>
      </c>
      <c r="AG263" s="52">
        <f>0.175*Таблица8[[#This Row],[a_SP]]+0.025</f>
        <v>4.020491803278687E-2</v>
      </c>
      <c r="AH263" s="52">
        <f>EXP(70*Таблица8[[#This Row],[poro]]-8.2)</f>
        <v>4.5818348550769388E-3</v>
      </c>
      <c r="AI263" s="52"/>
      <c r="AJ263" s="52"/>
      <c r="AK263" s="1">
        <v>2465.2033333333329</v>
      </c>
      <c r="AL263" s="1">
        <v>90.14</v>
      </c>
      <c r="AM263" s="52">
        <f>1-(AL263-MIN(Таблица9[SP, mV]))/(MAX(Таблица9[SP, mV])-MIN(Таблица9[SP, mV]))</f>
        <v>3.8096254401878027E-2</v>
      </c>
      <c r="AN263" s="52">
        <f>0.175*Таблица9[[#This Row],[a_SP]]+0.025</f>
        <v>3.1666844520328655E-2</v>
      </c>
      <c r="AO263" s="52">
        <f>EXP(70*Таблица9[[#This Row],[poro]]-8.2)</f>
        <v>2.520442283390044E-3</v>
      </c>
      <c r="AP263" s="52"/>
      <c r="AQ263" s="52"/>
    </row>
    <row r="264" spans="2:43" x14ac:dyDescent="0.45">
      <c r="B264" s="1">
        <v>2454.5100000000002</v>
      </c>
      <c r="C264" s="1">
        <v>78.14</v>
      </c>
      <c r="D264" s="52">
        <f>1-(C264-MIN(Таблица4[SP, mV]))/(MAX(Таблица4[SP, mV])-MIN(Таблица4[SP, mV]))</f>
        <v>5.0929462694169203E-3</v>
      </c>
      <c r="E264" s="52">
        <f>0.175*Таблица4[[#This Row],[a_SP]]+0.025</f>
        <v>2.5891265597147963E-2</v>
      </c>
      <c r="F264" s="52">
        <f>EXP(70*Таблица4[[#This Row],[poro]]-8.2)</f>
        <v>1.6822696617418407E-3</v>
      </c>
      <c r="G264" s="52"/>
      <c r="H264" s="52"/>
      <c r="I264" s="1">
        <v>2448.7900000000072</v>
      </c>
      <c r="J264" s="1">
        <v>97.48</v>
      </c>
      <c r="K264" s="52">
        <f>1-(J264-MIN(Таблица5[SP, mV]))/(MAX(Таблица5[SP, mV])-MIN(Таблица5[SP, mV]))</f>
        <v>2.4614768861316749E-2</v>
      </c>
      <c r="L264" s="52">
        <f>0.175*Таблица5[[#This Row],[a_SP]]+0.025</f>
        <v>2.9307584550730431E-2</v>
      </c>
      <c r="M264" s="52">
        <f>EXP(70*Таблица5[[#This Row],[poro]]-8.2)</f>
        <v>2.1367504582672776E-3</v>
      </c>
      <c r="N264" s="52"/>
      <c r="O264" s="52"/>
      <c r="P264" s="1">
        <v>2448.54000000003</v>
      </c>
      <c r="Q264" s="1">
        <v>87.97</v>
      </c>
      <c r="R264" s="54">
        <f>1-(Q264-MIN(Таблица6[SP, mV]))/(MAX(Таблица6[SP, mV])-MIN(Таблица6[SP, mV]))</f>
        <v>0.19410273265095312</v>
      </c>
      <c r="S264" s="54">
        <f>0.175*Таблица6[[#This Row],[a_SP]]+0.025</f>
        <v>5.8967978213916798E-2</v>
      </c>
      <c r="T264" s="54">
        <f>EXP(70*Таблица6[[#This Row],[poro]]-8.2)</f>
        <v>1.7039151983841622E-2</v>
      </c>
      <c r="U264" s="54"/>
      <c r="V264" s="54"/>
      <c r="W264" s="1">
        <v>2460.8000000000002</v>
      </c>
      <c r="X264" s="1">
        <v>94.42</v>
      </c>
      <c r="Y264" s="52">
        <f>1-(X264-MIN(Таблица7[SP, mV]))/(MAX(Таблица7[SP, mV])-MIN(Таблица7[SP, mV]))</f>
        <v>2.0082443716308296E-3</v>
      </c>
      <c r="Z264" s="52">
        <f>0.175*Таблица7[[#This Row],[a_SP]]+0.025</f>
        <v>2.5351442765035398E-2</v>
      </c>
      <c r="AA264" s="52">
        <f>EXP(70*Таблица7[[#This Row],[poro]]-8.2)</f>
        <v>1.6198868036852625E-3</v>
      </c>
      <c r="AB264" s="52"/>
      <c r="AC264" s="52"/>
      <c r="AD264" s="1">
        <v>2469.4</v>
      </c>
      <c r="AE264" s="1">
        <v>88.24</v>
      </c>
      <c r="AF264" s="52">
        <f>1-(AE264-MIN(Таблица8[SP, mV]))/(MAX(Таблица8[SP, mV])-MIN(Таблица8[SP, mV]))</f>
        <v>9.5901639344262324E-2</v>
      </c>
      <c r="AG264" s="52">
        <f>0.175*Таблица8[[#This Row],[a_SP]]+0.025</f>
        <v>4.1782786885245907E-2</v>
      </c>
      <c r="AH264" s="52">
        <f>EXP(70*Таблица8[[#This Row],[poro]]-8.2)</f>
        <v>5.1169080540998529E-3</v>
      </c>
      <c r="AI264" s="52"/>
      <c r="AJ264" s="52"/>
      <c r="AK264" s="1">
        <v>2465.3366666666666</v>
      </c>
      <c r="AL264" s="1">
        <v>89.46</v>
      </c>
      <c r="AM264" s="52">
        <f>1-(AL264-MIN(Таблица9[SP, mV]))/(MAX(Таблица9[SP, mV])-MIN(Таблица9[SP, mV]))</f>
        <v>4.535268381175972E-2</v>
      </c>
      <c r="AN264" s="52">
        <f>0.175*Таблица9[[#This Row],[a_SP]]+0.025</f>
        <v>3.2936719667057954E-2</v>
      </c>
      <c r="AO264" s="52">
        <f>EXP(70*Таблица9[[#This Row],[poro]]-8.2)</f>
        <v>2.7547471386163399E-3</v>
      </c>
      <c r="AP264" s="52"/>
      <c r="AQ264" s="52"/>
    </row>
    <row r="265" spans="2:43" x14ac:dyDescent="0.45">
      <c r="B265" s="1">
        <v>2454.6433333333334</v>
      </c>
      <c r="C265" s="1">
        <v>78.540000000000006</v>
      </c>
      <c r="D265" s="52">
        <f>1-(C265-MIN(Таблица4[SP, mV]))/(MAX(Таблица4[SP, mV])-MIN(Таблица4[SP, mV]))</f>
        <v>0</v>
      </c>
      <c r="E265" s="52">
        <f>0.175*Таблица4[[#This Row],[a_SP]]+0.025</f>
        <v>2.5000000000000001E-2</v>
      </c>
      <c r="F265" s="52">
        <f>EXP(70*Таблица4[[#This Row],[poro]]-8.2)</f>
        <v>1.5805221687362186E-3</v>
      </c>
      <c r="G265" s="52"/>
      <c r="H265" s="52"/>
      <c r="I265" s="1">
        <v>2448.9055555555628</v>
      </c>
      <c r="J265" s="1">
        <v>98.01</v>
      </c>
      <c r="K265" s="52">
        <f>1-(J265-MIN(Таблица5[SP, mV]))/(MAX(Таблица5[SP, mV])-MIN(Таблица5[SP, mV]))</f>
        <v>1.9311586952171278E-2</v>
      </c>
      <c r="L265" s="52">
        <f>0.175*Таблица5[[#This Row],[a_SP]]+0.025</f>
        <v>2.8379527716629976E-2</v>
      </c>
      <c r="M265" s="52">
        <f>EXP(70*Таблица5[[#This Row],[poro]]-8.2)</f>
        <v>2.0023514584292181E-3</v>
      </c>
      <c r="N265" s="52"/>
      <c r="O265" s="52"/>
      <c r="P265" s="1">
        <v>2448.6700000000301</v>
      </c>
      <c r="Q265" s="1">
        <v>87.74</v>
      </c>
      <c r="R265" s="54">
        <f>1-(Q265-MIN(Таблица6[SP, mV]))/(MAX(Таблица6[SP, mV])-MIN(Таблица6[SP, mV]))</f>
        <v>0.19626255986477614</v>
      </c>
      <c r="S265" s="54">
        <f>0.175*Таблица6[[#This Row],[a_SP]]+0.025</f>
        <v>5.9345947976335821E-2</v>
      </c>
      <c r="T265" s="54">
        <f>EXP(70*Таблица6[[#This Row],[poro]]-8.2)</f>
        <v>1.7495988696733474E-2</v>
      </c>
      <c r="U265" s="54"/>
      <c r="V265" s="54"/>
      <c r="W265" s="1">
        <v>2460.8999999999996</v>
      </c>
      <c r="X265" s="1">
        <v>94.61</v>
      </c>
      <c r="Y265" s="52">
        <f>1-(X265-MIN(Таблица7[SP, mV]))/(MAX(Таблица7[SP, mV])-MIN(Таблица7[SP, mV]))</f>
        <v>0</v>
      </c>
      <c r="Z265" s="52">
        <f>0.175*Таблица7[[#This Row],[a_SP]]+0.025</f>
        <v>2.5000000000000001E-2</v>
      </c>
      <c r="AA265" s="52">
        <f>EXP(70*Таблица7[[#This Row],[poro]]-8.2)</f>
        <v>1.5805221687362186E-3</v>
      </c>
      <c r="AB265" s="52"/>
      <c r="AC265" s="52"/>
      <c r="AD265" s="1">
        <v>2469.5333333333333</v>
      </c>
      <c r="AE265" s="1">
        <v>88.67</v>
      </c>
      <c r="AF265" s="52">
        <f>1-(AE265-MIN(Таблица8[SP, mV]))/(MAX(Таблица8[SP, mV])-MIN(Таблица8[SP, mV]))</f>
        <v>9.1495901639344179E-2</v>
      </c>
      <c r="AG265" s="52">
        <f>0.175*Таблица8[[#This Row],[a_SP]]+0.025</f>
        <v>4.1011782786885234E-2</v>
      </c>
      <c r="AH265" s="52">
        <f>EXP(70*Таблица8[[#This Row],[poro]]-8.2)</f>
        <v>4.8480670255036185E-3</v>
      </c>
      <c r="AI265" s="52"/>
      <c r="AJ265" s="52"/>
      <c r="AK265" s="1">
        <v>2465.4699999999998</v>
      </c>
      <c r="AL265" s="1">
        <v>88.89</v>
      </c>
      <c r="AM265" s="52">
        <f>1-(AL265-MIN(Таблица9[SP, mV]))/(MAX(Таблица9[SP, mV])-MIN(Таблица9[SP, mV]))</f>
        <v>5.1435279052395644E-2</v>
      </c>
      <c r="AN265" s="52">
        <f>0.175*Таблица9[[#This Row],[a_SP]]+0.025</f>
        <v>3.4001173834169236E-2</v>
      </c>
      <c r="AO265" s="52">
        <f>EXP(70*Таблица9[[#This Row],[poro]]-8.2)</f>
        <v>2.9678489981417098E-3</v>
      </c>
      <c r="AP265" s="52"/>
      <c r="AQ265" s="52"/>
    </row>
    <row r="266" spans="2:43" x14ac:dyDescent="0.45">
      <c r="B266" s="1">
        <v>2454.7766666666666</v>
      </c>
      <c r="C266" s="1">
        <v>78.53</v>
      </c>
      <c r="D266" s="52">
        <f>1-(C266-MIN(Таблица4[SP, mV]))/(MAX(Таблица4[SP, mV])-MIN(Таблица4[SP, mV]))</f>
        <v>1.2732365673551183E-4</v>
      </c>
      <c r="E266" s="52">
        <f>0.175*Таблица4[[#This Row],[a_SP]]+0.025</f>
        <v>2.5022281639928715E-2</v>
      </c>
      <c r="F266" s="52">
        <f>EXP(70*Таблица4[[#This Row],[poro]]-8.2)</f>
        <v>1.5829892560227663E-3</v>
      </c>
      <c r="G266" s="52"/>
      <c r="H266" s="52"/>
      <c r="I266" s="1">
        <v>2449.021111111118</v>
      </c>
      <c r="J266" s="1">
        <v>98.98</v>
      </c>
      <c r="K266" s="52">
        <f>1-(J266-MIN(Таблица5[SP, mV]))/(MAX(Таблица5[SP, mV])-MIN(Таблица5[SP, mV]))</f>
        <v>9.6057634580747342E-3</v>
      </c>
      <c r="L266" s="52">
        <f>0.175*Таблица5[[#This Row],[a_SP]]+0.025</f>
        <v>2.6681008605163078E-2</v>
      </c>
      <c r="M266" s="52">
        <f>EXP(70*Таблица5[[#This Row],[poro]]-8.2)</f>
        <v>1.7778875348368436E-3</v>
      </c>
      <c r="N266" s="52"/>
      <c r="O266" s="52"/>
      <c r="P266" s="1">
        <v>2448.8000000000302</v>
      </c>
      <c r="Q266" s="1">
        <v>87.35</v>
      </c>
      <c r="R266" s="54">
        <f>1-(Q266-MIN(Таблица6[SP, mV]))/(MAX(Таблица6[SP, mV])-MIN(Таблица6[SP, mV]))</f>
        <v>0.19992487557517147</v>
      </c>
      <c r="S266" s="54">
        <f>0.175*Таблица6[[#This Row],[a_SP]]+0.025</f>
        <v>5.9986853225655008E-2</v>
      </c>
      <c r="T266" s="54">
        <f>EXP(70*Таблица6[[#This Row],[poro]]-8.2)</f>
        <v>1.8298791232153278E-2</v>
      </c>
      <c r="U266" s="54"/>
      <c r="V266" s="54"/>
      <c r="W266" s="1">
        <v>2461</v>
      </c>
      <c r="X266" s="1">
        <v>94.09</v>
      </c>
      <c r="Y266" s="52">
        <f>1-(X266-MIN(Таблица7[SP, mV]))/(MAX(Таблица7[SP, mV])-MIN(Таблица7[SP, mV]))</f>
        <v>5.4962477539372001E-3</v>
      </c>
      <c r="Z266" s="52">
        <f>0.175*Таблица7[[#This Row],[a_SP]]+0.025</f>
        <v>2.5961843356939011E-2</v>
      </c>
      <c r="AA266" s="52">
        <f>EXP(70*Таблица7[[#This Row],[poro]]-8.2)</f>
        <v>1.6906013836808906E-3</v>
      </c>
      <c r="AB266" s="52"/>
      <c r="AC266" s="52"/>
      <c r="AD266" s="1">
        <v>2469.666666666667</v>
      </c>
      <c r="AE266" s="1">
        <v>89.06</v>
      </c>
      <c r="AF266" s="52">
        <f>1-(AE266-MIN(Таблица8[SP, mV]))/(MAX(Таблица8[SP, mV])-MIN(Таблица8[SP, mV]))</f>
        <v>8.7499999999999911E-2</v>
      </c>
      <c r="AG266" s="52">
        <f>0.175*Таблица8[[#This Row],[a_SP]]+0.025</f>
        <v>4.0312499999999987E-2</v>
      </c>
      <c r="AH266" s="52">
        <f>EXP(70*Таблица8[[#This Row],[poro]]-8.2)</f>
        <v>4.6164697008631494E-3</v>
      </c>
      <c r="AI266" s="52"/>
      <c r="AJ266" s="52"/>
      <c r="AK266" s="1">
        <v>2465.603333333333</v>
      </c>
      <c r="AL266" s="1">
        <v>90.09</v>
      </c>
      <c r="AM266" s="52">
        <f>1-(AL266-MIN(Таблица9[SP, mV]))/(MAX(Таблица9[SP, mV])-MIN(Таблица9[SP, mV]))</f>
        <v>3.862981538789878E-2</v>
      </c>
      <c r="AN266" s="52">
        <f>0.175*Таблица9[[#This Row],[a_SP]]+0.025</f>
        <v>3.1760217692882287E-2</v>
      </c>
      <c r="AO266" s="52">
        <f>EXP(70*Таблица9[[#This Row],[poro]]-8.2)</f>
        <v>2.5369701571064762E-3</v>
      </c>
      <c r="AP266" s="52"/>
      <c r="AQ266" s="52"/>
    </row>
    <row r="267" spans="2:43" x14ac:dyDescent="0.45">
      <c r="B267" s="1">
        <v>2454.91</v>
      </c>
      <c r="C267" s="1">
        <v>78.13</v>
      </c>
      <c r="D267" s="52">
        <f>1-(C267-MIN(Таблица4[SP, mV]))/(MAX(Таблица4[SP, mV])-MIN(Таблица4[SP, mV]))</f>
        <v>5.2202699261524321E-3</v>
      </c>
      <c r="E267" s="52">
        <f>0.175*Таблица4[[#This Row],[a_SP]]+0.025</f>
        <v>2.5913547237076676E-2</v>
      </c>
      <c r="F267" s="52">
        <f>EXP(70*Таблица4[[#This Row],[poro]]-8.2)</f>
        <v>1.6848955699240379E-3</v>
      </c>
      <c r="G267" s="52"/>
      <c r="H267" s="52"/>
      <c r="I267" s="1">
        <v>2449.1366666666736</v>
      </c>
      <c r="J267" s="1">
        <v>99.94</v>
      </c>
      <c r="K267" s="52">
        <f>1-(J267-MIN(Таблица5[SP, mV]))/(MAX(Таблица5[SP, mV])-MIN(Таблица5[SP, mV]))</f>
        <v>0</v>
      </c>
      <c r="L267" s="52">
        <f>0.175*Таблица5[[#This Row],[a_SP]]+0.025</f>
        <v>2.5000000000000001E-2</v>
      </c>
      <c r="M267" s="52">
        <f>EXP(70*Таблица5[[#This Row],[poro]]-8.2)</f>
        <v>1.5805221687362186E-3</v>
      </c>
      <c r="N267" s="52"/>
      <c r="O267" s="52"/>
      <c r="P267" s="1">
        <v>2448.9300000000298</v>
      </c>
      <c r="Q267" s="1">
        <v>87.68</v>
      </c>
      <c r="R267" s="54">
        <f>1-(Q267-MIN(Таблица6[SP, mV]))/(MAX(Таблица6[SP, mV])-MIN(Таблица6[SP, mV]))</f>
        <v>0.19682599305099069</v>
      </c>
      <c r="S267" s="54">
        <f>0.175*Таблица6[[#This Row],[a_SP]]+0.025</f>
        <v>5.944454878392337E-2</v>
      </c>
      <c r="T267" s="54">
        <f>EXP(70*Таблица6[[#This Row],[poro]]-8.2)</f>
        <v>1.7617164700548547E-2</v>
      </c>
      <c r="U267" s="54"/>
      <c r="V267" s="54"/>
      <c r="W267" s="1"/>
      <c r="X267" s="1"/>
      <c r="AD267" s="1">
        <v>2469.8000000000002</v>
      </c>
      <c r="AE267" s="1">
        <v>88.68</v>
      </c>
      <c r="AF267" s="52">
        <f>1-(AE267-MIN(Таблица8[SP, mV]))/(MAX(Таблица8[SP, mV])-MIN(Таблица8[SP, mV]))</f>
        <v>9.1393442622950682E-2</v>
      </c>
      <c r="AG267" s="52">
        <f>0.175*Таблица8[[#This Row],[a_SP]]+0.025</f>
        <v>4.0993852459016371E-2</v>
      </c>
      <c r="AH267" s="52">
        <f>EXP(70*Таблица8[[#This Row],[poro]]-8.2)</f>
        <v>4.8419859223771565E-3</v>
      </c>
      <c r="AI267" s="52"/>
      <c r="AJ267" s="52"/>
      <c r="AK267" s="1">
        <v>2465.7366666666662</v>
      </c>
      <c r="AL267" s="1">
        <v>88.4</v>
      </c>
      <c r="AM267" s="52">
        <f>1-(AL267-MIN(Таблица9[SP, mV]))/(MAX(Таблица9[SP, mV])-MIN(Таблица9[SP, mV]))</f>
        <v>5.6664176715398473E-2</v>
      </c>
      <c r="AN267" s="52">
        <f>0.175*Таблица9[[#This Row],[a_SP]]+0.025</f>
        <v>3.4916230925194733E-2</v>
      </c>
      <c r="AO267" s="52">
        <f>EXP(70*Таблица9[[#This Row],[poro]]-8.2)</f>
        <v>3.164172106791637E-3</v>
      </c>
      <c r="AP267" s="52"/>
      <c r="AQ267" s="52"/>
    </row>
    <row r="268" spans="2:43" x14ac:dyDescent="0.45">
      <c r="B268" s="1">
        <v>2455.0433333333335</v>
      </c>
      <c r="C268" s="1">
        <v>78.02</v>
      </c>
      <c r="D268" s="52">
        <f>1-(C268-MIN(Таблица4[SP, mV]))/(MAX(Таблица4[SP, mV])-MIN(Таблица4[SP, mV]))</f>
        <v>6.620830150242063E-3</v>
      </c>
      <c r="E268" s="52">
        <f>0.175*Таблица4[[#This Row],[a_SP]]+0.025</f>
        <v>2.6158645276292362E-2</v>
      </c>
      <c r="F268" s="52">
        <f>EXP(70*Таблица4[[#This Row],[poro]]-8.2)</f>
        <v>1.7140524974479292E-3</v>
      </c>
      <c r="G268" s="52"/>
      <c r="H268" s="52"/>
      <c r="I268" s="1">
        <v>2449.2522222222292</v>
      </c>
      <c r="J268" s="1">
        <v>99.33</v>
      </c>
      <c r="K268" s="52">
        <f>1-(J268-MIN(Таблица5[SP, mV]))/(MAX(Таблица5[SP, mV])-MIN(Таблица5[SP, mV]))</f>
        <v>6.1036621973183935E-3</v>
      </c>
      <c r="L268" s="52">
        <f>0.175*Таблица5[[#This Row],[a_SP]]+0.025</f>
        <v>2.606814088453072E-2</v>
      </c>
      <c r="M268" s="52">
        <f>EXP(70*Таблица5[[#This Row],[poro]]-8.2)</f>
        <v>1.7032277731202699E-3</v>
      </c>
      <c r="N268" s="52"/>
      <c r="O268" s="52"/>
      <c r="P268" s="1">
        <v>2449.06000000003</v>
      </c>
      <c r="Q268" s="1">
        <v>88.48</v>
      </c>
      <c r="R268" s="54">
        <f>1-(Q268-MIN(Таблица6[SP, mV]))/(MAX(Таблица6[SP, mV])-MIN(Таблица6[SP, mV]))</f>
        <v>0.18931355056812849</v>
      </c>
      <c r="S268" s="54">
        <f>0.175*Таблица6[[#This Row],[a_SP]]+0.025</f>
        <v>5.8129871349422484E-2</v>
      </c>
      <c r="T268" s="54">
        <f>EXP(70*Таблица6[[#This Row],[poro]]-8.2)</f>
        <v>1.6068266039189438E-2</v>
      </c>
      <c r="U268" s="54"/>
      <c r="V268" s="54"/>
      <c r="W268" s="1"/>
      <c r="X268" s="1"/>
      <c r="AD268" s="1">
        <v>2469.9333333333334</v>
      </c>
      <c r="AE268" s="1">
        <v>89.29</v>
      </c>
      <c r="AF268" s="52">
        <f>1-(AE268-MIN(Таблица8[SP, mV]))/(MAX(Таблица8[SP, mV])-MIN(Таблица8[SP, mV]))</f>
        <v>8.5143442622950705E-2</v>
      </c>
      <c r="AG268" s="52">
        <f>0.175*Таблица8[[#This Row],[a_SP]]+0.025</f>
        <v>3.9900102459016373E-2</v>
      </c>
      <c r="AH268" s="52">
        <f>EXP(70*Таблица8[[#This Row],[poro]]-8.2)</f>
        <v>4.4851074421642378E-3</v>
      </c>
      <c r="AI268" s="52"/>
      <c r="AJ268" s="52"/>
      <c r="AK268" s="1">
        <v>2465.8699999999994</v>
      </c>
      <c r="AL268" s="1">
        <v>88.26</v>
      </c>
      <c r="AM268" s="52">
        <f>1-(AL268-MIN(Таблица9[SP, mV]))/(MAX(Таблица9[SP, mV])-MIN(Таблица9[SP, mV]))</f>
        <v>5.8158147476256472E-2</v>
      </c>
      <c r="AN268" s="52">
        <f>0.175*Таблица9[[#This Row],[a_SP]]+0.025</f>
        <v>3.5177675808344883E-2</v>
      </c>
      <c r="AO268" s="52">
        <f>EXP(70*Таблица9[[#This Row],[poro]]-8.2)</f>
        <v>3.2226132075597398E-3</v>
      </c>
      <c r="AP268" s="52"/>
      <c r="AQ268" s="52"/>
    </row>
    <row r="269" spans="2:43" x14ac:dyDescent="0.45">
      <c r="I269" s="1">
        <v>2449.3677777777848</v>
      </c>
      <c r="J269" s="1">
        <v>98.14</v>
      </c>
      <c r="K269" s="52">
        <f>1-(J269-MIN(Таблица5[SP, mV]))/(MAX(Таблица5[SP, mV])-MIN(Таблица5[SP, mV]))</f>
        <v>1.8010806483890307E-2</v>
      </c>
      <c r="L269" s="52">
        <f>0.175*Таблица5[[#This Row],[a_SP]]+0.025</f>
        <v>2.8151891134680807E-2</v>
      </c>
      <c r="M269" s="52">
        <f>EXP(70*Таблица5[[#This Row],[poro]]-8.2)</f>
        <v>1.9706977313815105E-3</v>
      </c>
      <c r="N269" s="52"/>
      <c r="O269" s="52"/>
      <c r="P269" s="1">
        <v>2449.1900000000301</v>
      </c>
      <c r="Q269" s="1">
        <v>89.38</v>
      </c>
      <c r="R269" s="54">
        <f>1-(Q269-MIN(Таблица6[SP, mV]))/(MAX(Таблица6[SP, mV])-MIN(Таблица6[SP, mV]))</f>
        <v>0.18086205277490852</v>
      </c>
      <c r="S269" s="54">
        <f>0.175*Таблица6[[#This Row],[a_SP]]+0.025</f>
        <v>5.6650859235608989E-2</v>
      </c>
      <c r="T269" s="54">
        <f>EXP(70*Таблица6[[#This Row],[poro]]-8.2)</f>
        <v>1.4487923284702383E-2</v>
      </c>
      <c r="U269" s="54"/>
      <c r="V269" s="54"/>
      <c r="W269" s="1"/>
      <c r="X269" s="1"/>
      <c r="AD269" s="1">
        <v>2470.0666666666671</v>
      </c>
      <c r="AE269" s="1">
        <v>89.56</v>
      </c>
      <c r="AF269" s="52">
        <f>1-(AE269-MIN(Таблица8[SP, mV]))/(MAX(Таблица8[SP, mV])-MIN(Таблица8[SP, mV]))</f>
        <v>8.2377049180327844E-2</v>
      </c>
      <c r="AG269" s="52">
        <f>0.175*Таблица8[[#This Row],[a_SP]]+0.025</f>
        <v>3.9415983606557375E-2</v>
      </c>
      <c r="AH269" s="52">
        <f>EXP(70*Таблица8[[#This Row],[poro]]-8.2)</f>
        <v>4.3356612298639996E-3</v>
      </c>
      <c r="AI269" s="52"/>
      <c r="AJ269" s="52"/>
    </row>
    <row r="270" spans="2:43" x14ac:dyDescent="0.45">
      <c r="P270" s="1">
        <v>2449.3200000000302</v>
      </c>
      <c r="Q270" s="1">
        <v>89.86</v>
      </c>
      <c r="R270" s="54">
        <f>1-(Q270-MIN(Таблица6[SP, mV]))/(MAX(Таблица6[SP, mV])-MIN(Таблица6[SP, mV]))</f>
        <v>0.17635458728519116</v>
      </c>
      <c r="S270" s="54">
        <f>0.175*Таблица6[[#This Row],[a_SP]]+0.025</f>
        <v>5.5862052774908452E-2</v>
      </c>
      <c r="T270" s="54">
        <f>EXP(70*Таблица6[[#This Row],[poro]]-8.2)</f>
        <v>1.3709636410843429E-2</v>
      </c>
      <c r="U270" s="54"/>
      <c r="V270" s="54"/>
      <c r="W270" s="1"/>
      <c r="X270" s="1"/>
    </row>
    <row r="271" spans="2:43" x14ac:dyDescent="0.45">
      <c r="P271" s="1">
        <v>2449.4500000000298</v>
      </c>
      <c r="Q271" s="1">
        <v>89.41</v>
      </c>
      <c r="R271" s="54">
        <f>1-(Q271-MIN(Таблица6[SP, mV]))/(MAX(Таблица6[SP, mV])-MIN(Таблица6[SP, mV]))</f>
        <v>0.18058033618180114</v>
      </c>
      <c r="S271" s="54">
        <f>0.175*Таблица6[[#This Row],[a_SP]]+0.025</f>
        <v>5.6601558831815196E-2</v>
      </c>
      <c r="T271" s="54">
        <f>EXP(70*Таблица6[[#This Row],[poro]]-8.2)</f>
        <v>1.4438011225437211E-2</v>
      </c>
      <c r="U271" s="54"/>
      <c r="V271" s="54"/>
      <c r="W271" s="1"/>
      <c r="X271" s="1"/>
    </row>
    <row r="272" spans="2:43" x14ac:dyDescent="0.45">
      <c r="P272" s="1">
        <v>2449.5800000000299</v>
      </c>
      <c r="Q272" s="1">
        <v>88.36</v>
      </c>
      <c r="R272" s="54">
        <f>1-(Q272-MIN(Таблица6[SP, mV]))/(MAX(Таблица6[SP, mV])-MIN(Таблица6[SP, mV]))</f>
        <v>0.1904404169405578</v>
      </c>
      <c r="S272" s="54">
        <f>0.175*Таблица6[[#This Row],[a_SP]]+0.025</f>
        <v>5.8327072964597611E-2</v>
      </c>
      <c r="T272" s="54">
        <f>EXP(70*Таблица6[[#This Row],[poro]]-8.2)</f>
        <v>1.6291612201541929E-2</v>
      </c>
      <c r="U272" s="54"/>
      <c r="V272" s="54"/>
      <c r="W272" s="1"/>
      <c r="X272" s="1"/>
    </row>
    <row r="273" spans="16:22" x14ac:dyDescent="0.45">
      <c r="P273" s="1">
        <v>2449.71000000003</v>
      </c>
      <c r="Q273" s="1">
        <v>86.41</v>
      </c>
      <c r="R273" s="54">
        <f>1-(Q273-MIN(Таблица6[SP, mV]))/(MAX(Таблица6[SP, mV])-MIN(Таблица6[SP, mV]))</f>
        <v>0.20875199549253454</v>
      </c>
      <c r="S273" s="54">
        <f>0.175*Таблица6[[#This Row],[a_SP]]+0.025</f>
        <v>6.1531599211193541E-2</v>
      </c>
      <c r="T273" s="54">
        <f>EXP(70*Таблица6[[#This Row],[poro]]-8.2)</f>
        <v>2.0388422673878782E-2</v>
      </c>
      <c r="U273" s="54"/>
      <c r="V273" s="54"/>
    </row>
    <row r="274" spans="16:22" x14ac:dyDescent="0.45">
      <c r="P274" s="1">
        <v>2449.8400000000302</v>
      </c>
      <c r="Q274" s="1">
        <v>85.97</v>
      </c>
      <c r="R274" s="54">
        <f>1-(Q274-MIN(Таблица6[SP, mV]))/(MAX(Таблица6[SP, mV])-MIN(Таблица6[SP, mV]))</f>
        <v>0.2128838388581088</v>
      </c>
      <c r="S274" s="54">
        <f>0.175*Таблица6[[#This Row],[a_SP]]+0.025</f>
        <v>6.225467180016904E-2</v>
      </c>
      <c r="T274" s="54">
        <f>EXP(70*Таблица6[[#This Row],[poro]]-8.2)</f>
        <v>2.1446947016134414E-2</v>
      </c>
      <c r="U274" s="54"/>
      <c r="V274" s="54"/>
    </row>
    <row r="275" spans="16:22" x14ac:dyDescent="0.45">
      <c r="P275" s="1">
        <v>2449.9700000000298</v>
      </c>
      <c r="Q275" s="1">
        <v>86.78</v>
      </c>
      <c r="R275" s="54">
        <f>1-(Q275-MIN(Таблица6[SP, mV]))/(MAX(Таблица6[SP, mV])-MIN(Таблица6[SP, mV]))</f>
        <v>0.20527749084421076</v>
      </c>
      <c r="S275" s="54">
        <f>0.175*Таблица6[[#This Row],[a_SP]]+0.025</f>
        <v>6.0923560897736879E-2</v>
      </c>
      <c r="T275" s="54">
        <f>EXP(70*Таблица6[[#This Row],[poro]]-8.2)</f>
        <v>1.9538845126515093E-2</v>
      </c>
      <c r="U275" s="54"/>
      <c r="V275" s="54"/>
    </row>
    <row r="276" spans="16:22" x14ac:dyDescent="0.45">
      <c r="P276" s="1">
        <v>2450.1000000000299</v>
      </c>
      <c r="Q276" s="1">
        <v>87.07</v>
      </c>
      <c r="R276" s="54">
        <f>1-(Q276-MIN(Таблица6[SP, mV]))/(MAX(Таблица6[SP, mV])-MIN(Таблица6[SP, mV]))</f>
        <v>0.2025542304441732</v>
      </c>
      <c r="S276" s="54">
        <f>0.175*Таблица6[[#This Row],[a_SP]]+0.025</f>
        <v>6.0446990327730307E-2</v>
      </c>
      <c r="T276" s="54">
        <f>EXP(70*Таблица6[[#This Row],[poro]]-8.2)</f>
        <v>1.8897782779374681E-2</v>
      </c>
      <c r="U276" s="54"/>
      <c r="V276" s="54"/>
    </row>
    <row r="277" spans="16:22" x14ac:dyDescent="0.45">
      <c r="P277" s="1"/>
      <c r="Q277" s="1"/>
    </row>
    <row r="278" spans="16:22" x14ac:dyDescent="0.45">
      <c r="P278" s="1"/>
      <c r="Q278" s="1"/>
    </row>
    <row r="279" spans="16:22" x14ac:dyDescent="0.45">
      <c r="P279" s="1"/>
      <c r="Q279" s="1"/>
    </row>
    <row r="280" spans="16:22" x14ac:dyDescent="0.45">
      <c r="P280" s="1"/>
      <c r="Q280" s="1"/>
    </row>
    <row r="281" spans="16:22" x14ac:dyDescent="0.45">
      <c r="P281" s="1"/>
      <c r="Q281" s="1"/>
    </row>
    <row r="282" spans="16:22" x14ac:dyDescent="0.45">
      <c r="P282" s="1"/>
      <c r="Q282" s="1"/>
    </row>
    <row r="283" spans="16:22" x14ac:dyDescent="0.45">
      <c r="P283" s="1"/>
      <c r="Q283" s="1"/>
    </row>
    <row r="284" spans="16:22" x14ac:dyDescent="0.45">
      <c r="P284" s="1"/>
      <c r="Q284" s="1"/>
    </row>
    <row r="285" spans="16:22" x14ac:dyDescent="0.45">
      <c r="P285" s="1"/>
      <c r="Q285" s="1"/>
    </row>
    <row r="286" spans="16:22" x14ac:dyDescent="0.45">
      <c r="P286" s="1"/>
      <c r="Q286" s="1"/>
    </row>
    <row r="287" spans="16:22" x14ac:dyDescent="0.45">
      <c r="P287" s="1"/>
      <c r="Q287" s="1"/>
    </row>
    <row r="288" spans="16:22" x14ac:dyDescent="0.45">
      <c r="P288" s="1"/>
      <c r="Q288" s="1"/>
    </row>
    <row r="289" spans="16:17" x14ac:dyDescent="0.45">
      <c r="P289" s="1"/>
      <c r="Q289" s="1"/>
    </row>
    <row r="290" spans="16:17" x14ac:dyDescent="0.45">
      <c r="P290" s="1"/>
      <c r="Q290" s="1"/>
    </row>
    <row r="291" spans="16:17" x14ac:dyDescent="0.45">
      <c r="P291" s="1"/>
      <c r="Q291" s="1"/>
    </row>
    <row r="292" spans="16:17" x14ac:dyDescent="0.45">
      <c r="P292" s="1"/>
      <c r="Q292" s="1"/>
    </row>
    <row r="293" spans="16:17" x14ac:dyDescent="0.45">
      <c r="P293" s="1"/>
      <c r="Q293" s="1"/>
    </row>
    <row r="294" spans="16:17" x14ac:dyDescent="0.45">
      <c r="P294" s="1"/>
      <c r="Q294" s="1"/>
    </row>
    <row r="295" spans="16:17" x14ac:dyDescent="0.45">
      <c r="P295" s="1"/>
      <c r="Q295" s="1"/>
    </row>
    <row r="296" spans="16:17" x14ac:dyDescent="0.45">
      <c r="P296" s="1"/>
      <c r="Q296" s="1"/>
    </row>
    <row r="297" spans="16:17" x14ac:dyDescent="0.45">
      <c r="P297" s="1"/>
      <c r="Q297" s="1"/>
    </row>
    <row r="298" spans="16:17" x14ac:dyDescent="0.45">
      <c r="P298" s="1"/>
      <c r="Q298" s="1"/>
    </row>
    <row r="299" spans="16:17" x14ac:dyDescent="0.45">
      <c r="P299" s="1"/>
      <c r="Q299" s="1"/>
    </row>
    <row r="300" spans="16:17" x14ac:dyDescent="0.45">
      <c r="P300" s="1"/>
      <c r="Q300" s="1"/>
    </row>
    <row r="301" spans="16:17" x14ac:dyDescent="0.45">
      <c r="P301" s="1"/>
      <c r="Q301" s="1"/>
    </row>
    <row r="302" spans="16:17" x14ac:dyDescent="0.45">
      <c r="P302" s="1"/>
      <c r="Q302" s="1"/>
    </row>
    <row r="303" spans="16:17" x14ac:dyDescent="0.45">
      <c r="P303" s="1"/>
      <c r="Q303" s="1"/>
    </row>
    <row r="304" spans="16:17" x14ac:dyDescent="0.45">
      <c r="P304" s="1"/>
      <c r="Q304" s="1"/>
    </row>
    <row r="305" spans="16:17" x14ac:dyDescent="0.45">
      <c r="P305" s="1"/>
      <c r="Q305" s="1"/>
    </row>
    <row r="306" spans="16:17" x14ac:dyDescent="0.45">
      <c r="P306" s="1"/>
      <c r="Q306" s="1"/>
    </row>
    <row r="307" spans="16:17" x14ac:dyDescent="0.45">
      <c r="P307" s="1"/>
      <c r="Q307" s="1"/>
    </row>
    <row r="308" spans="16:17" x14ac:dyDescent="0.45">
      <c r="P308" s="1"/>
      <c r="Q308" s="1"/>
    </row>
    <row r="309" spans="16:17" x14ac:dyDescent="0.45">
      <c r="P309" s="1"/>
      <c r="Q309" s="1"/>
    </row>
    <row r="310" spans="16:17" x14ac:dyDescent="0.45">
      <c r="P310" s="1"/>
      <c r="Q310" s="1"/>
    </row>
    <row r="311" spans="16:17" x14ac:dyDescent="0.45">
      <c r="P311" s="1"/>
      <c r="Q311" s="1"/>
    </row>
    <row r="312" spans="16:17" x14ac:dyDescent="0.45">
      <c r="P312" s="1"/>
      <c r="Q312" s="1"/>
    </row>
    <row r="313" spans="16:17" x14ac:dyDescent="0.45">
      <c r="P313" s="1"/>
      <c r="Q313" s="1"/>
    </row>
    <row r="314" spans="16:17" x14ac:dyDescent="0.45">
      <c r="P314" s="1"/>
      <c r="Q314" s="1"/>
    </row>
    <row r="315" spans="16:17" x14ac:dyDescent="0.45">
      <c r="P315" s="1"/>
      <c r="Q315" s="1"/>
    </row>
    <row r="316" spans="16:17" x14ac:dyDescent="0.45">
      <c r="P316" s="1"/>
      <c r="Q316" s="1"/>
    </row>
    <row r="317" spans="16:17" x14ac:dyDescent="0.45">
      <c r="P317" s="1"/>
      <c r="Q317" s="1"/>
    </row>
    <row r="318" spans="16:17" x14ac:dyDescent="0.45">
      <c r="P318" s="1"/>
      <c r="Q318" s="1"/>
    </row>
    <row r="319" spans="16:17" x14ac:dyDescent="0.45">
      <c r="P319" s="1"/>
      <c r="Q319" s="1"/>
    </row>
    <row r="320" spans="16:17" x14ac:dyDescent="0.45">
      <c r="P320" s="1"/>
      <c r="Q320" s="1"/>
    </row>
    <row r="321" spans="16:17" x14ac:dyDescent="0.45">
      <c r="P321" s="1"/>
      <c r="Q321" s="1"/>
    </row>
    <row r="322" spans="16:17" x14ac:dyDescent="0.45">
      <c r="P322" s="1"/>
      <c r="Q322" s="1"/>
    </row>
    <row r="323" spans="16:17" x14ac:dyDescent="0.45">
      <c r="P323" s="1"/>
      <c r="Q323" s="1"/>
    </row>
    <row r="324" spans="16:17" x14ac:dyDescent="0.45">
      <c r="P324" s="1"/>
      <c r="Q324" s="1"/>
    </row>
    <row r="325" spans="16:17" x14ac:dyDescent="0.45">
      <c r="P325" s="1"/>
      <c r="Q325" s="1"/>
    </row>
    <row r="326" spans="16:17" x14ac:dyDescent="0.45">
      <c r="P326" s="1"/>
      <c r="Q326" s="1"/>
    </row>
    <row r="327" spans="16:17" x14ac:dyDescent="0.45">
      <c r="P327" s="1"/>
      <c r="Q327" s="1"/>
    </row>
    <row r="328" spans="16:17" x14ac:dyDescent="0.45">
      <c r="P328" s="1"/>
      <c r="Q328" s="1"/>
    </row>
    <row r="329" spans="16:17" x14ac:dyDescent="0.45">
      <c r="P329" s="1"/>
      <c r="Q329" s="1"/>
    </row>
    <row r="330" spans="16:17" x14ac:dyDescent="0.45">
      <c r="P330" s="1"/>
      <c r="Q330" s="1"/>
    </row>
    <row r="331" spans="16:17" x14ac:dyDescent="0.45">
      <c r="P331" s="1"/>
      <c r="Q331" s="1"/>
    </row>
    <row r="332" spans="16:17" x14ac:dyDescent="0.45">
      <c r="P332" s="1"/>
      <c r="Q332" s="1"/>
    </row>
    <row r="333" spans="16:17" x14ac:dyDescent="0.45">
      <c r="P333" s="1"/>
      <c r="Q333" s="1"/>
    </row>
    <row r="334" spans="16:17" x14ac:dyDescent="0.45">
      <c r="P334" s="1"/>
      <c r="Q334" s="1"/>
    </row>
    <row r="335" spans="16:17" x14ac:dyDescent="0.45">
      <c r="P335" s="1"/>
      <c r="Q335" s="1"/>
    </row>
    <row r="336" spans="16:17" x14ac:dyDescent="0.45">
      <c r="P336" s="1"/>
      <c r="Q336" s="1"/>
    </row>
    <row r="337" spans="16:17" x14ac:dyDescent="0.45">
      <c r="P337" s="1"/>
      <c r="Q337" s="1"/>
    </row>
    <row r="338" spans="16:17" x14ac:dyDescent="0.45">
      <c r="P338" s="1"/>
      <c r="Q338" s="1"/>
    </row>
    <row r="339" spans="16:17" x14ac:dyDescent="0.45">
      <c r="P339" s="1"/>
      <c r="Q339" s="1"/>
    </row>
    <row r="340" spans="16:17" x14ac:dyDescent="0.45">
      <c r="P340" s="1"/>
      <c r="Q340" s="1"/>
    </row>
    <row r="341" spans="16:17" x14ac:dyDescent="0.45">
      <c r="P341" s="1"/>
      <c r="Q341" s="1"/>
    </row>
    <row r="342" spans="16:17" x14ac:dyDescent="0.45">
      <c r="P342" s="1"/>
      <c r="Q342" s="1"/>
    </row>
    <row r="343" spans="16:17" x14ac:dyDescent="0.45">
      <c r="P343" s="1"/>
      <c r="Q343" s="1"/>
    </row>
    <row r="344" spans="16:17" x14ac:dyDescent="0.45">
      <c r="P344" s="1"/>
      <c r="Q344" s="1"/>
    </row>
    <row r="345" spans="16:17" x14ac:dyDescent="0.45">
      <c r="P345" s="1"/>
      <c r="Q345" s="1"/>
    </row>
    <row r="346" spans="16:17" x14ac:dyDescent="0.45">
      <c r="P346" s="1"/>
      <c r="Q346" s="1"/>
    </row>
    <row r="347" spans="16:17" x14ac:dyDescent="0.45">
      <c r="P347" s="1"/>
      <c r="Q347" s="1"/>
    </row>
    <row r="348" spans="16:17" x14ac:dyDescent="0.45">
      <c r="P348" s="1"/>
      <c r="Q348" s="1"/>
    </row>
    <row r="349" spans="16:17" x14ac:dyDescent="0.45">
      <c r="P349" s="1"/>
      <c r="Q349" s="1"/>
    </row>
    <row r="350" spans="16:17" x14ac:dyDescent="0.45">
      <c r="P350" s="1"/>
      <c r="Q350" s="1"/>
    </row>
    <row r="351" spans="16:17" x14ac:dyDescent="0.45">
      <c r="P351" s="1"/>
      <c r="Q351" s="1"/>
    </row>
    <row r="352" spans="16:17" x14ac:dyDescent="0.45">
      <c r="P352" s="1"/>
      <c r="Q352" s="1"/>
    </row>
    <row r="353" spans="16:17" x14ac:dyDescent="0.45">
      <c r="P353" s="1"/>
      <c r="Q353" s="1"/>
    </row>
    <row r="354" spans="16:17" x14ac:dyDescent="0.45">
      <c r="P354" s="1"/>
      <c r="Q354" s="1"/>
    </row>
    <row r="355" spans="16:17" x14ac:dyDescent="0.45">
      <c r="P355" s="1"/>
      <c r="Q355" s="1"/>
    </row>
    <row r="356" spans="16:17" x14ac:dyDescent="0.45">
      <c r="P356" s="1"/>
      <c r="Q356" s="1"/>
    </row>
    <row r="357" spans="16:17" x14ac:dyDescent="0.45">
      <c r="P357" s="1"/>
      <c r="Q357" s="1"/>
    </row>
    <row r="358" spans="16:17" x14ac:dyDescent="0.45">
      <c r="P358" s="1"/>
      <c r="Q358" s="1"/>
    </row>
    <row r="359" spans="16:17" x14ac:dyDescent="0.45">
      <c r="P359" s="1"/>
      <c r="Q359" s="1"/>
    </row>
    <row r="360" spans="16:17" x14ac:dyDescent="0.45">
      <c r="P360" s="1"/>
      <c r="Q360" s="1"/>
    </row>
    <row r="361" spans="16:17" x14ac:dyDescent="0.45">
      <c r="P361" s="1"/>
      <c r="Q361" s="1"/>
    </row>
    <row r="362" spans="16:17" x14ac:dyDescent="0.45">
      <c r="P362" s="1"/>
      <c r="Q362" s="1"/>
    </row>
    <row r="363" spans="16:17" x14ac:dyDescent="0.45">
      <c r="P363" s="1"/>
      <c r="Q363" s="1"/>
    </row>
    <row r="364" spans="16:17" x14ac:dyDescent="0.45">
      <c r="P364" s="1"/>
      <c r="Q364" s="1"/>
    </row>
    <row r="365" spans="16:17" x14ac:dyDescent="0.45">
      <c r="P365" s="1"/>
      <c r="Q365" s="1"/>
    </row>
    <row r="366" spans="16:17" x14ac:dyDescent="0.45">
      <c r="P366" s="1"/>
      <c r="Q366" s="1"/>
    </row>
    <row r="367" spans="16:17" x14ac:dyDescent="0.45">
      <c r="P367" s="1"/>
      <c r="Q367" s="1"/>
    </row>
    <row r="368" spans="16:17" x14ac:dyDescent="0.45">
      <c r="P368" s="1"/>
      <c r="Q368" s="1"/>
    </row>
    <row r="369" spans="16:17" x14ac:dyDescent="0.45">
      <c r="P369" s="1"/>
      <c r="Q369" s="1"/>
    </row>
    <row r="370" spans="16:17" x14ac:dyDescent="0.45">
      <c r="P370" s="1"/>
      <c r="Q370" s="1"/>
    </row>
    <row r="371" spans="16:17" x14ac:dyDescent="0.45">
      <c r="P371" s="1"/>
      <c r="Q371" s="1"/>
    </row>
    <row r="372" spans="16:17" x14ac:dyDescent="0.45">
      <c r="P372" s="1"/>
      <c r="Q372" s="1"/>
    </row>
    <row r="373" spans="16:17" x14ac:dyDescent="0.45">
      <c r="P373" s="1"/>
      <c r="Q373" s="1"/>
    </row>
    <row r="374" spans="16:17" x14ac:dyDescent="0.45">
      <c r="P374" s="1"/>
      <c r="Q374" s="1"/>
    </row>
    <row r="375" spans="16:17" x14ac:dyDescent="0.45">
      <c r="P375" s="1"/>
      <c r="Q375" s="1"/>
    </row>
    <row r="376" spans="16:17" x14ac:dyDescent="0.45">
      <c r="P376" s="1"/>
      <c r="Q376" s="1"/>
    </row>
    <row r="377" spans="16:17" x14ac:dyDescent="0.45">
      <c r="P377" s="1"/>
      <c r="Q377" s="1"/>
    </row>
    <row r="378" spans="16:17" x14ac:dyDescent="0.45">
      <c r="P378" s="1"/>
      <c r="Q378" s="1"/>
    </row>
    <row r="379" spans="16:17" x14ac:dyDescent="0.45">
      <c r="P379" s="1"/>
      <c r="Q379" s="1"/>
    </row>
    <row r="380" spans="16:17" x14ac:dyDescent="0.45">
      <c r="P380" s="1"/>
      <c r="Q380" s="1"/>
    </row>
    <row r="381" spans="16:17" x14ac:dyDescent="0.45">
      <c r="P381" s="1"/>
      <c r="Q381" s="1"/>
    </row>
    <row r="382" spans="16:17" x14ac:dyDescent="0.45">
      <c r="P382" s="1"/>
      <c r="Q382" s="1"/>
    </row>
    <row r="383" spans="16:17" x14ac:dyDescent="0.45">
      <c r="P383" s="1"/>
      <c r="Q383" s="1"/>
    </row>
    <row r="384" spans="16:17" x14ac:dyDescent="0.45">
      <c r="P384" s="1"/>
      <c r="Q384" s="1"/>
    </row>
    <row r="385" spans="16:17" x14ac:dyDescent="0.45">
      <c r="P385" s="1"/>
      <c r="Q385" s="1"/>
    </row>
    <row r="386" spans="16:17" x14ac:dyDescent="0.45">
      <c r="P386" s="1"/>
      <c r="Q386" s="1"/>
    </row>
    <row r="387" spans="16:17" x14ac:dyDescent="0.45">
      <c r="P387" s="1"/>
      <c r="Q387" s="1"/>
    </row>
    <row r="388" spans="16:17" x14ac:dyDescent="0.45">
      <c r="P388" s="1"/>
      <c r="Q388" s="1"/>
    </row>
    <row r="389" spans="16:17" x14ac:dyDescent="0.45">
      <c r="P389" s="1"/>
      <c r="Q389" s="1"/>
    </row>
    <row r="390" spans="16:17" x14ac:dyDescent="0.45">
      <c r="P390" s="1"/>
      <c r="Q390" s="1"/>
    </row>
    <row r="391" spans="16:17" x14ac:dyDescent="0.45">
      <c r="P391" s="1"/>
      <c r="Q391" s="1"/>
    </row>
    <row r="392" spans="16:17" x14ac:dyDescent="0.45">
      <c r="P392" s="1"/>
      <c r="Q392" s="1"/>
    </row>
    <row r="393" spans="16:17" x14ac:dyDescent="0.45">
      <c r="P393" s="1"/>
      <c r="Q393" s="1"/>
    </row>
    <row r="394" spans="16:17" x14ac:dyDescent="0.45">
      <c r="P394" s="1"/>
      <c r="Q394" s="1"/>
    </row>
    <row r="395" spans="16:17" x14ac:dyDescent="0.45">
      <c r="P395" s="1"/>
      <c r="Q395" s="1"/>
    </row>
    <row r="396" spans="16:17" x14ac:dyDescent="0.45">
      <c r="P396" s="1"/>
      <c r="Q396" s="1"/>
    </row>
    <row r="397" spans="16:17" x14ac:dyDescent="0.45">
      <c r="P397" s="1"/>
      <c r="Q397" s="1"/>
    </row>
    <row r="398" spans="16:17" x14ac:dyDescent="0.45">
      <c r="P398" s="1"/>
      <c r="Q398" s="1"/>
    </row>
    <row r="399" spans="16:17" x14ac:dyDescent="0.45">
      <c r="P399" s="1"/>
      <c r="Q399" s="1"/>
    </row>
    <row r="400" spans="16:17" x14ac:dyDescent="0.45">
      <c r="P400" s="1"/>
      <c r="Q400" s="1"/>
    </row>
    <row r="401" spans="16:17" x14ac:dyDescent="0.45">
      <c r="P401" s="1"/>
      <c r="Q401" s="1"/>
    </row>
    <row r="402" spans="16:17" x14ac:dyDescent="0.45">
      <c r="P402" s="1"/>
      <c r="Q402" s="1"/>
    </row>
    <row r="403" spans="16:17" x14ac:dyDescent="0.45">
      <c r="P403" s="1"/>
      <c r="Q403" s="1"/>
    </row>
    <row r="404" spans="16:17" x14ac:dyDescent="0.45">
      <c r="P404" s="1"/>
      <c r="Q404" s="1"/>
    </row>
    <row r="405" spans="16:17" x14ac:dyDescent="0.45">
      <c r="P405" s="1"/>
      <c r="Q405" s="1"/>
    </row>
    <row r="406" spans="16:17" x14ac:dyDescent="0.45">
      <c r="P406" s="1"/>
      <c r="Q406" s="1"/>
    </row>
    <row r="407" spans="16:17" x14ac:dyDescent="0.45">
      <c r="P407" s="1"/>
      <c r="Q407" s="1"/>
    </row>
    <row r="408" spans="16:17" x14ac:dyDescent="0.45">
      <c r="P408" s="1"/>
      <c r="Q408" s="1"/>
    </row>
    <row r="409" spans="16:17" x14ac:dyDescent="0.45">
      <c r="P409" s="1"/>
      <c r="Q409" s="1"/>
    </row>
    <row r="410" spans="16:17" x14ac:dyDescent="0.45">
      <c r="P410" s="1"/>
      <c r="Q410" s="1"/>
    </row>
    <row r="411" spans="16:17" x14ac:dyDescent="0.45">
      <c r="P411" s="1"/>
      <c r="Q411" s="1"/>
    </row>
    <row r="412" spans="16:17" x14ac:dyDescent="0.45">
      <c r="P412" s="1"/>
      <c r="Q412" s="1"/>
    </row>
    <row r="413" spans="16:17" x14ac:dyDescent="0.45">
      <c r="P413" s="1"/>
      <c r="Q413" s="1"/>
    </row>
    <row r="414" spans="16:17" x14ac:dyDescent="0.45">
      <c r="P414" s="1"/>
      <c r="Q414" s="1"/>
    </row>
    <row r="415" spans="16:17" x14ac:dyDescent="0.45">
      <c r="P415" s="1"/>
      <c r="Q415" s="1"/>
    </row>
    <row r="416" spans="16:17" x14ac:dyDescent="0.45">
      <c r="P416" s="1"/>
      <c r="Q416" s="1"/>
    </row>
    <row r="417" spans="16:17" x14ac:dyDescent="0.45">
      <c r="P417" s="1"/>
      <c r="Q417" s="1"/>
    </row>
    <row r="418" spans="16:17" x14ac:dyDescent="0.45">
      <c r="P418" s="1"/>
      <c r="Q418" s="1"/>
    </row>
    <row r="419" spans="16:17" x14ac:dyDescent="0.45">
      <c r="P419" s="1"/>
      <c r="Q419" s="1"/>
    </row>
    <row r="420" spans="16:17" x14ac:dyDescent="0.45">
      <c r="P420" s="1"/>
      <c r="Q420" s="1"/>
    </row>
    <row r="421" spans="16:17" x14ac:dyDescent="0.45">
      <c r="P421" s="1"/>
      <c r="Q421" s="1"/>
    </row>
    <row r="422" spans="16:17" x14ac:dyDescent="0.45">
      <c r="P422" s="1"/>
      <c r="Q422" s="1"/>
    </row>
    <row r="423" spans="16:17" x14ac:dyDescent="0.45">
      <c r="P423" s="1"/>
      <c r="Q423" s="1"/>
    </row>
    <row r="424" spans="16:17" x14ac:dyDescent="0.45">
      <c r="P424" s="1"/>
      <c r="Q424" s="1"/>
    </row>
    <row r="425" spans="16:17" x14ac:dyDescent="0.45">
      <c r="P425" s="1"/>
      <c r="Q425" s="1"/>
    </row>
    <row r="426" spans="16:17" x14ac:dyDescent="0.45">
      <c r="P426" s="1"/>
      <c r="Q426" s="1"/>
    </row>
    <row r="427" spans="16:17" x14ac:dyDescent="0.45">
      <c r="P427" s="1"/>
      <c r="Q427" s="1"/>
    </row>
    <row r="428" spans="16:17" x14ac:dyDescent="0.45">
      <c r="P428" s="1"/>
      <c r="Q428" s="1"/>
    </row>
    <row r="429" spans="16:17" x14ac:dyDescent="0.45">
      <c r="P429" s="1"/>
      <c r="Q429" s="1"/>
    </row>
    <row r="430" spans="16:17" x14ac:dyDescent="0.45">
      <c r="P430" s="1"/>
      <c r="Q430" s="1"/>
    </row>
    <row r="431" spans="16:17" x14ac:dyDescent="0.45">
      <c r="P431" s="1"/>
      <c r="Q431" s="1"/>
    </row>
    <row r="432" spans="16:17" x14ac:dyDescent="0.45">
      <c r="P432" s="1"/>
      <c r="Q432" s="1"/>
    </row>
    <row r="433" spans="16:17" x14ac:dyDescent="0.45">
      <c r="P433" s="1"/>
      <c r="Q433" s="1"/>
    </row>
    <row r="434" spans="16:17" x14ac:dyDescent="0.45">
      <c r="P434" s="1"/>
      <c r="Q434" s="1"/>
    </row>
    <row r="435" spans="16:17" x14ac:dyDescent="0.45">
      <c r="P435" s="1"/>
      <c r="Q435" s="1"/>
    </row>
    <row r="436" spans="16:17" x14ac:dyDescent="0.45">
      <c r="P436" s="1"/>
      <c r="Q436" s="1"/>
    </row>
    <row r="437" spans="16:17" x14ac:dyDescent="0.45">
      <c r="P437" s="1"/>
      <c r="Q437" s="1"/>
    </row>
    <row r="438" spans="16:17" x14ac:dyDescent="0.45">
      <c r="P438" s="1"/>
      <c r="Q438" s="1"/>
    </row>
    <row r="439" spans="16:17" x14ac:dyDescent="0.45">
      <c r="P439" s="1"/>
      <c r="Q439" s="1"/>
    </row>
    <row r="440" spans="16:17" x14ac:dyDescent="0.45">
      <c r="P440" s="1"/>
      <c r="Q440" s="1"/>
    </row>
    <row r="441" spans="16:17" x14ac:dyDescent="0.45">
      <c r="P441" s="1"/>
      <c r="Q441" s="1"/>
    </row>
    <row r="442" spans="16:17" x14ac:dyDescent="0.45">
      <c r="P442" s="1"/>
      <c r="Q442" s="1"/>
    </row>
    <row r="443" spans="16:17" x14ac:dyDescent="0.45">
      <c r="P443" s="1"/>
      <c r="Q443" s="1"/>
    </row>
    <row r="444" spans="16:17" x14ac:dyDescent="0.45">
      <c r="P444" s="1"/>
      <c r="Q444" s="1"/>
    </row>
    <row r="445" spans="16:17" x14ac:dyDescent="0.45">
      <c r="P445" s="1"/>
      <c r="Q445" s="1"/>
    </row>
    <row r="446" spans="16:17" x14ac:dyDescent="0.45">
      <c r="P446" s="1"/>
      <c r="Q446" s="1"/>
    </row>
    <row r="447" spans="16:17" x14ac:dyDescent="0.45">
      <c r="P447" s="1"/>
      <c r="Q447" s="1"/>
    </row>
    <row r="448" spans="16:17" x14ac:dyDescent="0.45">
      <c r="P448" s="1"/>
      <c r="Q448" s="1"/>
    </row>
    <row r="449" spans="9:17" x14ac:dyDescent="0.45">
      <c r="P449" s="1"/>
      <c r="Q449" s="1"/>
    </row>
    <row r="450" spans="9:17" x14ac:dyDescent="0.45">
      <c r="P450" s="1"/>
      <c r="Q450" s="1"/>
    </row>
    <row r="451" spans="9:17" x14ac:dyDescent="0.45">
      <c r="I451" s="1"/>
      <c r="J451" s="1"/>
      <c r="P451" s="1"/>
      <c r="Q451" s="1"/>
    </row>
    <row r="452" spans="9:17" x14ac:dyDescent="0.45">
      <c r="I452" s="1"/>
      <c r="J452" s="1"/>
      <c r="P452" s="1"/>
      <c r="Q452" s="1"/>
    </row>
    <row r="453" spans="9:17" x14ac:dyDescent="0.45">
      <c r="I453" s="1"/>
      <c r="J453" s="1"/>
      <c r="P453" s="1"/>
      <c r="Q453" s="1"/>
    </row>
    <row r="454" spans="9:17" x14ac:dyDescent="0.45">
      <c r="I454" s="1"/>
      <c r="J454" s="1"/>
      <c r="P454" s="1"/>
      <c r="Q454" s="1"/>
    </row>
    <row r="455" spans="9:17" x14ac:dyDescent="0.45">
      <c r="I455" s="1"/>
      <c r="J455" s="1"/>
      <c r="P455" s="1"/>
      <c r="Q455" s="1"/>
    </row>
    <row r="456" spans="9:17" x14ac:dyDescent="0.45">
      <c r="I456" s="1"/>
      <c r="J456" s="1"/>
      <c r="P456" s="1"/>
      <c r="Q456" s="1"/>
    </row>
    <row r="457" spans="9:17" x14ac:dyDescent="0.45">
      <c r="I457" s="1"/>
      <c r="J457" s="1"/>
      <c r="P457" s="1"/>
      <c r="Q457" s="1"/>
    </row>
    <row r="458" spans="9:17" x14ac:dyDescent="0.45">
      <c r="I458" s="1"/>
      <c r="J458" s="1"/>
      <c r="P458" s="1"/>
      <c r="Q458" s="1"/>
    </row>
    <row r="459" spans="9:17" x14ac:dyDescent="0.45">
      <c r="I459" s="1"/>
      <c r="J459" s="1"/>
      <c r="P459" s="1"/>
      <c r="Q459" s="1"/>
    </row>
    <row r="460" spans="9:17" x14ac:dyDescent="0.45">
      <c r="I460" s="1"/>
      <c r="J460" s="1"/>
      <c r="P460" s="1"/>
      <c r="Q460" s="1"/>
    </row>
    <row r="461" spans="9:17" x14ac:dyDescent="0.45">
      <c r="I461" s="1"/>
      <c r="J461" s="1"/>
      <c r="P461" s="1"/>
      <c r="Q461" s="1"/>
    </row>
    <row r="462" spans="9:17" x14ac:dyDescent="0.45">
      <c r="I462" s="1"/>
      <c r="J462" s="1"/>
      <c r="P462" s="1"/>
      <c r="Q462" s="1"/>
    </row>
    <row r="463" spans="9:17" x14ac:dyDescent="0.45">
      <c r="I463" s="1"/>
      <c r="J463" s="1"/>
      <c r="P463" s="1"/>
      <c r="Q463" s="1"/>
    </row>
    <row r="464" spans="9:17" x14ac:dyDescent="0.45">
      <c r="I464" s="1"/>
      <c r="J464" s="1"/>
      <c r="P464" s="1"/>
      <c r="Q464" s="1"/>
    </row>
    <row r="465" spans="9:17" x14ac:dyDescent="0.45">
      <c r="I465" s="1"/>
      <c r="J465" s="1"/>
      <c r="P465" s="1"/>
      <c r="Q465" s="1"/>
    </row>
    <row r="466" spans="9:17" x14ac:dyDescent="0.45">
      <c r="I466" s="1"/>
      <c r="J466" s="1"/>
      <c r="P466" s="1"/>
      <c r="Q466" s="1"/>
    </row>
    <row r="467" spans="9:17" x14ac:dyDescent="0.45">
      <c r="I467" s="1"/>
      <c r="J467" s="1"/>
      <c r="P467" s="1"/>
      <c r="Q467" s="1"/>
    </row>
    <row r="468" spans="9:17" x14ac:dyDescent="0.45">
      <c r="I468" s="1"/>
      <c r="J468" s="1"/>
      <c r="P468" s="1"/>
      <c r="Q468" s="1"/>
    </row>
    <row r="469" spans="9:17" x14ac:dyDescent="0.45">
      <c r="I469" s="1"/>
      <c r="J469" s="1"/>
      <c r="P469" s="1"/>
      <c r="Q469" s="1"/>
    </row>
    <row r="470" spans="9:17" x14ac:dyDescent="0.45">
      <c r="I470" s="1"/>
      <c r="J470" s="1"/>
      <c r="P470" s="1"/>
      <c r="Q470" s="1"/>
    </row>
    <row r="471" spans="9:17" x14ac:dyDescent="0.45">
      <c r="I471" s="1"/>
      <c r="J471" s="1"/>
      <c r="P471" s="1"/>
      <c r="Q471" s="1"/>
    </row>
    <row r="472" spans="9:17" x14ac:dyDescent="0.45">
      <c r="I472" s="1"/>
      <c r="J472" s="1"/>
      <c r="P472" s="1"/>
      <c r="Q472" s="1"/>
    </row>
    <row r="473" spans="9:17" x14ac:dyDescent="0.45">
      <c r="I473" s="1"/>
      <c r="J473" s="1"/>
      <c r="P473" s="1"/>
      <c r="Q473" s="1"/>
    </row>
    <row r="474" spans="9:17" x14ac:dyDescent="0.45">
      <c r="I474" s="1"/>
      <c r="J474" s="1"/>
      <c r="P474" s="1"/>
      <c r="Q474" s="1"/>
    </row>
    <row r="475" spans="9:17" x14ac:dyDescent="0.45">
      <c r="I475" s="1"/>
      <c r="J475" s="1"/>
      <c r="P475" s="1"/>
      <c r="Q475" s="1"/>
    </row>
    <row r="476" spans="9:17" x14ac:dyDescent="0.45">
      <c r="I476" s="1"/>
      <c r="J476" s="1"/>
      <c r="P476" s="1"/>
      <c r="Q476" s="1"/>
    </row>
    <row r="477" spans="9:17" x14ac:dyDescent="0.45">
      <c r="I477" s="1"/>
      <c r="J477" s="1"/>
      <c r="P477" s="1"/>
      <c r="Q477" s="1"/>
    </row>
    <row r="478" spans="9:17" x14ac:dyDescent="0.45">
      <c r="I478" s="1"/>
      <c r="J478" s="1"/>
      <c r="P478" s="1"/>
      <c r="Q478" s="1"/>
    </row>
    <row r="479" spans="9:17" x14ac:dyDescent="0.45">
      <c r="I479" s="1"/>
      <c r="J479" s="1"/>
      <c r="P479" s="1"/>
      <c r="Q479" s="1"/>
    </row>
    <row r="480" spans="9:17" x14ac:dyDescent="0.45">
      <c r="I480" s="1"/>
      <c r="J480" s="1"/>
      <c r="P480" s="1"/>
      <c r="Q480" s="1"/>
    </row>
    <row r="481" spans="9:38" x14ac:dyDescent="0.45">
      <c r="I481" s="1"/>
      <c r="J481" s="1"/>
      <c r="P481" s="1"/>
      <c r="Q481" s="1"/>
    </row>
    <row r="482" spans="9:38" x14ac:dyDescent="0.45">
      <c r="I482" s="1"/>
      <c r="J482" s="1"/>
      <c r="P482" s="1"/>
      <c r="Q482" s="1"/>
    </row>
    <row r="483" spans="9:38" x14ac:dyDescent="0.45">
      <c r="I483" s="1"/>
      <c r="J483" s="1"/>
      <c r="P483" s="1"/>
      <c r="Q483" s="1"/>
    </row>
    <row r="484" spans="9:38" x14ac:dyDescent="0.45">
      <c r="I484" s="1"/>
      <c r="J484" s="1"/>
      <c r="P484" s="1"/>
      <c r="Q484" s="1"/>
    </row>
    <row r="485" spans="9:38" x14ac:dyDescent="0.45">
      <c r="I485" s="1"/>
      <c r="J485" s="1"/>
      <c r="P485" s="1"/>
      <c r="Q485" s="1"/>
    </row>
    <row r="486" spans="9:38" x14ac:dyDescent="0.45">
      <c r="I486" s="1"/>
      <c r="J486" s="1"/>
      <c r="P486" s="1"/>
      <c r="Q486" s="1"/>
    </row>
    <row r="487" spans="9:38" x14ac:dyDescent="0.45">
      <c r="I487" s="1"/>
      <c r="J487" s="1"/>
      <c r="P487" s="1"/>
      <c r="Q487" s="1"/>
    </row>
    <row r="488" spans="9:38" x14ac:dyDescent="0.45">
      <c r="I488" s="1"/>
      <c r="J488" s="1"/>
      <c r="P488" s="1"/>
      <c r="Q488" s="1"/>
    </row>
    <row r="489" spans="9:38" x14ac:dyDescent="0.45">
      <c r="I489" s="1"/>
      <c r="J489" s="1"/>
      <c r="P489" s="1"/>
      <c r="Q489" s="1"/>
    </row>
    <row r="490" spans="9:38" x14ac:dyDescent="0.45">
      <c r="I490" s="1"/>
      <c r="J490" s="1"/>
      <c r="P490" s="1"/>
      <c r="Q490" s="1"/>
    </row>
    <row r="491" spans="9:38" x14ac:dyDescent="0.45">
      <c r="I491" s="1"/>
      <c r="J491" s="1"/>
      <c r="P491" s="1"/>
      <c r="Q491" s="1"/>
    </row>
    <row r="492" spans="9:38" x14ac:dyDescent="0.45">
      <c r="I492" s="1"/>
      <c r="J492" s="1"/>
      <c r="P492" s="1"/>
      <c r="Q492" s="1"/>
    </row>
    <row r="493" spans="9:38" x14ac:dyDescent="0.45">
      <c r="I493" s="1"/>
      <c r="J493" s="1"/>
      <c r="P493" s="1"/>
      <c r="Q493" s="1"/>
      <c r="AK493" s="1"/>
      <c r="AL493" s="1"/>
    </row>
    <row r="494" spans="9:38" x14ac:dyDescent="0.45">
      <c r="I494" s="1"/>
      <c r="J494" s="1"/>
      <c r="P494" s="1"/>
      <c r="Q494" s="1"/>
      <c r="AK494" s="1"/>
      <c r="AL494" s="1"/>
    </row>
    <row r="495" spans="9:38" x14ac:dyDescent="0.45">
      <c r="I495" s="1"/>
      <c r="J495" s="1"/>
      <c r="P495" s="1"/>
      <c r="Q495" s="1"/>
      <c r="AK495" s="1"/>
      <c r="AL495" s="1"/>
    </row>
    <row r="496" spans="9:38" x14ac:dyDescent="0.45">
      <c r="I496" s="1"/>
      <c r="J496" s="1"/>
      <c r="P496" s="1"/>
      <c r="Q496" s="1"/>
      <c r="AK496" s="1"/>
      <c r="AL496" s="1"/>
    </row>
    <row r="497" spans="9:38" x14ac:dyDescent="0.45">
      <c r="I497" s="1"/>
      <c r="J497" s="1"/>
      <c r="P497" s="1"/>
      <c r="Q497" s="1"/>
      <c r="AK497" s="1"/>
      <c r="AL497" s="1"/>
    </row>
    <row r="498" spans="9:38" x14ac:dyDescent="0.45">
      <c r="I498" s="1"/>
      <c r="J498" s="1"/>
      <c r="P498" s="1"/>
      <c r="Q498" s="1"/>
      <c r="AK498" s="1"/>
      <c r="AL498" s="1"/>
    </row>
    <row r="499" spans="9:38" x14ac:dyDescent="0.45">
      <c r="I499" s="1"/>
      <c r="J499" s="1"/>
      <c r="P499" s="1"/>
      <c r="Q499" s="1"/>
      <c r="AK499" s="1"/>
      <c r="AL499" s="1"/>
    </row>
    <row r="500" spans="9:38" x14ac:dyDescent="0.45">
      <c r="I500" s="1"/>
      <c r="J500" s="1"/>
      <c r="P500" s="1"/>
      <c r="Q500" s="1"/>
      <c r="AK500" s="1"/>
      <c r="AL500" s="1"/>
    </row>
    <row r="501" spans="9:38" x14ac:dyDescent="0.45">
      <c r="I501" s="1"/>
      <c r="J501" s="1"/>
      <c r="P501" s="1"/>
      <c r="Q501" s="1"/>
      <c r="AK501" s="1"/>
      <c r="AL501" s="1"/>
    </row>
    <row r="502" spans="9:38" x14ac:dyDescent="0.45">
      <c r="I502" s="1"/>
      <c r="J502" s="1"/>
      <c r="P502" s="1"/>
      <c r="Q502" s="1"/>
      <c r="AK502" s="1"/>
      <c r="AL502" s="1"/>
    </row>
    <row r="503" spans="9:38" x14ac:dyDescent="0.45">
      <c r="I503" s="1"/>
      <c r="J503" s="1"/>
      <c r="P503" s="1"/>
      <c r="Q503" s="1"/>
      <c r="AK503" s="1"/>
      <c r="AL503" s="1"/>
    </row>
    <row r="504" spans="9:38" x14ac:dyDescent="0.45">
      <c r="I504" s="1"/>
      <c r="J504" s="1"/>
      <c r="P504" s="1"/>
      <c r="Q504" s="1"/>
      <c r="AK504" s="1"/>
      <c r="AL504" s="1"/>
    </row>
    <row r="505" spans="9:38" x14ac:dyDescent="0.45">
      <c r="I505" s="1"/>
      <c r="J505" s="1"/>
      <c r="P505" s="1"/>
      <c r="Q505" s="1"/>
      <c r="AK505" s="1"/>
      <c r="AL505" s="1"/>
    </row>
    <row r="506" spans="9:38" x14ac:dyDescent="0.45">
      <c r="I506" s="1"/>
      <c r="J506" s="1"/>
      <c r="P506" s="1"/>
      <c r="Q506" s="1"/>
      <c r="AK506" s="1"/>
      <c r="AL506" s="1"/>
    </row>
    <row r="507" spans="9:38" x14ac:dyDescent="0.45">
      <c r="P507" s="1"/>
      <c r="Q507" s="1"/>
      <c r="AK507" s="1"/>
      <c r="AL507" s="1"/>
    </row>
    <row r="508" spans="9:38" x14ac:dyDescent="0.45">
      <c r="P508" s="1"/>
      <c r="Q508" s="1"/>
      <c r="AK508" s="1"/>
      <c r="AL508" s="1"/>
    </row>
    <row r="509" spans="9:38" x14ac:dyDescent="0.45">
      <c r="P509" s="1"/>
      <c r="Q509" s="1"/>
      <c r="AK509" s="1"/>
      <c r="AL509" s="1"/>
    </row>
    <row r="510" spans="9:38" x14ac:dyDescent="0.45">
      <c r="P510" s="1"/>
      <c r="Q510" s="1"/>
      <c r="AK510" s="1"/>
      <c r="AL510" s="1"/>
    </row>
    <row r="511" spans="9:38" x14ac:dyDescent="0.45">
      <c r="P511" s="1"/>
      <c r="Q511" s="1"/>
      <c r="AK511" s="1"/>
      <c r="AL511" s="1"/>
    </row>
    <row r="512" spans="9:38" x14ac:dyDescent="0.45">
      <c r="P512" s="1"/>
      <c r="Q512" s="1"/>
      <c r="AK512" s="1"/>
      <c r="AL512" s="1"/>
    </row>
    <row r="513" spans="16:38" x14ac:dyDescent="0.45">
      <c r="P513" s="1"/>
      <c r="Q513" s="1"/>
      <c r="AK513" s="1"/>
      <c r="AL513" s="1"/>
    </row>
    <row r="514" spans="16:38" x14ac:dyDescent="0.45">
      <c r="P514" s="1"/>
      <c r="Q514" s="1"/>
      <c r="AK514" s="1"/>
      <c r="AL514" s="1"/>
    </row>
    <row r="515" spans="16:38" x14ac:dyDescent="0.45">
      <c r="P515" s="1"/>
      <c r="Q515" s="1"/>
      <c r="AK515" s="1"/>
      <c r="AL515" s="1"/>
    </row>
    <row r="516" spans="16:38" x14ac:dyDescent="0.45">
      <c r="P516" s="1"/>
      <c r="Q516" s="1"/>
      <c r="AK516" s="1"/>
      <c r="AL516" s="1"/>
    </row>
    <row r="517" spans="16:38" x14ac:dyDescent="0.45">
      <c r="P517" s="1"/>
      <c r="Q517" s="1"/>
      <c r="AK517" s="1"/>
      <c r="AL517" s="1"/>
    </row>
    <row r="518" spans="16:38" x14ac:dyDescent="0.45">
      <c r="P518" s="1"/>
      <c r="Q518" s="1"/>
      <c r="AK518" s="1"/>
      <c r="AL518" s="1"/>
    </row>
    <row r="519" spans="16:38" x14ac:dyDescent="0.45">
      <c r="P519" s="1"/>
      <c r="Q519" s="1"/>
      <c r="AK519" s="1"/>
      <c r="AL519" s="1"/>
    </row>
    <row r="520" spans="16:38" x14ac:dyDescent="0.45">
      <c r="P520" s="1"/>
      <c r="Q520" s="1"/>
      <c r="AK520" s="1"/>
      <c r="AL520" s="1"/>
    </row>
    <row r="521" spans="16:38" x14ac:dyDescent="0.45">
      <c r="P521" s="1"/>
      <c r="Q521" s="1"/>
      <c r="AK521" s="1"/>
      <c r="AL521" s="1"/>
    </row>
    <row r="522" spans="16:38" x14ac:dyDescent="0.45">
      <c r="P522" s="1"/>
      <c r="Q522" s="1"/>
      <c r="AK522" s="1"/>
      <c r="AL522" s="1"/>
    </row>
    <row r="523" spans="16:38" x14ac:dyDescent="0.45">
      <c r="P523" s="1"/>
      <c r="Q523" s="1"/>
      <c r="AK523" s="1"/>
      <c r="AL523" s="1"/>
    </row>
    <row r="524" spans="16:38" x14ac:dyDescent="0.45">
      <c r="P524" s="1"/>
      <c r="Q524" s="1"/>
      <c r="AK524" s="1"/>
      <c r="AL524" s="1"/>
    </row>
    <row r="525" spans="16:38" x14ac:dyDescent="0.45">
      <c r="P525" s="1"/>
      <c r="Q525" s="1"/>
      <c r="AK525" s="1"/>
      <c r="AL525" s="1"/>
    </row>
    <row r="526" spans="16:38" x14ac:dyDescent="0.45">
      <c r="P526" s="1"/>
      <c r="Q526" s="1"/>
      <c r="AK526" s="1"/>
      <c r="AL526" s="1"/>
    </row>
    <row r="527" spans="16:38" x14ac:dyDescent="0.45">
      <c r="P527" s="1"/>
      <c r="Q527" s="1"/>
      <c r="AK527" s="1"/>
      <c r="AL527" s="1"/>
    </row>
    <row r="528" spans="16:38" x14ac:dyDescent="0.45">
      <c r="P528" s="1"/>
      <c r="Q528" s="1"/>
      <c r="AK528" s="1"/>
      <c r="AL528" s="1"/>
    </row>
    <row r="529" spans="16:38" x14ac:dyDescent="0.45">
      <c r="P529" s="1"/>
      <c r="Q529" s="1"/>
      <c r="AK529" s="1"/>
      <c r="AL529" s="1"/>
    </row>
    <row r="530" spans="16:38" x14ac:dyDescent="0.45">
      <c r="P530" s="1"/>
      <c r="Q530" s="1"/>
      <c r="AK530" s="1"/>
      <c r="AL530" s="1"/>
    </row>
    <row r="531" spans="16:38" x14ac:dyDescent="0.45">
      <c r="P531" s="1"/>
      <c r="Q531" s="1"/>
      <c r="AK531" s="1"/>
      <c r="AL531" s="1"/>
    </row>
    <row r="532" spans="16:38" x14ac:dyDescent="0.45">
      <c r="P532" s="1"/>
      <c r="Q532" s="1"/>
      <c r="AK532" s="1"/>
      <c r="AL532" s="1"/>
    </row>
    <row r="533" spans="16:38" x14ac:dyDescent="0.45">
      <c r="P533" s="1"/>
      <c r="Q533" s="1"/>
      <c r="AK533" s="1"/>
      <c r="AL533" s="1"/>
    </row>
    <row r="534" spans="16:38" x14ac:dyDescent="0.45">
      <c r="P534" s="1"/>
      <c r="Q534" s="1"/>
      <c r="AD534" s="1"/>
      <c r="AE534" s="1"/>
      <c r="AK534" s="1"/>
      <c r="AL534" s="1"/>
    </row>
    <row r="535" spans="16:38" x14ac:dyDescent="0.45">
      <c r="P535" s="1"/>
      <c r="Q535" s="1"/>
      <c r="AD535" s="1"/>
      <c r="AE535" s="1"/>
      <c r="AK535" s="1"/>
      <c r="AL535" s="1"/>
    </row>
    <row r="536" spans="16:38" x14ac:dyDescent="0.45">
      <c r="P536" s="1"/>
      <c r="Q536" s="1"/>
      <c r="AD536" s="1"/>
      <c r="AE536" s="1"/>
      <c r="AK536" s="1"/>
      <c r="AL536" s="1"/>
    </row>
    <row r="537" spans="16:38" x14ac:dyDescent="0.45">
      <c r="P537" s="1"/>
      <c r="Q537" s="1"/>
      <c r="AD537" s="1"/>
      <c r="AE537" s="1"/>
      <c r="AK537" s="1"/>
      <c r="AL537" s="1"/>
    </row>
    <row r="538" spans="16:38" x14ac:dyDescent="0.45">
      <c r="P538" s="1"/>
      <c r="Q538" s="1"/>
      <c r="AD538" s="1"/>
      <c r="AE538" s="1"/>
      <c r="AK538" s="1"/>
      <c r="AL538" s="1"/>
    </row>
    <row r="539" spans="16:38" x14ac:dyDescent="0.45">
      <c r="P539" s="1"/>
      <c r="Q539" s="1"/>
      <c r="AD539" s="1"/>
      <c r="AE539" s="1"/>
      <c r="AK539" s="1"/>
      <c r="AL539" s="1"/>
    </row>
    <row r="540" spans="16:38" x14ac:dyDescent="0.45">
      <c r="P540" s="1"/>
      <c r="Q540" s="1"/>
      <c r="AD540" s="1"/>
      <c r="AE540" s="1"/>
      <c r="AK540" s="1"/>
      <c r="AL540" s="1"/>
    </row>
    <row r="541" spans="16:38" x14ac:dyDescent="0.45">
      <c r="P541" s="1"/>
      <c r="Q541" s="1"/>
      <c r="AD541" s="1"/>
      <c r="AE541" s="1"/>
      <c r="AK541" s="1"/>
      <c r="AL541" s="1"/>
    </row>
    <row r="542" spans="16:38" x14ac:dyDescent="0.45">
      <c r="P542" s="1"/>
      <c r="Q542" s="1"/>
      <c r="AD542" s="1"/>
      <c r="AE542" s="1"/>
      <c r="AK542" s="1"/>
      <c r="AL542" s="1"/>
    </row>
    <row r="543" spans="16:38" x14ac:dyDescent="0.45">
      <c r="P543" s="1"/>
      <c r="Q543" s="1"/>
      <c r="AD543" s="1"/>
      <c r="AE543" s="1"/>
      <c r="AK543" s="1"/>
      <c r="AL543" s="1"/>
    </row>
    <row r="544" spans="16:38" x14ac:dyDescent="0.45">
      <c r="P544" s="1"/>
      <c r="Q544" s="1"/>
      <c r="AD544" s="1"/>
      <c r="AE544" s="1"/>
      <c r="AK544" s="1"/>
      <c r="AL544" s="1"/>
    </row>
    <row r="545" spans="12:38" x14ac:dyDescent="0.45">
      <c r="P545" s="1"/>
      <c r="Q545" s="1"/>
      <c r="AD545" s="1"/>
      <c r="AE545" s="1"/>
      <c r="AK545" s="1"/>
      <c r="AL545" s="1"/>
    </row>
    <row r="546" spans="12:38" x14ac:dyDescent="0.45">
      <c r="P546" s="1"/>
      <c r="Q546" s="1"/>
      <c r="AD546" s="1"/>
      <c r="AE546" s="1"/>
      <c r="AK546" s="1"/>
      <c r="AL546" s="1"/>
    </row>
    <row r="547" spans="12:38" x14ac:dyDescent="0.45">
      <c r="P547" s="1"/>
      <c r="Q547" s="1"/>
      <c r="AD547" s="1"/>
      <c r="AE547" s="1"/>
      <c r="AK547" s="1"/>
      <c r="AL547" s="1"/>
    </row>
    <row r="548" spans="12:38" x14ac:dyDescent="0.45">
      <c r="P548" s="1"/>
      <c r="Q548" s="1"/>
      <c r="AD548" s="1"/>
      <c r="AE548" s="1"/>
      <c r="AK548" s="1"/>
      <c r="AL548" s="1"/>
    </row>
    <row r="549" spans="12:38" x14ac:dyDescent="0.45">
      <c r="P549" s="1"/>
      <c r="Q549" s="1"/>
      <c r="AD549" s="1"/>
      <c r="AE549" s="1"/>
      <c r="AK549" s="1"/>
      <c r="AL549" s="1"/>
    </row>
    <row r="550" spans="12:38" x14ac:dyDescent="0.45">
      <c r="P550" s="1"/>
      <c r="Q550" s="1"/>
      <c r="AD550" s="1"/>
      <c r="AE550" s="1"/>
      <c r="AK550" s="1"/>
      <c r="AL550" s="1"/>
    </row>
    <row r="551" spans="12:38" x14ac:dyDescent="0.45">
      <c r="P551" s="1"/>
      <c r="Q551" s="1"/>
      <c r="AD551" s="1"/>
      <c r="AE551" s="1"/>
      <c r="AK551" s="1"/>
      <c r="AL551" s="1"/>
    </row>
    <row r="552" spans="12:38" x14ac:dyDescent="0.45">
      <c r="P552" s="1"/>
      <c r="Q552" s="1"/>
      <c r="AD552" s="1"/>
      <c r="AE552" s="1"/>
      <c r="AK552" s="1"/>
      <c r="AL552" s="1"/>
    </row>
    <row r="553" spans="12:38" x14ac:dyDescent="0.45">
      <c r="P553" s="1"/>
      <c r="Q553" s="1"/>
      <c r="AD553" s="1"/>
      <c r="AE553" s="1"/>
      <c r="AK553" s="1"/>
      <c r="AL553" s="1"/>
    </row>
    <row r="554" spans="12:38" x14ac:dyDescent="0.45">
      <c r="P554" s="1"/>
      <c r="Q554" s="1"/>
      <c r="AD554" s="1"/>
      <c r="AE554" s="1"/>
      <c r="AK554" s="1"/>
      <c r="AL554" s="1"/>
    </row>
    <row r="555" spans="12:38" x14ac:dyDescent="0.45">
      <c r="L555" s="1"/>
      <c r="P555" s="1"/>
      <c r="Q555" s="1"/>
      <c r="AD555" s="1"/>
      <c r="AE555" s="1"/>
      <c r="AK555" s="1"/>
      <c r="AL555" s="1"/>
    </row>
    <row r="556" spans="12:38" x14ac:dyDescent="0.45">
      <c r="L556" s="1"/>
      <c r="P556" s="1"/>
      <c r="Q556" s="1"/>
      <c r="AD556" s="1"/>
      <c r="AE556" s="1"/>
      <c r="AK556" s="1"/>
      <c r="AL556" s="1"/>
    </row>
    <row r="557" spans="12:38" x14ac:dyDescent="0.45">
      <c r="L557" s="1"/>
      <c r="P557" s="1"/>
      <c r="Q557" s="1"/>
    </row>
    <row r="558" spans="12:38" x14ac:dyDescent="0.45">
      <c r="L558" s="1"/>
      <c r="P558" s="1"/>
      <c r="Q558" s="1"/>
    </row>
    <row r="559" spans="12:38" x14ac:dyDescent="0.45">
      <c r="L559" s="1"/>
      <c r="P559" s="1"/>
      <c r="Q559" s="1"/>
    </row>
    <row r="560" spans="12:38" x14ac:dyDescent="0.45">
      <c r="L560" s="1"/>
      <c r="P560" s="1"/>
      <c r="Q560" s="1"/>
    </row>
    <row r="561" spans="12:17" x14ac:dyDescent="0.45">
      <c r="L561" s="1"/>
      <c r="P561" s="1"/>
      <c r="Q561" s="1"/>
    </row>
    <row r="562" spans="12:17" x14ac:dyDescent="0.45">
      <c r="L562" s="1"/>
      <c r="P562" s="1"/>
      <c r="Q562" s="1"/>
    </row>
    <row r="563" spans="12:17" x14ac:dyDescent="0.45">
      <c r="L563" s="1"/>
      <c r="P563" s="1"/>
      <c r="Q563" s="1"/>
    </row>
    <row r="564" spans="12:17" x14ac:dyDescent="0.45">
      <c r="P564" s="1"/>
      <c r="Q564" s="1"/>
    </row>
    <row r="565" spans="12:17" x14ac:dyDescent="0.45">
      <c r="P565" s="1"/>
      <c r="Q565" s="1"/>
    </row>
    <row r="566" spans="12:17" x14ac:dyDescent="0.45">
      <c r="P566" s="1"/>
      <c r="Q566" s="1"/>
    </row>
    <row r="567" spans="12:17" x14ac:dyDescent="0.45">
      <c r="P567" s="1"/>
      <c r="Q567" s="1"/>
    </row>
    <row r="568" spans="12:17" x14ac:dyDescent="0.45">
      <c r="P568" s="1"/>
      <c r="Q568" s="1"/>
    </row>
    <row r="569" spans="12:17" x14ac:dyDescent="0.45">
      <c r="P569" s="1"/>
      <c r="Q569" s="1"/>
    </row>
    <row r="570" spans="12:17" x14ac:dyDescent="0.45">
      <c r="P570" s="1"/>
      <c r="Q570" s="1"/>
    </row>
    <row r="571" spans="12:17" x14ac:dyDescent="0.45">
      <c r="P571" s="1"/>
      <c r="Q571" s="1"/>
    </row>
    <row r="572" spans="12:17" x14ac:dyDescent="0.45">
      <c r="P572" s="1"/>
      <c r="Q572" s="1"/>
    </row>
    <row r="573" spans="12:17" x14ac:dyDescent="0.45">
      <c r="P573" s="1"/>
      <c r="Q573" s="1"/>
    </row>
    <row r="574" spans="12:17" x14ac:dyDescent="0.45">
      <c r="P574" s="1"/>
      <c r="Q574" s="1"/>
    </row>
    <row r="575" spans="12:17" x14ac:dyDescent="0.45">
      <c r="P575" s="1"/>
      <c r="Q575" s="1"/>
    </row>
    <row r="576" spans="12:17" x14ac:dyDescent="0.45">
      <c r="P576" s="1"/>
      <c r="Q576" s="1"/>
    </row>
    <row r="577" spans="16:17" x14ac:dyDescent="0.45">
      <c r="P577" s="1"/>
      <c r="Q577" s="1"/>
    </row>
    <row r="578" spans="16:17" x14ac:dyDescent="0.45">
      <c r="P578" s="1"/>
      <c r="Q578" s="1"/>
    </row>
    <row r="579" spans="16:17" x14ac:dyDescent="0.45">
      <c r="P579" s="1"/>
      <c r="Q579" s="1"/>
    </row>
    <row r="580" spans="16:17" x14ac:dyDescent="0.45">
      <c r="P580" s="1"/>
      <c r="Q580" s="1"/>
    </row>
    <row r="581" spans="16:17" x14ac:dyDescent="0.45">
      <c r="P581" s="1"/>
      <c r="Q581" s="1"/>
    </row>
    <row r="582" spans="16:17" x14ac:dyDescent="0.45">
      <c r="P582" s="1"/>
      <c r="Q582" s="1"/>
    </row>
    <row r="583" spans="16:17" x14ac:dyDescent="0.45">
      <c r="P583" s="1"/>
      <c r="Q583" s="1"/>
    </row>
    <row r="584" spans="16:17" x14ac:dyDescent="0.45">
      <c r="P584" s="1"/>
      <c r="Q584" s="1"/>
    </row>
    <row r="585" spans="16:17" x14ac:dyDescent="0.45">
      <c r="P585" s="1"/>
      <c r="Q585" s="1"/>
    </row>
    <row r="586" spans="16:17" x14ac:dyDescent="0.45">
      <c r="P586" s="1"/>
      <c r="Q586" s="1"/>
    </row>
    <row r="587" spans="16:17" x14ac:dyDescent="0.45">
      <c r="P587" s="1"/>
      <c r="Q587" s="1"/>
    </row>
    <row r="588" spans="16:17" x14ac:dyDescent="0.45">
      <c r="P588" s="1"/>
      <c r="Q588" s="1"/>
    </row>
    <row r="589" spans="16:17" x14ac:dyDescent="0.45">
      <c r="P589" s="1"/>
      <c r="Q589" s="1"/>
    </row>
    <row r="590" spans="16:17" x14ac:dyDescent="0.45">
      <c r="P590" s="1"/>
      <c r="Q590" s="1"/>
    </row>
    <row r="591" spans="16:17" x14ac:dyDescent="0.45">
      <c r="P591" s="1"/>
      <c r="Q591" s="1"/>
    </row>
    <row r="592" spans="16:17" x14ac:dyDescent="0.45">
      <c r="P592" s="1"/>
      <c r="Q592" s="1"/>
    </row>
    <row r="593" spans="16:17" x14ac:dyDescent="0.45">
      <c r="P593" s="1"/>
      <c r="Q593" s="1"/>
    </row>
    <row r="594" spans="16:17" x14ac:dyDescent="0.45">
      <c r="P594" s="1"/>
      <c r="Q594" s="1"/>
    </row>
    <row r="595" spans="16:17" x14ac:dyDescent="0.45">
      <c r="P595" s="1"/>
      <c r="Q595" s="1"/>
    </row>
    <row r="596" spans="16:17" x14ac:dyDescent="0.45">
      <c r="P596" s="1"/>
      <c r="Q596" s="1"/>
    </row>
    <row r="597" spans="16:17" x14ac:dyDescent="0.45">
      <c r="P597" s="1"/>
      <c r="Q597" s="1"/>
    </row>
    <row r="598" spans="16:17" x14ac:dyDescent="0.45">
      <c r="P598" s="1"/>
      <c r="Q598" s="1"/>
    </row>
    <row r="599" spans="16:17" x14ac:dyDescent="0.45">
      <c r="P599" s="1"/>
      <c r="Q599" s="1"/>
    </row>
    <row r="600" spans="16:17" x14ac:dyDescent="0.45">
      <c r="P600" s="1"/>
      <c r="Q600" s="1"/>
    </row>
    <row r="601" spans="16:17" x14ac:dyDescent="0.45">
      <c r="P601" s="1"/>
      <c r="Q601" s="1"/>
    </row>
    <row r="602" spans="16:17" x14ac:dyDescent="0.45">
      <c r="P602" s="1"/>
      <c r="Q602" s="1"/>
    </row>
    <row r="603" spans="16:17" x14ac:dyDescent="0.45">
      <c r="P603" s="1"/>
      <c r="Q603" s="1"/>
    </row>
    <row r="604" spans="16:17" x14ac:dyDescent="0.45">
      <c r="P604" s="1"/>
      <c r="Q604" s="1"/>
    </row>
    <row r="605" spans="16:17" x14ac:dyDescent="0.45">
      <c r="P605" s="1"/>
      <c r="Q605" s="1"/>
    </row>
    <row r="606" spans="16:17" x14ac:dyDescent="0.45">
      <c r="P606" s="1"/>
      <c r="Q606" s="1"/>
    </row>
    <row r="607" spans="16:17" x14ac:dyDescent="0.45">
      <c r="P607" s="1"/>
      <c r="Q607" s="1"/>
    </row>
    <row r="608" spans="16:17" x14ac:dyDescent="0.45">
      <c r="P608" s="1"/>
      <c r="Q608" s="1"/>
    </row>
    <row r="609" spans="16:17" x14ac:dyDescent="0.45">
      <c r="P609" s="1"/>
      <c r="Q609" s="1"/>
    </row>
    <row r="610" spans="16:17" x14ac:dyDescent="0.45">
      <c r="P610" s="1"/>
      <c r="Q610" s="1"/>
    </row>
    <row r="611" spans="16:17" x14ac:dyDescent="0.45">
      <c r="P611" s="1"/>
      <c r="Q611" s="1"/>
    </row>
    <row r="612" spans="16:17" x14ac:dyDescent="0.45">
      <c r="P612" s="1"/>
      <c r="Q612" s="1"/>
    </row>
    <row r="613" spans="16:17" x14ac:dyDescent="0.45">
      <c r="P613" s="1"/>
      <c r="Q613" s="1"/>
    </row>
    <row r="614" spans="16:17" x14ac:dyDescent="0.45">
      <c r="P614" s="1"/>
      <c r="Q614" s="1"/>
    </row>
    <row r="615" spans="16:17" x14ac:dyDescent="0.45">
      <c r="P615" s="1"/>
      <c r="Q615" s="1"/>
    </row>
    <row r="616" spans="16:17" x14ac:dyDescent="0.45">
      <c r="P616" s="1"/>
      <c r="Q616" s="1"/>
    </row>
    <row r="617" spans="16:17" x14ac:dyDescent="0.45">
      <c r="P617" s="1"/>
      <c r="Q617" s="1"/>
    </row>
    <row r="618" spans="16:17" x14ac:dyDescent="0.45">
      <c r="P618" s="1"/>
      <c r="Q618" s="1"/>
    </row>
    <row r="619" spans="16:17" x14ac:dyDescent="0.45">
      <c r="P619" s="1"/>
      <c r="Q619" s="1"/>
    </row>
    <row r="620" spans="16:17" x14ac:dyDescent="0.45">
      <c r="P620" s="1"/>
      <c r="Q620" s="1"/>
    </row>
    <row r="621" spans="16:17" x14ac:dyDescent="0.45">
      <c r="P621" s="1"/>
      <c r="Q621" s="1"/>
    </row>
    <row r="622" spans="16:17" x14ac:dyDescent="0.45">
      <c r="P622" s="1"/>
      <c r="Q622" s="1"/>
    </row>
    <row r="623" spans="16:17" x14ac:dyDescent="0.45">
      <c r="P623" s="1"/>
      <c r="Q623" s="1"/>
    </row>
    <row r="624" spans="16:17" x14ac:dyDescent="0.45">
      <c r="P624" s="1"/>
      <c r="Q624" s="1"/>
    </row>
    <row r="625" spans="16:17" x14ac:dyDescent="0.45">
      <c r="P625" s="1"/>
      <c r="Q625" s="1"/>
    </row>
    <row r="626" spans="16:17" x14ac:dyDescent="0.45">
      <c r="P626" s="1"/>
      <c r="Q626" s="1"/>
    </row>
    <row r="627" spans="16:17" x14ac:dyDescent="0.45">
      <c r="P627" s="1"/>
      <c r="Q627" s="1"/>
    </row>
    <row r="628" spans="16:17" x14ac:dyDescent="0.45">
      <c r="P628" s="1"/>
      <c r="Q628" s="1"/>
    </row>
    <row r="629" spans="16:17" x14ac:dyDescent="0.45">
      <c r="P629" s="1"/>
      <c r="Q629" s="1"/>
    </row>
    <row r="630" spans="16:17" x14ac:dyDescent="0.45">
      <c r="P630" s="1"/>
      <c r="Q630" s="1"/>
    </row>
    <row r="631" spans="16:17" x14ac:dyDescent="0.45">
      <c r="P631" s="1"/>
      <c r="Q631" s="1"/>
    </row>
    <row r="632" spans="16:17" x14ac:dyDescent="0.45">
      <c r="P632" s="1"/>
      <c r="Q632" s="1"/>
    </row>
    <row r="633" spans="16:17" x14ac:dyDescent="0.45">
      <c r="P633" s="1"/>
      <c r="Q633" s="1"/>
    </row>
    <row r="634" spans="16:17" x14ac:dyDescent="0.45">
      <c r="P634" s="1"/>
      <c r="Q634" s="1"/>
    </row>
    <row r="635" spans="16:17" x14ac:dyDescent="0.45">
      <c r="P635" s="1"/>
      <c r="Q635" s="1"/>
    </row>
    <row r="636" spans="16:17" x14ac:dyDescent="0.45">
      <c r="P636" s="1"/>
      <c r="Q636" s="1"/>
    </row>
    <row r="637" spans="16:17" x14ac:dyDescent="0.45">
      <c r="P637" s="1"/>
      <c r="Q637" s="1"/>
    </row>
    <row r="638" spans="16:17" x14ac:dyDescent="0.45">
      <c r="P638" s="1"/>
      <c r="Q638" s="1"/>
    </row>
    <row r="639" spans="16:17" x14ac:dyDescent="0.45">
      <c r="P639" s="1"/>
      <c r="Q639" s="1"/>
    </row>
    <row r="640" spans="16:17" x14ac:dyDescent="0.45">
      <c r="P640" s="1"/>
      <c r="Q640" s="1"/>
    </row>
    <row r="641" spans="16:17" x14ac:dyDescent="0.45">
      <c r="P641" s="1"/>
      <c r="Q641" s="1"/>
    </row>
    <row r="642" spans="16:17" x14ac:dyDescent="0.45">
      <c r="P642" s="1"/>
      <c r="Q642" s="1"/>
    </row>
    <row r="643" spans="16:17" x14ac:dyDescent="0.45">
      <c r="P643" s="1"/>
      <c r="Q643" s="1"/>
    </row>
    <row r="644" spans="16:17" x14ac:dyDescent="0.45">
      <c r="P644" s="1"/>
      <c r="Q644" s="1"/>
    </row>
    <row r="645" spans="16:17" x14ac:dyDescent="0.45">
      <c r="P645" s="1"/>
      <c r="Q645" s="1"/>
    </row>
    <row r="646" spans="16:17" x14ac:dyDescent="0.45">
      <c r="P646" s="1"/>
      <c r="Q646" s="1"/>
    </row>
    <row r="647" spans="16:17" x14ac:dyDescent="0.45">
      <c r="P647" s="1"/>
      <c r="Q647" s="1"/>
    </row>
    <row r="648" spans="16:17" x14ac:dyDescent="0.45">
      <c r="P648" s="1"/>
      <c r="Q648" s="1"/>
    </row>
    <row r="649" spans="16:17" x14ac:dyDescent="0.45">
      <c r="P649" s="1"/>
      <c r="Q649" s="1"/>
    </row>
    <row r="650" spans="16:17" x14ac:dyDescent="0.45">
      <c r="P650" s="1"/>
      <c r="Q650" s="1"/>
    </row>
    <row r="651" spans="16:17" x14ac:dyDescent="0.45">
      <c r="P651" s="1"/>
      <c r="Q651" s="1"/>
    </row>
    <row r="652" spans="16:17" x14ac:dyDescent="0.45">
      <c r="P652" s="1"/>
      <c r="Q652" s="1"/>
    </row>
    <row r="653" spans="16:17" x14ac:dyDescent="0.45">
      <c r="P653" s="1"/>
      <c r="Q653" s="1"/>
    </row>
    <row r="654" spans="16:17" x14ac:dyDescent="0.45">
      <c r="P654" s="1"/>
      <c r="Q654" s="1"/>
    </row>
    <row r="655" spans="16:17" x14ac:dyDescent="0.45">
      <c r="P655" s="1"/>
      <c r="Q655" s="1"/>
    </row>
    <row r="656" spans="16:17" x14ac:dyDescent="0.45">
      <c r="P656" s="1"/>
      <c r="Q656" s="1"/>
    </row>
    <row r="657" spans="16:17" x14ac:dyDescent="0.45">
      <c r="P657" s="1"/>
      <c r="Q657" s="1"/>
    </row>
    <row r="658" spans="16:17" x14ac:dyDescent="0.45">
      <c r="P658" s="1"/>
      <c r="Q658" s="1"/>
    </row>
    <row r="659" spans="16:17" x14ac:dyDescent="0.45">
      <c r="P659" s="1"/>
      <c r="Q659" s="1"/>
    </row>
    <row r="660" spans="16:17" x14ac:dyDescent="0.45">
      <c r="P660" s="1"/>
      <c r="Q660" s="1"/>
    </row>
    <row r="661" spans="16:17" x14ac:dyDescent="0.45">
      <c r="P661" s="1"/>
      <c r="Q661" s="1"/>
    </row>
    <row r="662" spans="16:17" x14ac:dyDescent="0.45">
      <c r="P662" s="1"/>
      <c r="Q662" s="1"/>
    </row>
    <row r="663" spans="16:17" x14ac:dyDescent="0.45">
      <c r="P663" s="1"/>
      <c r="Q663" s="1"/>
    </row>
    <row r="664" spans="16:17" x14ac:dyDescent="0.45">
      <c r="P664" s="1"/>
      <c r="Q664" s="1"/>
    </row>
    <row r="665" spans="16:17" x14ac:dyDescent="0.45">
      <c r="P665" s="1"/>
      <c r="Q665" s="1"/>
    </row>
    <row r="666" spans="16:17" x14ac:dyDescent="0.45">
      <c r="P666" s="1"/>
      <c r="Q666" s="1"/>
    </row>
    <row r="667" spans="16:17" x14ac:dyDescent="0.45">
      <c r="P667" s="1"/>
      <c r="Q667" s="1"/>
    </row>
    <row r="668" spans="16:17" x14ac:dyDescent="0.45">
      <c r="P668" s="1"/>
      <c r="Q668" s="1"/>
    </row>
    <row r="669" spans="16:17" x14ac:dyDescent="0.45">
      <c r="P669" s="1"/>
      <c r="Q669" s="1"/>
    </row>
    <row r="670" spans="16:17" x14ac:dyDescent="0.45">
      <c r="P670" s="1"/>
      <c r="Q670" s="1"/>
    </row>
    <row r="671" spans="16:17" x14ac:dyDescent="0.45">
      <c r="P671" s="1"/>
      <c r="Q671" s="1"/>
    </row>
    <row r="672" spans="16:17" x14ac:dyDescent="0.45">
      <c r="P672" s="1"/>
      <c r="Q672" s="1"/>
    </row>
    <row r="673" spans="16:17" x14ac:dyDescent="0.45">
      <c r="P673" s="1"/>
      <c r="Q673" s="1"/>
    </row>
    <row r="674" spans="16:17" x14ac:dyDescent="0.45">
      <c r="P674" s="1"/>
      <c r="Q674" s="1"/>
    </row>
    <row r="675" spans="16:17" x14ac:dyDescent="0.45">
      <c r="P675" s="1"/>
      <c r="Q675" s="1"/>
    </row>
    <row r="676" spans="16:17" x14ac:dyDescent="0.45">
      <c r="P676" s="1"/>
      <c r="Q676" s="1"/>
    </row>
    <row r="677" spans="16:17" x14ac:dyDescent="0.45">
      <c r="P677" s="1"/>
      <c r="Q677" s="1"/>
    </row>
    <row r="678" spans="16:17" x14ac:dyDescent="0.45">
      <c r="P678" s="1"/>
      <c r="Q678" s="1"/>
    </row>
    <row r="679" spans="16:17" x14ac:dyDescent="0.45">
      <c r="P679" s="1"/>
      <c r="Q679" s="1"/>
    </row>
    <row r="680" spans="16:17" x14ac:dyDescent="0.45">
      <c r="P680" s="1"/>
      <c r="Q680" s="1"/>
    </row>
    <row r="681" spans="16:17" x14ac:dyDescent="0.45">
      <c r="P681" s="1"/>
      <c r="Q681" s="1"/>
    </row>
    <row r="682" spans="16:17" x14ac:dyDescent="0.45">
      <c r="P682" s="1"/>
      <c r="Q682" s="1"/>
    </row>
    <row r="683" spans="16:17" x14ac:dyDescent="0.45">
      <c r="P683" s="1"/>
      <c r="Q683" s="1"/>
    </row>
    <row r="684" spans="16:17" x14ac:dyDescent="0.45">
      <c r="P684" s="1"/>
      <c r="Q684" s="1"/>
    </row>
    <row r="685" spans="16:17" x14ac:dyDescent="0.45">
      <c r="P685" s="1"/>
      <c r="Q685" s="1"/>
    </row>
    <row r="686" spans="16:17" x14ac:dyDescent="0.45">
      <c r="P686" s="1"/>
      <c r="Q686" s="1"/>
    </row>
    <row r="687" spans="16:17" x14ac:dyDescent="0.45">
      <c r="P687" s="1"/>
      <c r="Q687" s="1"/>
    </row>
    <row r="688" spans="16:17" x14ac:dyDescent="0.45">
      <c r="P688" s="1"/>
      <c r="Q688" s="1"/>
    </row>
    <row r="689" spans="16:17" x14ac:dyDescent="0.45">
      <c r="P689" s="1"/>
      <c r="Q689" s="1"/>
    </row>
    <row r="690" spans="16:17" x14ac:dyDescent="0.45">
      <c r="P690" s="1"/>
      <c r="Q690" s="1"/>
    </row>
    <row r="691" spans="16:17" x14ac:dyDescent="0.45">
      <c r="P691" s="1"/>
      <c r="Q691" s="1"/>
    </row>
    <row r="692" spans="16:17" x14ac:dyDescent="0.45">
      <c r="P692" s="1"/>
      <c r="Q692" s="1"/>
    </row>
    <row r="693" spans="16:17" x14ac:dyDescent="0.45">
      <c r="P693" s="1"/>
      <c r="Q693" s="1"/>
    </row>
    <row r="694" spans="16:17" x14ac:dyDescent="0.45">
      <c r="P694" s="1"/>
      <c r="Q694" s="1"/>
    </row>
    <row r="695" spans="16:17" x14ac:dyDescent="0.45">
      <c r="P695" s="1"/>
      <c r="Q695" s="1"/>
    </row>
    <row r="696" spans="16:17" x14ac:dyDescent="0.45">
      <c r="P696" s="1"/>
      <c r="Q696" s="1"/>
    </row>
    <row r="697" spans="16:17" x14ac:dyDescent="0.45">
      <c r="P697" s="1"/>
      <c r="Q697" s="1"/>
    </row>
    <row r="698" spans="16:17" x14ac:dyDescent="0.45">
      <c r="P698" s="1"/>
      <c r="Q698" s="1"/>
    </row>
    <row r="699" spans="16:17" x14ac:dyDescent="0.45">
      <c r="P699" s="1"/>
      <c r="Q699" s="1"/>
    </row>
    <row r="700" spans="16:17" x14ac:dyDescent="0.45">
      <c r="P700" s="1"/>
      <c r="Q700" s="1"/>
    </row>
    <row r="701" spans="16:17" x14ac:dyDescent="0.45">
      <c r="P701" s="1"/>
      <c r="Q701" s="1"/>
    </row>
    <row r="702" spans="16:17" x14ac:dyDescent="0.45">
      <c r="P702" s="1"/>
      <c r="Q702" s="1"/>
    </row>
    <row r="703" spans="16:17" x14ac:dyDescent="0.45">
      <c r="P703" s="1"/>
      <c r="Q703" s="1"/>
    </row>
    <row r="704" spans="16:17" x14ac:dyDescent="0.45">
      <c r="P704" s="1"/>
      <c r="Q704" s="1"/>
    </row>
    <row r="705" spans="16:17" x14ac:dyDescent="0.45">
      <c r="P705" s="1"/>
      <c r="Q705" s="1"/>
    </row>
    <row r="706" spans="16:17" x14ac:dyDescent="0.45">
      <c r="P706" s="1"/>
      <c r="Q706" s="1"/>
    </row>
    <row r="707" spans="16:17" x14ac:dyDescent="0.45">
      <c r="P707" s="1"/>
      <c r="Q707" s="1"/>
    </row>
    <row r="708" spans="16:17" x14ac:dyDescent="0.45">
      <c r="P708" s="1"/>
      <c r="Q708" s="1"/>
    </row>
    <row r="709" spans="16:17" x14ac:dyDescent="0.45">
      <c r="P709" s="1"/>
      <c r="Q709" s="1"/>
    </row>
    <row r="710" spans="16:17" x14ac:dyDescent="0.45">
      <c r="P710" s="1"/>
      <c r="Q710" s="1"/>
    </row>
    <row r="711" spans="16:17" x14ac:dyDescent="0.45">
      <c r="P711" s="1"/>
      <c r="Q711" s="1"/>
    </row>
    <row r="712" spans="16:17" x14ac:dyDescent="0.45">
      <c r="P712" s="1"/>
      <c r="Q712" s="1"/>
    </row>
    <row r="713" spans="16:17" x14ac:dyDescent="0.45">
      <c r="P713" s="1"/>
      <c r="Q713" s="1"/>
    </row>
    <row r="714" spans="16:17" x14ac:dyDescent="0.45">
      <c r="P714" s="1"/>
      <c r="Q714" s="1"/>
    </row>
    <row r="715" spans="16:17" x14ac:dyDescent="0.45">
      <c r="P715" s="1"/>
      <c r="Q715" s="1"/>
    </row>
    <row r="716" spans="16:17" x14ac:dyDescent="0.45">
      <c r="P716" s="1"/>
      <c r="Q716" s="1"/>
    </row>
    <row r="717" spans="16:17" x14ac:dyDescent="0.45">
      <c r="P717" s="1"/>
      <c r="Q717" s="1"/>
    </row>
    <row r="718" spans="16:17" x14ac:dyDescent="0.45">
      <c r="P718" s="1"/>
      <c r="Q718" s="1"/>
    </row>
    <row r="719" spans="16:17" x14ac:dyDescent="0.45">
      <c r="P719" s="1"/>
      <c r="Q719" s="1"/>
    </row>
    <row r="720" spans="16:17" x14ac:dyDescent="0.45">
      <c r="P720" s="1"/>
      <c r="Q720" s="1"/>
    </row>
    <row r="721" spans="16:17" x14ac:dyDescent="0.45">
      <c r="P721" s="1"/>
      <c r="Q721" s="1"/>
    </row>
    <row r="722" spans="16:17" x14ac:dyDescent="0.45">
      <c r="P722" s="1"/>
      <c r="Q722" s="1"/>
    </row>
    <row r="723" spans="16:17" x14ac:dyDescent="0.45">
      <c r="P723" s="1"/>
      <c r="Q723" s="1"/>
    </row>
    <row r="724" spans="16:17" x14ac:dyDescent="0.45">
      <c r="P724" s="1"/>
      <c r="Q724" s="1"/>
    </row>
    <row r="725" spans="16:17" x14ac:dyDescent="0.45">
      <c r="P725" s="1"/>
      <c r="Q725" s="1"/>
    </row>
    <row r="726" spans="16:17" x14ac:dyDescent="0.45">
      <c r="P726" s="1"/>
      <c r="Q726" s="1"/>
    </row>
    <row r="727" spans="16:17" x14ac:dyDescent="0.45">
      <c r="P727" s="1"/>
      <c r="Q727" s="1"/>
    </row>
    <row r="728" spans="16:17" x14ac:dyDescent="0.45">
      <c r="P728" s="1"/>
      <c r="Q728" s="1"/>
    </row>
    <row r="729" spans="16:17" x14ac:dyDescent="0.45">
      <c r="P729" s="1"/>
      <c r="Q729" s="1"/>
    </row>
    <row r="730" spans="16:17" x14ac:dyDescent="0.45">
      <c r="P730" s="1"/>
      <c r="Q730" s="1"/>
    </row>
    <row r="731" spans="16:17" x14ac:dyDescent="0.45">
      <c r="P731" s="1"/>
      <c r="Q731" s="1"/>
    </row>
    <row r="732" spans="16:17" x14ac:dyDescent="0.45">
      <c r="P732" s="1"/>
      <c r="Q732" s="1"/>
    </row>
    <row r="733" spans="16:17" x14ac:dyDescent="0.45">
      <c r="P733" s="1"/>
      <c r="Q733" s="1"/>
    </row>
    <row r="734" spans="16:17" x14ac:dyDescent="0.45">
      <c r="P734" s="1"/>
      <c r="Q734" s="1"/>
    </row>
    <row r="735" spans="16:17" x14ac:dyDescent="0.45">
      <c r="P735" s="1"/>
      <c r="Q735" s="1"/>
    </row>
    <row r="736" spans="16:17" x14ac:dyDescent="0.45">
      <c r="P736" s="1"/>
      <c r="Q736" s="1"/>
    </row>
    <row r="737" spans="16:17" x14ac:dyDescent="0.45">
      <c r="P737" s="1"/>
      <c r="Q737" s="1"/>
    </row>
    <row r="738" spans="16:17" x14ac:dyDescent="0.45">
      <c r="P738" s="1"/>
      <c r="Q738" s="1"/>
    </row>
    <row r="739" spans="16:17" x14ac:dyDescent="0.45">
      <c r="P739" s="1"/>
      <c r="Q739" s="1"/>
    </row>
    <row r="740" spans="16:17" x14ac:dyDescent="0.45">
      <c r="P740" s="1"/>
      <c r="Q740" s="1"/>
    </row>
    <row r="741" spans="16:17" x14ac:dyDescent="0.45">
      <c r="P741" s="1"/>
      <c r="Q741" s="1"/>
    </row>
    <row r="742" spans="16:17" x14ac:dyDescent="0.45">
      <c r="P742" s="1"/>
      <c r="Q742" s="1"/>
    </row>
    <row r="743" spans="16:17" x14ac:dyDescent="0.45">
      <c r="P743" s="1"/>
      <c r="Q743" s="1"/>
    </row>
    <row r="744" spans="16:17" x14ac:dyDescent="0.45">
      <c r="P744" s="1"/>
      <c r="Q744" s="1"/>
    </row>
    <row r="745" spans="16:17" x14ac:dyDescent="0.45">
      <c r="P745" s="1"/>
      <c r="Q745" s="1"/>
    </row>
    <row r="746" spans="16:17" x14ac:dyDescent="0.45">
      <c r="P746" s="1"/>
      <c r="Q746" s="1"/>
    </row>
    <row r="747" spans="16:17" x14ac:dyDescent="0.45">
      <c r="P747" s="1"/>
      <c r="Q747" s="1"/>
    </row>
    <row r="748" spans="16:17" x14ac:dyDescent="0.45">
      <c r="P748" s="1"/>
      <c r="Q748" s="1"/>
    </row>
    <row r="749" spans="16:17" x14ac:dyDescent="0.45">
      <c r="P749" s="1"/>
      <c r="Q749" s="1"/>
    </row>
    <row r="750" spans="16:17" x14ac:dyDescent="0.45">
      <c r="P750" s="1"/>
      <c r="Q750" s="1"/>
    </row>
    <row r="751" spans="16:17" x14ac:dyDescent="0.45">
      <c r="P751" s="1"/>
      <c r="Q751" s="1"/>
    </row>
    <row r="752" spans="16:17" x14ac:dyDescent="0.45">
      <c r="P752" s="1"/>
      <c r="Q752" s="1"/>
    </row>
    <row r="753" spans="16:17" x14ac:dyDescent="0.45">
      <c r="P753" s="1"/>
      <c r="Q753" s="1"/>
    </row>
    <row r="754" spans="16:17" x14ac:dyDescent="0.45">
      <c r="P754" s="1"/>
      <c r="Q754" s="1"/>
    </row>
    <row r="755" spans="16:17" x14ac:dyDescent="0.45">
      <c r="P755" s="1"/>
      <c r="Q755" s="1"/>
    </row>
    <row r="756" spans="16:17" x14ac:dyDescent="0.45">
      <c r="P756" s="1"/>
      <c r="Q756" s="1"/>
    </row>
    <row r="757" spans="16:17" x14ac:dyDescent="0.45">
      <c r="P757" s="1"/>
      <c r="Q757" s="1"/>
    </row>
    <row r="758" spans="16:17" x14ac:dyDescent="0.45">
      <c r="P758" s="1"/>
      <c r="Q758" s="1"/>
    </row>
    <row r="759" spans="16:17" x14ac:dyDescent="0.45">
      <c r="P759" s="1"/>
      <c r="Q759" s="1"/>
    </row>
    <row r="760" spans="16:17" x14ac:dyDescent="0.45">
      <c r="P760" s="1"/>
      <c r="Q760" s="1"/>
    </row>
    <row r="761" spans="16:17" x14ac:dyDescent="0.45">
      <c r="P761" s="1"/>
      <c r="Q761" s="1"/>
    </row>
    <row r="762" spans="16:17" x14ac:dyDescent="0.45">
      <c r="P762" s="1"/>
      <c r="Q762" s="1"/>
    </row>
    <row r="763" spans="16:17" x14ac:dyDescent="0.45">
      <c r="P763" s="1"/>
      <c r="Q763" s="1"/>
    </row>
    <row r="764" spans="16:17" x14ac:dyDescent="0.45">
      <c r="P764" s="1"/>
      <c r="Q764" s="1"/>
    </row>
    <row r="765" spans="16:17" x14ac:dyDescent="0.45">
      <c r="P765" s="1"/>
      <c r="Q765" s="1"/>
    </row>
    <row r="766" spans="16:17" x14ac:dyDescent="0.45">
      <c r="P766" s="1"/>
      <c r="Q766" s="1"/>
    </row>
    <row r="767" spans="16:17" x14ac:dyDescent="0.45">
      <c r="P767" s="1"/>
      <c r="Q767" s="1"/>
    </row>
    <row r="768" spans="16:17" x14ac:dyDescent="0.45">
      <c r="P768" s="1"/>
      <c r="Q768" s="1"/>
    </row>
    <row r="769" spans="16:17" x14ac:dyDescent="0.45">
      <c r="P769" s="1"/>
      <c r="Q769" s="1"/>
    </row>
    <row r="770" spans="16:17" x14ac:dyDescent="0.45">
      <c r="P770" s="1"/>
      <c r="Q770" s="1"/>
    </row>
    <row r="771" spans="16:17" x14ac:dyDescent="0.45">
      <c r="P771" s="1"/>
      <c r="Q771" s="1"/>
    </row>
    <row r="772" spans="16:17" x14ac:dyDescent="0.45">
      <c r="P772" s="1"/>
      <c r="Q772" s="1"/>
    </row>
    <row r="773" spans="16:17" x14ac:dyDescent="0.45">
      <c r="P773" s="1"/>
      <c r="Q773" s="1"/>
    </row>
    <row r="774" spans="16:17" x14ac:dyDescent="0.45">
      <c r="P774" s="1"/>
      <c r="Q774" s="1"/>
    </row>
    <row r="775" spans="16:17" x14ac:dyDescent="0.45">
      <c r="P775" s="1"/>
      <c r="Q775" s="1"/>
    </row>
    <row r="776" spans="16:17" x14ac:dyDescent="0.45">
      <c r="P776" s="1"/>
      <c r="Q776" s="1"/>
    </row>
    <row r="777" spans="16:17" x14ac:dyDescent="0.45">
      <c r="P777" s="1"/>
      <c r="Q777" s="1"/>
    </row>
    <row r="778" spans="16:17" x14ac:dyDescent="0.45">
      <c r="P778" s="1"/>
      <c r="Q778" s="1"/>
    </row>
    <row r="779" spans="16:17" x14ac:dyDescent="0.45">
      <c r="P779" s="1"/>
      <c r="Q779" s="1"/>
    </row>
    <row r="780" spans="16:17" x14ac:dyDescent="0.45">
      <c r="P780" s="1"/>
      <c r="Q780" s="1"/>
    </row>
    <row r="781" spans="16:17" x14ac:dyDescent="0.45">
      <c r="P781" s="1"/>
      <c r="Q781" s="1"/>
    </row>
    <row r="782" spans="16:17" x14ac:dyDescent="0.45">
      <c r="P782" s="1"/>
      <c r="Q782" s="1"/>
    </row>
    <row r="783" spans="16:17" x14ac:dyDescent="0.45">
      <c r="P783" s="1"/>
      <c r="Q783" s="1"/>
    </row>
    <row r="784" spans="16:17" x14ac:dyDescent="0.45">
      <c r="P784" s="1"/>
      <c r="Q784" s="1"/>
    </row>
    <row r="785" spans="16:17" x14ac:dyDescent="0.45">
      <c r="P785" s="1"/>
      <c r="Q785" s="1"/>
    </row>
    <row r="786" spans="16:17" x14ac:dyDescent="0.45">
      <c r="P786" s="1"/>
      <c r="Q786" s="1"/>
    </row>
    <row r="787" spans="16:17" x14ac:dyDescent="0.45">
      <c r="P787" s="1"/>
      <c r="Q787" s="1"/>
    </row>
    <row r="788" spans="16:17" x14ac:dyDescent="0.45">
      <c r="P788" s="1"/>
      <c r="Q788" s="1"/>
    </row>
    <row r="789" spans="16:17" x14ac:dyDescent="0.45">
      <c r="P789" s="1"/>
      <c r="Q789" s="1"/>
    </row>
    <row r="790" spans="16:17" x14ac:dyDescent="0.45">
      <c r="P790" s="1"/>
      <c r="Q790" s="1"/>
    </row>
    <row r="791" spans="16:17" x14ac:dyDescent="0.45">
      <c r="P791" s="1"/>
      <c r="Q791" s="1"/>
    </row>
    <row r="792" spans="16:17" x14ac:dyDescent="0.45">
      <c r="P792" s="1"/>
      <c r="Q792" s="1"/>
    </row>
    <row r="793" spans="16:17" x14ac:dyDescent="0.45">
      <c r="P793" s="1"/>
      <c r="Q793" s="1"/>
    </row>
    <row r="794" spans="16:17" x14ac:dyDescent="0.45">
      <c r="P794" s="1"/>
      <c r="Q794" s="1"/>
    </row>
    <row r="795" spans="16:17" x14ac:dyDescent="0.45">
      <c r="P795" s="1"/>
      <c r="Q795" s="1"/>
    </row>
    <row r="796" spans="16:17" x14ac:dyDescent="0.45">
      <c r="P796" s="1"/>
      <c r="Q796" s="1"/>
    </row>
    <row r="797" spans="16:17" x14ac:dyDescent="0.45">
      <c r="P797" s="1"/>
      <c r="Q797" s="1"/>
    </row>
    <row r="798" spans="16:17" x14ac:dyDescent="0.45">
      <c r="P798" s="1"/>
      <c r="Q798" s="1"/>
    </row>
    <row r="799" spans="16:17" x14ac:dyDescent="0.45">
      <c r="P799" s="1"/>
      <c r="Q799" s="1"/>
    </row>
    <row r="800" spans="16:17" x14ac:dyDescent="0.45">
      <c r="P800" s="1"/>
      <c r="Q800" s="1"/>
    </row>
    <row r="801" spans="16:17" x14ac:dyDescent="0.45">
      <c r="P801" s="1"/>
      <c r="Q801" s="1"/>
    </row>
    <row r="802" spans="16:17" x14ac:dyDescent="0.45">
      <c r="P802" s="1"/>
      <c r="Q802" s="1"/>
    </row>
    <row r="803" spans="16:17" x14ac:dyDescent="0.45">
      <c r="P803" s="1"/>
      <c r="Q803" s="1"/>
    </row>
    <row r="804" spans="16:17" x14ac:dyDescent="0.45">
      <c r="P804" s="1"/>
      <c r="Q804" s="1"/>
    </row>
    <row r="805" spans="16:17" x14ac:dyDescent="0.45">
      <c r="P805" s="1"/>
      <c r="Q805" s="1"/>
    </row>
    <row r="806" spans="16:17" x14ac:dyDescent="0.45">
      <c r="P806" s="1"/>
      <c r="Q806" s="1"/>
    </row>
    <row r="807" spans="16:17" x14ac:dyDescent="0.45">
      <c r="P807" s="1"/>
      <c r="Q807" s="1"/>
    </row>
    <row r="808" spans="16:17" x14ac:dyDescent="0.45">
      <c r="P808" s="1"/>
      <c r="Q808" s="1"/>
    </row>
    <row r="809" spans="16:17" x14ac:dyDescent="0.45">
      <c r="P809" s="1"/>
      <c r="Q809" s="1"/>
    </row>
    <row r="810" spans="16:17" x14ac:dyDescent="0.45">
      <c r="P810" s="1"/>
      <c r="Q810" s="1"/>
    </row>
    <row r="811" spans="16:17" x14ac:dyDescent="0.45">
      <c r="P811" s="1"/>
      <c r="Q811" s="1"/>
    </row>
    <row r="812" spans="16:17" x14ac:dyDescent="0.45">
      <c r="P812" s="1"/>
      <c r="Q812" s="1"/>
    </row>
    <row r="813" spans="16:17" x14ac:dyDescent="0.45">
      <c r="P813" s="1"/>
      <c r="Q813" s="1"/>
    </row>
    <row r="814" spans="16:17" x14ac:dyDescent="0.45">
      <c r="P814" s="1"/>
      <c r="Q814" s="1"/>
    </row>
    <row r="815" spans="16:17" x14ac:dyDescent="0.45">
      <c r="P815" s="1"/>
      <c r="Q815" s="1"/>
    </row>
    <row r="816" spans="16:17" x14ac:dyDescent="0.45">
      <c r="P816" s="1"/>
      <c r="Q816" s="1"/>
    </row>
    <row r="817" spans="16:17" x14ac:dyDescent="0.45">
      <c r="P817" s="1"/>
      <c r="Q817" s="1"/>
    </row>
    <row r="818" spans="16:17" x14ac:dyDescent="0.45">
      <c r="P818" s="1"/>
      <c r="Q818" s="1"/>
    </row>
    <row r="819" spans="16:17" x14ac:dyDescent="0.45">
      <c r="P819" s="1"/>
      <c r="Q819" s="1"/>
    </row>
    <row r="820" spans="16:17" x14ac:dyDescent="0.45">
      <c r="P820" s="1"/>
      <c r="Q820" s="1"/>
    </row>
    <row r="821" spans="16:17" x14ac:dyDescent="0.45">
      <c r="P821" s="1"/>
      <c r="Q821" s="1"/>
    </row>
    <row r="822" spans="16:17" x14ac:dyDescent="0.45">
      <c r="P822" s="1"/>
      <c r="Q822" s="1"/>
    </row>
    <row r="823" spans="16:17" x14ac:dyDescent="0.45">
      <c r="P823" s="1"/>
      <c r="Q823" s="1"/>
    </row>
    <row r="824" spans="16:17" x14ac:dyDescent="0.45">
      <c r="P824" s="1"/>
      <c r="Q824" s="1"/>
    </row>
    <row r="825" spans="16:17" x14ac:dyDescent="0.45">
      <c r="P825" s="1"/>
      <c r="Q825" s="1"/>
    </row>
    <row r="826" spans="16:17" x14ac:dyDescent="0.45">
      <c r="P826" s="1"/>
      <c r="Q826" s="1"/>
    </row>
    <row r="827" spans="16:17" x14ac:dyDescent="0.45">
      <c r="P827" s="1"/>
      <c r="Q827" s="1"/>
    </row>
    <row r="828" spans="16:17" x14ac:dyDescent="0.45">
      <c r="P828" s="1"/>
      <c r="Q828" s="1"/>
    </row>
    <row r="829" spans="16:17" x14ac:dyDescent="0.45">
      <c r="P829" s="1"/>
      <c r="Q829" s="1"/>
    </row>
    <row r="830" spans="16:17" x14ac:dyDescent="0.45">
      <c r="P830" s="1"/>
      <c r="Q830" s="1"/>
    </row>
    <row r="831" spans="16:17" x14ac:dyDescent="0.45">
      <c r="P831" s="1"/>
      <c r="Q831" s="1"/>
    </row>
    <row r="832" spans="16:17" x14ac:dyDescent="0.45">
      <c r="P832" s="1"/>
      <c r="Q832" s="1"/>
    </row>
    <row r="833" spans="16:17" x14ac:dyDescent="0.45">
      <c r="P833" s="1"/>
      <c r="Q833" s="1"/>
    </row>
    <row r="834" spans="16:17" x14ac:dyDescent="0.45">
      <c r="P834" s="1"/>
      <c r="Q834" s="1"/>
    </row>
    <row r="835" spans="16:17" x14ac:dyDescent="0.45">
      <c r="P835" s="1"/>
      <c r="Q835" s="1"/>
    </row>
    <row r="836" spans="16:17" x14ac:dyDescent="0.45">
      <c r="P836" s="1"/>
      <c r="Q836" s="1"/>
    </row>
    <row r="837" spans="16:17" x14ac:dyDescent="0.45">
      <c r="P837" s="1"/>
      <c r="Q837" s="1"/>
    </row>
    <row r="838" spans="16:17" x14ac:dyDescent="0.45">
      <c r="P838" s="1"/>
      <c r="Q838" s="1"/>
    </row>
    <row r="839" spans="16:17" x14ac:dyDescent="0.45">
      <c r="P839" s="1"/>
      <c r="Q839" s="1"/>
    </row>
    <row r="840" spans="16:17" x14ac:dyDescent="0.45">
      <c r="P840" s="1"/>
      <c r="Q840" s="1"/>
    </row>
    <row r="841" spans="16:17" x14ac:dyDescent="0.45">
      <c r="P841" s="1"/>
      <c r="Q841" s="1"/>
    </row>
    <row r="842" spans="16:17" x14ac:dyDescent="0.45">
      <c r="P842" s="1"/>
      <c r="Q842" s="1"/>
    </row>
    <row r="843" spans="16:17" x14ac:dyDescent="0.45">
      <c r="P843" s="1"/>
      <c r="Q843" s="1"/>
    </row>
    <row r="844" spans="16:17" x14ac:dyDescent="0.45">
      <c r="P844" s="1"/>
      <c r="Q844" s="1"/>
    </row>
    <row r="845" spans="16:17" x14ac:dyDescent="0.45">
      <c r="P845" s="1"/>
      <c r="Q845" s="1"/>
    </row>
    <row r="846" spans="16:17" x14ac:dyDescent="0.45">
      <c r="P846" s="1"/>
      <c r="Q846" s="1"/>
    </row>
    <row r="847" spans="16:17" x14ac:dyDescent="0.45">
      <c r="P847" s="1"/>
      <c r="Q847" s="1"/>
    </row>
    <row r="848" spans="16:17" x14ac:dyDescent="0.45">
      <c r="P848" s="1"/>
      <c r="Q848" s="1"/>
    </row>
    <row r="849" spans="16:17" x14ac:dyDescent="0.45">
      <c r="P849" s="1"/>
      <c r="Q849" s="1"/>
    </row>
    <row r="850" spans="16:17" x14ac:dyDescent="0.45">
      <c r="P850" s="1"/>
      <c r="Q850" s="1"/>
    </row>
    <row r="851" spans="16:17" x14ac:dyDescent="0.45">
      <c r="P851" s="1"/>
      <c r="Q851" s="1"/>
    </row>
    <row r="852" spans="16:17" x14ac:dyDescent="0.45">
      <c r="P852" s="1"/>
      <c r="Q852" s="1"/>
    </row>
    <row r="853" spans="16:17" x14ac:dyDescent="0.45">
      <c r="P853" s="1"/>
      <c r="Q853" s="1"/>
    </row>
    <row r="854" spans="16:17" x14ac:dyDescent="0.45">
      <c r="P854" s="1"/>
      <c r="Q854" s="1"/>
    </row>
    <row r="855" spans="16:17" x14ac:dyDescent="0.45">
      <c r="P855" s="1"/>
      <c r="Q855" s="1"/>
    </row>
    <row r="856" spans="16:17" x14ac:dyDescent="0.45">
      <c r="P856" s="1"/>
      <c r="Q856" s="1"/>
    </row>
    <row r="857" spans="16:17" x14ac:dyDescent="0.45">
      <c r="P857" s="1"/>
      <c r="Q857" s="1"/>
    </row>
    <row r="858" spans="16:17" x14ac:dyDescent="0.45">
      <c r="P858" s="1"/>
      <c r="Q858" s="1"/>
    </row>
    <row r="859" spans="16:17" x14ac:dyDescent="0.45">
      <c r="P859" s="1"/>
      <c r="Q859" s="1"/>
    </row>
    <row r="860" spans="16:17" x14ac:dyDescent="0.45">
      <c r="P860" s="1"/>
      <c r="Q860" s="1"/>
    </row>
    <row r="861" spans="16:17" x14ac:dyDescent="0.45">
      <c r="P861" s="1"/>
      <c r="Q861" s="1"/>
    </row>
    <row r="862" spans="16:17" x14ac:dyDescent="0.45">
      <c r="P862" s="1"/>
      <c r="Q862" s="1"/>
    </row>
    <row r="863" spans="16:17" x14ac:dyDescent="0.45">
      <c r="P863" s="1"/>
      <c r="Q863" s="1"/>
    </row>
    <row r="864" spans="16:17" x14ac:dyDescent="0.45">
      <c r="P864" s="1"/>
      <c r="Q864" s="1"/>
    </row>
    <row r="865" spans="16:17" x14ac:dyDescent="0.45">
      <c r="P865" s="1"/>
      <c r="Q865" s="1"/>
    </row>
    <row r="866" spans="16:17" x14ac:dyDescent="0.45">
      <c r="P866" s="1"/>
      <c r="Q866" s="1"/>
    </row>
    <row r="867" spans="16:17" x14ac:dyDescent="0.45">
      <c r="P867" s="1"/>
      <c r="Q867" s="1"/>
    </row>
    <row r="868" spans="16:17" x14ac:dyDescent="0.45">
      <c r="P868" s="1"/>
      <c r="Q868" s="1"/>
    </row>
    <row r="869" spans="16:17" x14ac:dyDescent="0.45">
      <c r="P869" s="1"/>
      <c r="Q869" s="1"/>
    </row>
    <row r="870" spans="16:17" x14ac:dyDescent="0.45">
      <c r="P870" s="1"/>
      <c r="Q870" s="1"/>
    </row>
    <row r="871" spans="16:17" x14ac:dyDescent="0.45">
      <c r="P871" s="1"/>
      <c r="Q871" s="1"/>
    </row>
    <row r="872" spans="16:17" x14ac:dyDescent="0.45">
      <c r="P872" s="1"/>
      <c r="Q872" s="1"/>
    </row>
    <row r="873" spans="16:17" x14ac:dyDescent="0.45">
      <c r="P873" s="1"/>
      <c r="Q873" s="1"/>
    </row>
    <row r="874" spans="16:17" x14ac:dyDescent="0.45">
      <c r="P874" s="1"/>
      <c r="Q874" s="1"/>
    </row>
    <row r="875" spans="16:17" x14ac:dyDescent="0.45">
      <c r="P875" s="1"/>
      <c r="Q875" s="1"/>
    </row>
    <row r="876" spans="16:17" x14ac:dyDescent="0.45">
      <c r="P876" s="1"/>
      <c r="Q876" s="1"/>
    </row>
    <row r="877" spans="16:17" x14ac:dyDescent="0.45">
      <c r="P877" s="1"/>
      <c r="Q877" s="1"/>
    </row>
    <row r="878" spans="16:17" x14ac:dyDescent="0.45">
      <c r="P878" s="1"/>
      <c r="Q878" s="1"/>
    </row>
    <row r="879" spans="16:17" x14ac:dyDescent="0.45">
      <c r="P879" s="1"/>
      <c r="Q879" s="1"/>
    </row>
    <row r="880" spans="16:17" x14ac:dyDescent="0.45">
      <c r="P880" s="1"/>
      <c r="Q880" s="1"/>
    </row>
    <row r="881" spans="16:17" x14ac:dyDescent="0.45">
      <c r="P881" s="1"/>
      <c r="Q881" s="1"/>
    </row>
    <row r="882" spans="16:17" x14ac:dyDescent="0.45">
      <c r="P882" s="1"/>
      <c r="Q882" s="1"/>
    </row>
    <row r="883" spans="16:17" x14ac:dyDescent="0.45">
      <c r="P883" s="1"/>
      <c r="Q883" s="1"/>
    </row>
    <row r="884" spans="16:17" x14ac:dyDescent="0.45">
      <c r="P884" s="1"/>
      <c r="Q884" s="1"/>
    </row>
    <row r="885" spans="16:17" x14ac:dyDescent="0.45">
      <c r="P885" s="1"/>
      <c r="Q885" s="1"/>
    </row>
    <row r="886" spans="16:17" x14ac:dyDescent="0.45">
      <c r="P886" s="1"/>
      <c r="Q886" s="1"/>
    </row>
    <row r="887" spans="16:17" x14ac:dyDescent="0.45">
      <c r="P887" s="1"/>
      <c r="Q887" s="1"/>
    </row>
    <row r="888" spans="16:17" x14ac:dyDescent="0.45">
      <c r="P888" s="1"/>
      <c r="Q888" s="1"/>
    </row>
    <row r="889" spans="16:17" x14ac:dyDescent="0.45">
      <c r="P889" s="1"/>
      <c r="Q889" s="1"/>
    </row>
    <row r="890" spans="16:17" x14ac:dyDescent="0.45">
      <c r="P890" s="1"/>
      <c r="Q890" s="1"/>
    </row>
    <row r="891" spans="16:17" x14ac:dyDescent="0.45">
      <c r="P891" s="1"/>
      <c r="Q891" s="1"/>
    </row>
    <row r="892" spans="16:17" x14ac:dyDescent="0.45">
      <c r="P892" s="1"/>
      <c r="Q892" s="1"/>
    </row>
    <row r="893" spans="16:17" x14ac:dyDescent="0.45">
      <c r="P893" s="1"/>
      <c r="Q893" s="1"/>
    </row>
    <row r="894" spans="16:17" x14ac:dyDescent="0.45">
      <c r="P894" s="1"/>
      <c r="Q894" s="1"/>
    </row>
    <row r="895" spans="16:17" x14ac:dyDescent="0.45">
      <c r="P895" s="1"/>
      <c r="Q895" s="1"/>
    </row>
    <row r="896" spans="16:17" x14ac:dyDescent="0.45">
      <c r="P896" s="1"/>
      <c r="Q896" s="1"/>
    </row>
    <row r="897" spans="16:17" x14ac:dyDescent="0.45">
      <c r="P897" s="1"/>
      <c r="Q897" s="1"/>
    </row>
    <row r="898" spans="16:17" x14ac:dyDescent="0.45">
      <c r="P898" s="1"/>
      <c r="Q898" s="1"/>
    </row>
    <row r="899" spans="16:17" x14ac:dyDescent="0.45">
      <c r="P899" s="1"/>
      <c r="Q899" s="1"/>
    </row>
    <row r="900" spans="16:17" x14ac:dyDescent="0.45">
      <c r="P900" s="1"/>
      <c r="Q900" s="1"/>
    </row>
    <row r="901" spans="16:17" x14ac:dyDescent="0.45">
      <c r="P901" s="1"/>
      <c r="Q901" s="1"/>
    </row>
    <row r="902" spans="16:17" x14ac:dyDescent="0.45">
      <c r="P902" s="1"/>
      <c r="Q902" s="1"/>
    </row>
    <row r="903" spans="16:17" x14ac:dyDescent="0.45">
      <c r="P903" s="1"/>
      <c r="Q903" s="1"/>
    </row>
    <row r="904" spans="16:17" x14ac:dyDescent="0.45">
      <c r="P904" s="1"/>
      <c r="Q904" s="1"/>
    </row>
    <row r="905" spans="16:17" x14ac:dyDescent="0.45">
      <c r="P905" s="1"/>
      <c r="Q905" s="1"/>
    </row>
    <row r="906" spans="16:17" x14ac:dyDescent="0.45">
      <c r="P906" s="1"/>
      <c r="Q906" s="1"/>
    </row>
    <row r="907" spans="16:17" x14ac:dyDescent="0.45">
      <c r="P907" s="1"/>
      <c r="Q907" s="1"/>
    </row>
    <row r="908" spans="16:17" x14ac:dyDescent="0.45">
      <c r="P908" s="1"/>
      <c r="Q908" s="1"/>
    </row>
    <row r="909" spans="16:17" x14ac:dyDescent="0.45">
      <c r="P909" s="1"/>
      <c r="Q909" s="1"/>
    </row>
    <row r="910" spans="16:17" x14ac:dyDescent="0.45">
      <c r="P910" s="1"/>
      <c r="Q910" s="1"/>
    </row>
    <row r="911" spans="16:17" x14ac:dyDescent="0.45">
      <c r="P911" s="1"/>
      <c r="Q911" s="1"/>
    </row>
    <row r="912" spans="16:17" x14ac:dyDescent="0.45">
      <c r="P912" s="1"/>
      <c r="Q912" s="1"/>
    </row>
    <row r="913" spans="16:17" x14ac:dyDescent="0.45">
      <c r="P913" s="1"/>
      <c r="Q913" s="1"/>
    </row>
    <row r="914" spans="16:17" x14ac:dyDescent="0.45">
      <c r="P914" s="1"/>
      <c r="Q914" s="1"/>
    </row>
    <row r="915" spans="16:17" x14ac:dyDescent="0.45">
      <c r="P915" s="1"/>
      <c r="Q915" s="1"/>
    </row>
    <row r="916" spans="16:17" x14ac:dyDescent="0.45">
      <c r="P916" s="1"/>
      <c r="Q916" s="1"/>
    </row>
    <row r="917" spans="16:17" x14ac:dyDescent="0.45">
      <c r="P917" s="1"/>
      <c r="Q917" s="1"/>
    </row>
    <row r="918" spans="16:17" x14ac:dyDescent="0.45">
      <c r="P918" s="1"/>
      <c r="Q918" s="1"/>
    </row>
    <row r="919" spans="16:17" x14ac:dyDescent="0.45">
      <c r="P919" s="1"/>
      <c r="Q919" s="1"/>
    </row>
    <row r="920" spans="16:17" x14ac:dyDescent="0.45">
      <c r="P920" s="1"/>
      <c r="Q920" s="1"/>
    </row>
    <row r="921" spans="16:17" x14ac:dyDescent="0.45">
      <c r="P921" s="1"/>
      <c r="Q921" s="1"/>
    </row>
    <row r="922" spans="16:17" x14ac:dyDescent="0.45">
      <c r="P922" s="1"/>
      <c r="Q922" s="1"/>
    </row>
    <row r="923" spans="16:17" x14ac:dyDescent="0.45">
      <c r="P923" s="1"/>
      <c r="Q923" s="1"/>
    </row>
    <row r="924" spans="16:17" x14ac:dyDescent="0.45">
      <c r="P924" s="1"/>
      <c r="Q924" s="1"/>
    </row>
    <row r="925" spans="16:17" x14ac:dyDescent="0.45">
      <c r="P925" s="1"/>
      <c r="Q925" s="1"/>
    </row>
    <row r="926" spans="16:17" x14ac:dyDescent="0.45">
      <c r="P926" s="1"/>
      <c r="Q926" s="1"/>
    </row>
    <row r="927" spans="16:17" x14ac:dyDescent="0.45">
      <c r="P927" s="1"/>
      <c r="Q927" s="1"/>
    </row>
    <row r="928" spans="16:17" x14ac:dyDescent="0.45">
      <c r="P928" s="1"/>
      <c r="Q928" s="1"/>
    </row>
    <row r="929" spans="16:17" x14ac:dyDescent="0.45">
      <c r="P929" s="1"/>
      <c r="Q929" s="1"/>
    </row>
    <row r="930" spans="16:17" x14ac:dyDescent="0.45">
      <c r="P930" s="1"/>
      <c r="Q930" s="1"/>
    </row>
    <row r="931" spans="16:17" x14ac:dyDescent="0.45">
      <c r="P931" s="1"/>
      <c r="Q931" s="1"/>
    </row>
    <row r="932" spans="16:17" x14ac:dyDescent="0.45">
      <c r="P932" s="1"/>
      <c r="Q932" s="1"/>
    </row>
    <row r="933" spans="16:17" x14ac:dyDescent="0.45">
      <c r="P933" s="1"/>
      <c r="Q933" s="1"/>
    </row>
    <row r="934" spans="16:17" x14ac:dyDescent="0.45">
      <c r="P934" s="1"/>
      <c r="Q934" s="1"/>
    </row>
    <row r="935" spans="16:17" x14ac:dyDescent="0.45">
      <c r="P935" s="1"/>
      <c r="Q935" s="1"/>
    </row>
    <row r="936" spans="16:17" x14ac:dyDescent="0.45">
      <c r="P936" s="1"/>
      <c r="Q936" s="1"/>
    </row>
    <row r="937" spans="16:17" x14ac:dyDescent="0.45">
      <c r="P937" s="1"/>
      <c r="Q937" s="1"/>
    </row>
    <row r="938" spans="16:17" x14ac:dyDescent="0.45">
      <c r="P938" s="1"/>
      <c r="Q938" s="1"/>
    </row>
    <row r="939" spans="16:17" x14ac:dyDescent="0.45">
      <c r="P939" s="1"/>
      <c r="Q939" s="1"/>
    </row>
    <row r="940" spans="16:17" x14ac:dyDescent="0.45">
      <c r="P940" s="1"/>
      <c r="Q940" s="1"/>
    </row>
    <row r="941" spans="16:17" x14ac:dyDescent="0.45">
      <c r="P941" s="1"/>
      <c r="Q941" s="1"/>
    </row>
    <row r="942" spans="16:17" x14ac:dyDescent="0.45">
      <c r="P942" s="1"/>
      <c r="Q942" s="1"/>
    </row>
    <row r="943" spans="16:17" x14ac:dyDescent="0.45">
      <c r="P943" s="1"/>
      <c r="Q943" s="1"/>
    </row>
    <row r="944" spans="16:17" x14ac:dyDescent="0.45">
      <c r="P944" s="1"/>
      <c r="Q944" s="1"/>
    </row>
    <row r="945" spans="16:17" x14ac:dyDescent="0.45">
      <c r="P945" s="1"/>
      <c r="Q945" s="1"/>
    </row>
    <row r="946" spans="16:17" x14ac:dyDescent="0.45">
      <c r="P946" s="1"/>
      <c r="Q946" s="1"/>
    </row>
    <row r="947" spans="16:17" x14ac:dyDescent="0.45">
      <c r="P947" s="1"/>
      <c r="Q947" s="1"/>
    </row>
    <row r="948" spans="16:17" x14ac:dyDescent="0.45">
      <c r="P948" s="1"/>
      <c r="Q948" s="1"/>
    </row>
    <row r="949" spans="16:17" x14ac:dyDescent="0.45">
      <c r="P949" s="1"/>
      <c r="Q949" s="1"/>
    </row>
    <row r="950" spans="16:17" x14ac:dyDescent="0.45">
      <c r="P950" s="1"/>
      <c r="Q950" s="1"/>
    </row>
    <row r="951" spans="16:17" x14ac:dyDescent="0.45">
      <c r="P951" s="1"/>
      <c r="Q951" s="1"/>
    </row>
    <row r="952" spans="16:17" x14ac:dyDescent="0.45">
      <c r="P952" s="1"/>
      <c r="Q952" s="1"/>
    </row>
    <row r="953" spans="16:17" x14ac:dyDescent="0.45">
      <c r="P953" s="1"/>
      <c r="Q953" s="1"/>
    </row>
    <row r="954" spans="16:17" x14ac:dyDescent="0.45">
      <c r="P954" s="1"/>
      <c r="Q954" s="1"/>
    </row>
    <row r="955" spans="16:17" x14ac:dyDescent="0.45">
      <c r="P955" s="1"/>
      <c r="Q955" s="1"/>
    </row>
    <row r="956" spans="16:17" x14ac:dyDescent="0.45">
      <c r="P956" s="1"/>
      <c r="Q956" s="1"/>
    </row>
    <row r="957" spans="16:17" x14ac:dyDescent="0.45">
      <c r="P957" s="1"/>
      <c r="Q957" s="1"/>
    </row>
    <row r="958" spans="16:17" x14ac:dyDescent="0.45">
      <c r="P958" s="1"/>
      <c r="Q958" s="1"/>
    </row>
    <row r="959" spans="16:17" x14ac:dyDescent="0.45">
      <c r="P959" s="1"/>
      <c r="Q959" s="1"/>
    </row>
    <row r="960" spans="16:17" x14ac:dyDescent="0.45">
      <c r="P960" s="1"/>
      <c r="Q960" s="1"/>
    </row>
    <row r="961" spans="16:17" x14ac:dyDescent="0.45">
      <c r="P961" s="1"/>
      <c r="Q961" s="1"/>
    </row>
    <row r="962" spans="16:17" x14ac:dyDescent="0.45">
      <c r="P962" s="1"/>
      <c r="Q962" s="1"/>
    </row>
    <row r="963" spans="16:17" x14ac:dyDescent="0.45">
      <c r="P963" s="1"/>
      <c r="Q963" s="1"/>
    </row>
    <row r="964" spans="16:17" x14ac:dyDescent="0.45">
      <c r="P964" s="1"/>
      <c r="Q964" s="1"/>
    </row>
    <row r="965" spans="16:17" x14ac:dyDescent="0.45">
      <c r="P965" s="1"/>
      <c r="Q965" s="1"/>
    </row>
    <row r="966" spans="16:17" x14ac:dyDescent="0.45">
      <c r="P966" s="1"/>
      <c r="Q966" s="1"/>
    </row>
    <row r="967" spans="16:17" x14ac:dyDescent="0.45">
      <c r="P967" s="1"/>
      <c r="Q967" s="1"/>
    </row>
    <row r="968" spans="16:17" x14ac:dyDescent="0.45">
      <c r="P968" s="1"/>
      <c r="Q968" s="1"/>
    </row>
    <row r="969" spans="16:17" x14ac:dyDescent="0.45">
      <c r="P969" s="1"/>
      <c r="Q969" s="1"/>
    </row>
    <row r="970" spans="16:17" x14ac:dyDescent="0.45">
      <c r="P970" s="1"/>
      <c r="Q970" s="1"/>
    </row>
    <row r="971" spans="16:17" x14ac:dyDescent="0.45">
      <c r="P971" s="1"/>
      <c r="Q971" s="1"/>
    </row>
    <row r="972" spans="16:17" x14ac:dyDescent="0.45">
      <c r="P972" s="1"/>
      <c r="Q972" s="1"/>
    </row>
    <row r="973" spans="16:17" x14ac:dyDescent="0.45">
      <c r="P973" s="1"/>
      <c r="Q973" s="1"/>
    </row>
    <row r="974" spans="16:17" x14ac:dyDescent="0.45">
      <c r="P974" s="1"/>
      <c r="Q974" s="1"/>
    </row>
    <row r="975" spans="16:17" x14ac:dyDescent="0.45">
      <c r="P975" s="1"/>
      <c r="Q975" s="1"/>
    </row>
    <row r="976" spans="16:17" x14ac:dyDescent="0.45">
      <c r="P976" s="1"/>
      <c r="Q976" s="1"/>
    </row>
    <row r="977" spans="16:17" x14ac:dyDescent="0.45">
      <c r="P977" s="1"/>
      <c r="Q977" s="1"/>
    </row>
    <row r="978" spans="16:17" x14ac:dyDescent="0.45">
      <c r="P978" s="1"/>
      <c r="Q978" s="1"/>
    </row>
    <row r="979" spans="16:17" x14ac:dyDescent="0.45">
      <c r="P979" s="1"/>
      <c r="Q979" s="1"/>
    </row>
    <row r="980" spans="16:17" x14ac:dyDescent="0.45">
      <c r="P980" s="1"/>
      <c r="Q980" s="1"/>
    </row>
    <row r="981" spans="16:17" x14ac:dyDescent="0.45">
      <c r="P981" s="1"/>
      <c r="Q981" s="1"/>
    </row>
    <row r="982" spans="16:17" x14ac:dyDescent="0.45">
      <c r="P982" s="1"/>
      <c r="Q982" s="1"/>
    </row>
    <row r="983" spans="16:17" x14ac:dyDescent="0.45">
      <c r="P983" s="1"/>
      <c r="Q983" s="1"/>
    </row>
    <row r="984" spans="16:17" x14ac:dyDescent="0.45">
      <c r="P984" s="1"/>
      <c r="Q984" s="1"/>
    </row>
    <row r="985" spans="16:17" x14ac:dyDescent="0.45">
      <c r="P985" s="1"/>
      <c r="Q985" s="1"/>
    </row>
    <row r="986" spans="16:17" x14ac:dyDescent="0.45">
      <c r="P986" s="1"/>
      <c r="Q986" s="1"/>
    </row>
    <row r="987" spans="16:17" x14ac:dyDescent="0.45">
      <c r="P987" s="1"/>
      <c r="Q987" s="1"/>
    </row>
    <row r="988" spans="16:17" x14ac:dyDescent="0.45">
      <c r="P988" s="1"/>
      <c r="Q988" s="1"/>
    </row>
    <row r="989" spans="16:17" x14ac:dyDescent="0.45">
      <c r="P989" s="1"/>
      <c r="Q989" s="1"/>
    </row>
    <row r="990" spans="16:17" x14ac:dyDescent="0.45">
      <c r="P990" s="1"/>
      <c r="Q990" s="1"/>
    </row>
    <row r="991" spans="16:17" x14ac:dyDescent="0.45">
      <c r="P991" s="1"/>
      <c r="Q991" s="1"/>
    </row>
    <row r="992" spans="16:17" x14ac:dyDescent="0.45">
      <c r="P992" s="1"/>
      <c r="Q992" s="1"/>
    </row>
    <row r="993" spans="16:17" x14ac:dyDescent="0.45">
      <c r="P993" s="1"/>
      <c r="Q993" s="1"/>
    </row>
    <row r="994" spans="16:17" x14ac:dyDescent="0.45">
      <c r="P994" s="1"/>
      <c r="Q994" s="1"/>
    </row>
    <row r="995" spans="16:17" x14ac:dyDescent="0.45">
      <c r="P995" s="1"/>
      <c r="Q995" s="1"/>
    </row>
    <row r="996" spans="16:17" x14ac:dyDescent="0.45">
      <c r="P996" s="1"/>
      <c r="Q996" s="1"/>
    </row>
    <row r="997" spans="16:17" x14ac:dyDescent="0.45">
      <c r="P997" s="1"/>
      <c r="Q997" s="1"/>
    </row>
    <row r="998" spans="16:17" x14ac:dyDescent="0.45">
      <c r="P998" s="1"/>
      <c r="Q998" s="1"/>
    </row>
    <row r="999" spans="16:17" x14ac:dyDescent="0.45">
      <c r="P999" s="1"/>
      <c r="Q999" s="1"/>
    </row>
    <row r="1000" spans="16:17" x14ac:dyDescent="0.45">
      <c r="P1000" s="1"/>
      <c r="Q1000" s="1"/>
    </row>
    <row r="1001" spans="16:17" x14ac:dyDescent="0.45">
      <c r="P1001" s="1"/>
      <c r="Q1001" s="1"/>
    </row>
    <row r="1002" spans="16:17" x14ac:dyDescent="0.45">
      <c r="P1002" s="1"/>
      <c r="Q1002" s="1"/>
    </row>
    <row r="1003" spans="16:17" x14ac:dyDescent="0.45">
      <c r="P1003" s="1"/>
      <c r="Q1003" s="1"/>
    </row>
    <row r="1004" spans="16:17" x14ac:dyDescent="0.45">
      <c r="P1004" s="1"/>
      <c r="Q1004" s="1"/>
    </row>
    <row r="1005" spans="16:17" x14ac:dyDescent="0.45">
      <c r="P1005" s="1"/>
      <c r="Q1005" s="1"/>
    </row>
    <row r="1006" spans="16:17" x14ac:dyDescent="0.45">
      <c r="P1006" s="1"/>
      <c r="Q1006" s="1"/>
    </row>
    <row r="1007" spans="16:17" x14ac:dyDescent="0.45">
      <c r="P1007" s="1"/>
      <c r="Q1007" s="1"/>
    </row>
    <row r="1008" spans="16:17" x14ac:dyDescent="0.45">
      <c r="P1008" s="1"/>
      <c r="Q1008" s="1"/>
    </row>
    <row r="1009" spans="16:17" x14ac:dyDescent="0.45">
      <c r="P1009" s="1"/>
      <c r="Q1009" s="1"/>
    </row>
    <row r="1010" spans="16:17" x14ac:dyDescent="0.45">
      <c r="P1010" s="1"/>
      <c r="Q1010" s="1"/>
    </row>
    <row r="1011" spans="16:17" x14ac:dyDescent="0.45">
      <c r="P1011" s="1"/>
      <c r="Q1011" s="1"/>
    </row>
    <row r="1012" spans="16:17" x14ac:dyDescent="0.45">
      <c r="P1012" s="1"/>
      <c r="Q1012" s="1"/>
    </row>
    <row r="1013" spans="16:17" x14ac:dyDescent="0.45">
      <c r="P1013" s="1"/>
      <c r="Q1013" s="1"/>
    </row>
    <row r="1014" spans="16:17" x14ac:dyDescent="0.45">
      <c r="P1014" s="1"/>
      <c r="Q1014" s="1"/>
    </row>
    <row r="1015" spans="16:17" x14ac:dyDescent="0.45">
      <c r="P1015" s="1"/>
      <c r="Q1015" s="1"/>
    </row>
    <row r="1016" spans="16:17" x14ac:dyDescent="0.45">
      <c r="P1016" s="1"/>
      <c r="Q1016" s="1"/>
    </row>
    <row r="1017" spans="16:17" x14ac:dyDescent="0.45">
      <c r="P1017" s="1"/>
      <c r="Q1017" s="1"/>
    </row>
    <row r="1018" spans="16:17" x14ac:dyDescent="0.45">
      <c r="P1018" s="1"/>
      <c r="Q1018" s="1"/>
    </row>
    <row r="1019" spans="16:17" x14ac:dyDescent="0.45">
      <c r="P1019" s="1"/>
      <c r="Q1019" s="1"/>
    </row>
    <row r="1020" spans="16:17" x14ac:dyDescent="0.45">
      <c r="P1020" s="1"/>
      <c r="Q1020" s="1"/>
    </row>
    <row r="1021" spans="16:17" x14ac:dyDescent="0.45">
      <c r="P1021" s="1"/>
      <c r="Q1021" s="1"/>
    </row>
    <row r="1022" spans="16:17" x14ac:dyDescent="0.45">
      <c r="P1022" s="1"/>
      <c r="Q1022" s="1"/>
    </row>
    <row r="1023" spans="16:17" x14ac:dyDescent="0.45">
      <c r="P1023" s="1"/>
      <c r="Q1023" s="1"/>
    </row>
    <row r="1024" spans="16:17" x14ac:dyDescent="0.45">
      <c r="P1024" s="1"/>
      <c r="Q1024" s="1"/>
    </row>
    <row r="1025" spans="16:17" x14ac:dyDescent="0.45">
      <c r="P1025" s="1"/>
      <c r="Q1025" s="1"/>
    </row>
    <row r="1026" spans="16:17" x14ac:dyDescent="0.45">
      <c r="P1026" s="1"/>
      <c r="Q1026" s="1"/>
    </row>
    <row r="1027" spans="16:17" x14ac:dyDescent="0.45">
      <c r="P1027" s="1"/>
      <c r="Q1027" s="1"/>
    </row>
    <row r="1028" spans="16:17" x14ac:dyDescent="0.45">
      <c r="P1028" s="1"/>
      <c r="Q1028" s="1"/>
    </row>
    <row r="1029" spans="16:17" x14ac:dyDescent="0.45">
      <c r="P1029" s="1"/>
      <c r="Q1029" s="1"/>
    </row>
    <row r="1030" spans="16:17" x14ac:dyDescent="0.45">
      <c r="P1030" s="1"/>
      <c r="Q1030" s="1"/>
    </row>
    <row r="1031" spans="16:17" x14ac:dyDescent="0.45">
      <c r="P1031" s="1"/>
      <c r="Q1031" s="1"/>
    </row>
    <row r="1032" spans="16:17" x14ac:dyDescent="0.45">
      <c r="P1032" s="1"/>
      <c r="Q1032" s="1"/>
    </row>
    <row r="1033" spans="16:17" x14ac:dyDescent="0.45">
      <c r="P1033" s="1"/>
      <c r="Q1033" s="1"/>
    </row>
    <row r="1034" spans="16:17" x14ac:dyDescent="0.45">
      <c r="P1034" s="1"/>
      <c r="Q1034" s="1"/>
    </row>
    <row r="1035" spans="16:17" x14ac:dyDescent="0.45">
      <c r="P1035" s="1"/>
      <c r="Q1035" s="1"/>
    </row>
    <row r="1036" spans="16:17" x14ac:dyDescent="0.45">
      <c r="P1036" s="1"/>
      <c r="Q1036" s="1"/>
    </row>
    <row r="1037" spans="16:17" x14ac:dyDescent="0.45">
      <c r="P1037" s="1"/>
      <c r="Q1037" s="1"/>
    </row>
    <row r="1038" spans="16:17" x14ac:dyDescent="0.45">
      <c r="P1038" s="1"/>
      <c r="Q1038" s="1"/>
    </row>
    <row r="1039" spans="16:17" x14ac:dyDescent="0.45">
      <c r="P1039" s="1"/>
      <c r="Q1039" s="1"/>
    </row>
    <row r="1040" spans="16:17" x14ac:dyDescent="0.45">
      <c r="P1040" s="1"/>
      <c r="Q1040" s="1"/>
    </row>
    <row r="1041" spans="16:17" x14ac:dyDescent="0.45">
      <c r="P1041" s="1"/>
      <c r="Q1041" s="1"/>
    </row>
    <row r="1042" spans="16:17" x14ac:dyDescent="0.45">
      <c r="P1042" s="1"/>
      <c r="Q1042" s="1"/>
    </row>
    <row r="1043" spans="16:17" x14ac:dyDescent="0.45">
      <c r="P1043" s="1"/>
      <c r="Q1043" s="1"/>
    </row>
    <row r="1044" spans="16:17" x14ac:dyDescent="0.45">
      <c r="P1044" s="1"/>
      <c r="Q1044" s="1"/>
    </row>
    <row r="1045" spans="16:17" x14ac:dyDescent="0.45">
      <c r="P1045" s="1"/>
      <c r="Q1045" s="1"/>
    </row>
    <row r="1046" spans="16:17" x14ac:dyDescent="0.45">
      <c r="P1046" s="1"/>
      <c r="Q1046" s="1"/>
    </row>
    <row r="1047" spans="16:17" x14ac:dyDescent="0.45">
      <c r="P1047" s="1"/>
      <c r="Q1047" s="1"/>
    </row>
    <row r="1048" spans="16:17" x14ac:dyDescent="0.45">
      <c r="P1048" s="1"/>
      <c r="Q1048" s="1"/>
    </row>
    <row r="1049" spans="16:17" x14ac:dyDescent="0.45">
      <c r="P1049" s="1"/>
      <c r="Q1049" s="1"/>
    </row>
    <row r="1050" spans="16:17" x14ac:dyDescent="0.45">
      <c r="P1050" s="1"/>
      <c r="Q1050" s="1"/>
    </row>
    <row r="1051" spans="16:17" x14ac:dyDescent="0.45">
      <c r="P1051" s="1"/>
      <c r="Q1051" s="1"/>
    </row>
    <row r="1052" spans="16:17" x14ac:dyDescent="0.45">
      <c r="P1052" s="1"/>
      <c r="Q1052" s="1"/>
    </row>
    <row r="1053" spans="16:17" x14ac:dyDescent="0.45">
      <c r="P1053" s="1"/>
      <c r="Q1053" s="1"/>
    </row>
    <row r="1054" spans="16:17" x14ac:dyDescent="0.45">
      <c r="P1054" s="1"/>
      <c r="Q1054" s="1"/>
    </row>
    <row r="1055" spans="16:17" x14ac:dyDescent="0.45">
      <c r="P1055" s="1"/>
      <c r="Q1055" s="1"/>
    </row>
    <row r="1056" spans="16:17" x14ac:dyDescent="0.45">
      <c r="P1056" s="1"/>
      <c r="Q1056" s="1"/>
    </row>
    <row r="1057" spans="16:17" x14ac:dyDescent="0.45">
      <c r="P1057" s="1"/>
      <c r="Q1057" s="1"/>
    </row>
    <row r="1058" spans="16:17" x14ac:dyDescent="0.45">
      <c r="P1058" s="1"/>
      <c r="Q1058" s="1"/>
    </row>
    <row r="1059" spans="16:17" x14ac:dyDescent="0.45">
      <c r="P1059" s="1"/>
      <c r="Q1059" s="1"/>
    </row>
    <row r="1060" spans="16:17" x14ac:dyDescent="0.45">
      <c r="P1060" s="1"/>
      <c r="Q1060" s="1"/>
    </row>
    <row r="1061" spans="16:17" x14ac:dyDescent="0.45">
      <c r="P1061" s="1"/>
      <c r="Q1061" s="1"/>
    </row>
    <row r="1062" spans="16:17" x14ac:dyDescent="0.45">
      <c r="P1062" s="1"/>
      <c r="Q1062" s="1"/>
    </row>
    <row r="1063" spans="16:17" x14ac:dyDescent="0.45">
      <c r="P1063" s="1"/>
      <c r="Q1063" s="1"/>
    </row>
    <row r="1064" spans="16:17" x14ac:dyDescent="0.45">
      <c r="P1064" s="1"/>
      <c r="Q1064" s="1"/>
    </row>
    <row r="1065" spans="16:17" x14ac:dyDescent="0.45">
      <c r="P1065" s="1"/>
      <c r="Q1065" s="1"/>
    </row>
    <row r="1066" spans="16:17" x14ac:dyDescent="0.45">
      <c r="P1066" s="1"/>
      <c r="Q1066" s="1"/>
    </row>
    <row r="1067" spans="16:17" x14ac:dyDescent="0.45">
      <c r="P1067" s="1"/>
      <c r="Q1067" s="1"/>
    </row>
    <row r="1068" spans="16:17" x14ac:dyDescent="0.45">
      <c r="P1068" s="1"/>
      <c r="Q1068" s="1"/>
    </row>
    <row r="1069" spans="16:17" x14ac:dyDescent="0.45">
      <c r="P1069" s="1"/>
      <c r="Q1069" s="1"/>
    </row>
    <row r="1070" spans="16:17" x14ac:dyDescent="0.45">
      <c r="P1070" s="1"/>
      <c r="Q1070" s="1"/>
    </row>
    <row r="1071" spans="16:17" x14ac:dyDescent="0.45">
      <c r="P1071" s="1"/>
      <c r="Q1071" s="1"/>
    </row>
    <row r="1072" spans="16:17" x14ac:dyDescent="0.45">
      <c r="P1072" s="1"/>
      <c r="Q1072" s="1"/>
    </row>
    <row r="1073" spans="16:17" x14ac:dyDescent="0.45">
      <c r="P1073" s="1"/>
      <c r="Q1073" s="1"/>
    </row>
    <row r="1074" spans="16:17" x14ac:dyDescent="0.45">
      <c r="P1074" s="1"/>
      <c r="Q1074" s="1"/>
    </row>
    <row r="1075" spans="16:17" x14ac:dyDescent="0.45">
      <c r="P1075" s="1"/>
      <c r="Q1075" s="1"/>
    </row>
    <row r="1076" spans="16:17" x14ac:dyDescent="0.45">
      <c r="P1076" s="1"/>
      <c r="Q1076" s="1"/>
    </row>
    <row r="1077" spans="16:17" x14ac:dyDescent="0.45">
      <c r="P1077" s="1"/>
      <c r="Q1077" s="1"/>
    </row>
    <row r="1078" spans="16:17" x14ac:dyDescent="0.45">
      <c r="P1078" s="1"/>
      <c r="Q1078" s="1"/>
    </row>
    <row r="1079" spans="16:17" x14ac:dyDescent="0.45">
      <c r="P1079" s="1"/>
      <c r="Q1079" s="1"/>
    </row>
    <row r="1080" spans="16:17" x14ac:dyDescent="0.45">
      <c r="P1080" s="1"/>
      <c r="Q1080" s="1"/>
    </row>
    <row r="1081" spans="16:17" x14ac:dyDescent="0.45">
      <c r="P1081" s="1"/>
      <c r="Q1081" s="1"/>
    </row>
    <row r="1082" spans="16:17" x14ac:dyDescent="0.45">
      <c r="P1082" s="1"/>
      <c r="Q1082" s="1"/>
    </row>
    <row r="1083" spans="16:17" x14ac:dyDescent="0.45">
      <c r="P1083" s="1"/>
      <c r="Q1083" s="1"/>
    </row>
    <row r="1084" spans="16:17" x14ac:dyDescent="0.45">
      <c r="P1084" s="1"/>
      <c r="Q1084" s="1"/>
    </row>
    <row r="1085" spans="16:17" x14ac:dyDescent="0.45">
      <c r="P1085" s="1"/>
      <c r="Q1085" s="1"/>
    </row>
    <row r="1086" spans="16:17" x14ac:dyDescent="0.45">
      <c r="P1086" s="1"/>
      <c r="Q1086" s="1"/>
    </row>
    <row r="1087" spans="16:17" x14ac:dyDescent="0.45">
      <c r="P1087" s="1"/>
      <c r="Q1087" s="1"/>
    </row>
    <row r="1088" spans="16:17" x14ac:dyDescent="0.45">
      <c r="P1088" s="1"/>
      <c r="Q1088" s="1"/>
    </row>
    <row r="1089" spans="16:17" x14ac:dyDescent="0.45">
      <c r="P1089" s="1"/>
      <c r="Q1089" s="1"/>
    </row>
    <row r="1090" spans="16:17" x14ac:dyDescent="0.45">
      <c r="P1090" s="1"/>
      <c r="Q1090" s="1"/>
    </row>
    <row r="1091" spans="16:17" x14ac:dyDescent="0.45">
      <c r="P1091" s="1"/>
      <c r="Q1091" s="1"/>
    </row>
    <row r="1092" spans="16:17" x14ac:dyDescent="0.45">
      <c r="P1092" s="1"/>
      <c r="Q1092" s="1"/>
    </row>
    <row r="1093" spans="16:17" x14ac:dyDescent="0.45">
      <c r="P1093" s="1"/>
      <c r="Q1093" s="1"/>
    </row>
    <row r="1094" spans="16:17" x14ac:dyDescent="0.45">
      <c r="P1094" s="1"/>
      <c r="Q1094" s="1"/>
    </row>
    <row r="1095" spans="16:17" x14ac:dyDescent="0.45">
      <c r="P1095" s="1"/>
      <c r="Q1095" s="1"/>
    </row>
    <row r="1096" spans="16:17" x14ac:dyDescent="0.45">
      <c r="P1096" s="1"/>
      <c r="Q1096" s="1"/>
    </row>
    <row r="1097" spans="16:17" x14ac:dyDescent="0.45">
      <c r="P1097" s="1"/>
      <c r="Q1097" s="1"/>
    </row>
    <row r="1098" spans="16:17" x14ac:dyDescent="0.45">
      <c r="P1098" s="1"/>
      <c r="Q1098" s="1"/>
    </row>
    <row r="1099" spans="16:17" x14ac:dyDescent="0.45">
      <c r="P1099" s="1"/>
      <c r="Q1099" s="1"/>
    </row>
    <row r="1100" spans="16:17" x14ac:dyDescent="0.45">
      <c r="P1100" s="1"/>
      <c r="Q1100" s="1"/>
    </row>
    <row r="1101" spans="16:17" x14ac:dyDescent="0.45">
      <c r="P1101" s="1"/>
      <c r="Q1101" s="1"/>
    </row>
    <row r="1102" spans="16:17" x14ac:dyDescent="0.45">
      <c r="P1102" s="1"/>
      <c r="Q1102" s="1"/>
    </row>
    <row r="1103" spans="16:17" x14ac:dyDescent="0.45">
      <c r="P1103" s="1"/>
      <c r="Q1103" s="1"/>
    </row>
    <row r="1104" spans="16:17" x14ac:dyDescent="0.45">
      <c r="P1104" s="1"/>
      <c r="Q1104" s="1"/>
    </row>
    <row r="1105" spans="16:17" x14ac:dyDescent="0.45">
      <c r="P1105" s="1"/>
      <c r="Q1105" s="1"/>
    </row>
    <row r="1106" spans="16:17" x14ac:dyDescent="0.45">
      <c r="P1106" s="1"/>
      <c r="Q1106" s="1"/>
    </row>
    <row r="1107" spans="16:17" x14ac:dyDescent="0.45">
      <c r="P1107" s="1"/>
      <c r="Q1107" s="1"/>
    </row>
    <row r="1108" spans="16:17" x14ac:dyDescent="0.45">
      <c r="P1108" s="1"/>
      <c r="Q1108" s="1"/>
    </row>
    <row r="1109" spans="16:17" x14ac:dyDescent="0.45">
      <c r="P1109" s="1"/>
      <c r="Q1109" s="1"/>
    </row>
    <row r="1110" spans="16:17" x14ac:dyDescent="0.45">
      <c r="P1110" s="1"/>
      <c r="Q1110" s="1"/>
    </row>
    <row r="1111" spans="16:17" x14ac:dyDescent="0.45">
      <c r="P1111" s="1"/>
      <c r="Q1111" s="1"/>
    </row>
    <row r="1112" spans="16:17" x14ac:dyDescent="0.45">
      <c r="P1112" s="1"/>
      <c r="Q1112" s="1"/>
    </row>
    <row r="1113" spans="16:17" x14ac:dyDescent="0.45">
      <c r="P1113" s="1"/>
      <c r="Q1113" s="1"/>
    </row>
    <row r="1114" spans="16:17" x14ac:dyDescent="0.45">
      <c r="P1114" s="1"/>
      <c r="Q1114" s="1"/>
    </row>
    <row r="1115" spans="16:17" x14ac:dyDescent="0.45">
      <c r="P1115" s="1"/>
      <c r="Q1115" s="1"/>
    </row>
    <row r="1116" spans="16:17" x14ac:dyDescent="0.45">
      <c r="P1116" s="1"/>
      <c r="Q1116" s="1"/>
    </row>
    <row r="1117" spans="16:17" x14ac:dyDescent="0.45">
      <c r="P1117" s="1"/>
      <c r="Q1117" s="1"/>
    </row>
    <row r="1118" spans="16:17" x14ac:dyDescent="0.45">
      <c r="P1118" s="1"/>
      <c r="Q1118" s="1"/>
    </row>
    <row r="1119" spans="16:17" x14ac:dyDescent="0.45">
      <c r="P1119" s="1"/>
      <c r="Q1119" s="1"/>
    </row>
    <row r="1120" spans="16:17" x14ac:dyDescent="0.45">
      <c r="P1120" s="1"/>
      <c r="Q1120" s="1"/>
    </row>
    <row r="1121" spans="16:17" x14ac:dyDescent="0.45">
      <c r="P1121" s="1"/>
      <c r="Q1121" s="1"/>
    </row>
    <row r="1122" spans="16:17" x14ac:dyDescent="0.45">
      <c r="P1122" s="1"/>
      <c r="Q1122" s="1"/>
    </row>
    <row r="1123" spans="16:17" x14ac:dyDescent="0.45">
      <c r="P1123" s="1"/>
      <c r="Q1123" s="1"/>
    </row>
    <row r="1124" spans="16:17" x14ac:dyDescent="0.45">
      <c r="P1124" s="1"/>
      <c r="Q1124" s="1"/>
    </row>
    <row r="1125" spans="16:17" x14ac:dyDescent="0.45">
      <c r="P1125" s="1"/>
      <c r="Q1125" s="1"/>
    </row>
    <row r="1126" spans="16:17" x14ac:dyDescent="0.45">
      <c r="P1126" s="1"/>
      <c r="Q1126" s="1"/>
    </row>
    <row r="1127" spans="16:17" x14ac:dyDescent="0.45">
      <c r="P1127" s="1"/>
      <c r="Q1127" s="1"/>
    </row>
    <row r="1128" spans="16:17" x14ac:dyDescent="0.45">
      <c r="P1128" s="1"/>
      <c r="Q1128" s="1"/>
    </row>
    <row r="1129" spans="16:17" x14ac:dyDescent="0.45">
      <c r="P1129" s="1"/>
      <c r="Q1129" s="1"/>
    </row>
    <row r="1130" spans="16:17" x14ac:dyDescent="0.45">
      <c r="P1130" s="1"/>
      <c r="Q1130" s="1"/>
    </row>
    <row r="1131" spans="16:17" x14ac:dyDescent="0.45">
      <c r="P1131" s="1"/>
      <c r="Q1131" s="1"/>
    </row>
    <row r="1132" spans="16:17" x14ac:dyDescent="0.45">
      <c r="P1132" s="1"/>
      <c r="Q1132" s="1"/>
    </row>
    <row r="1133" spans="16:17" x14ac:dyDescent="0.45">
      <c r="P1133" s="1"/>
      <c r="Q1133" s="1"/>
    </row>
    <row r="1134" spans="16:17" x14ac:dyDescent="0.45">
      <c r="P1134" s="1"/>
      <c r="Q1134" s="1"/>
    </row>
    <row r="1135" spans="16:17" x14ac:dyDescent="0.45">
      <c r="P1135" s="1"/>
      <c r="Q1135" s="1"/>
    </row>
    <row r="1136" spans="16:17" x14ac:dyDescent="0.45">
      <c r="P1136" s="1"/>
      <c r="Q1136" s="1"/>
    </row>
    <row r="1137" spans="16:17" x14ac:dyDescent="0.45">
      <c r="P1137" s="1"/>
      <c r="Q1137" s="1"/>
    </row>
    <row r="1138" spans="16:17" x14ac:dyDescent="0.45">
      <c r="P1138" s="1"/>
      <c r="Q1138" s="1"/>
    </row>
    <row r="1139" spans="16:17" x14ac:dyDescent="0.45">
      <c r="P1139" s="1"/>
      <c r="Q1139" s="1"/>
    </row>
    <row r="1140" spans="16:17" x14ac:dyDescent="0.45">
      <c r="P1140" s="1"/>
      <c r="Q1140" s="1"/>
    </row>
    <row r="1141" spans="16:17" x14ac:dyDescent="0.45">
      <c r="P1141" s="1"/>
      <c r="Q1141" s="1"/>
    </row>
    <row r="1142" spans="16:17" x14ac:dyDescent="0.45">
      <c r="P1142" s="1"/>
      <c r="Q1142" s="1"/>
    </row>
    <row r="1143" spans="16:17" x14ac:dyDescent="0.45">
      <c r="P1143" s="1"/>
      <c r="Q1143" s="1"/>
    </row>
    <row r="1144" spans="16:17" x14ac:dyDescent="0.45">
      <c r="P1144" s="1"/>
      <c r="Q1144" s="1"/>
    </row>
    <row r="1145" spans="16:17" x14ac:dyDescent="0.45">
      <c r="P1145" s="1"/>
      <c r="Q1145" s="1"/>
    </row>
    <row r="1146" spans="16:17" x14ac:dyDescent="0.45">
      <c r="P1146" s="1"/>
      <c r="Q1146" s="1"/>
    </row>
    <row r="1147" spans="16:17" x14ac:dyDescent="0.45">
      <c r="P1147" s="1"/>
      <c r="Q1147" s="1"/>
    </row>
    <row r="1148" spans="16:17" x14ac:dyDescent="0.45">
      <c r="P1148" s="1"/>
      <c r="Q1148" s="1"/>
    </row>
    <row r="1149" spans="16:17" x14ac:dyDescent="0.45">
      <c r="P1149" s="1"/>
      <c r="Q1149" s="1"/>
    </row>
    <row r="1150" spans="16:17" x14ac:dyDescent="0.45">
      <c r="P1150" s="1"/>
      <c r="Q1150" s="1"/>
    </row>
    <row r="1151" spans="16:17" x14ac:dyDescent="0.45">
      <c r="P1151" s="1"/>
      <c r="Q1151" s="1"/>
    </row>
    <row r="1152" spans="16:17" x14ac:dyDescent="0.45">
      <c r="P1152" s="1"/>
      <c r="Q1152" s="1"/>
    </row>
    <row r="1153" spans="16:17" x14ac:dyDescent="0.45">
      <c r="P1153" s="1"/>
      <c r="Q1153" s="1"/>
    </row>
    <row r="1154" spans="16:17" x14ac:dyDescent="0.45">
      <c r="P1154" s="1"/>
      <c r="Q1154" s="1"/>
    </row>
    <row r="1155" spans="16:17" x14ac:dyDescent="0.45">
      <c r="P1155" s="1"/>
      <c r="Q1155" s="1"/>
    </row>
    <row r="1156" spans="16:17" x14ac:dyDescent="0.45">
      <c r="P1156" s="1"/>
      <c r="Q1156" s="1"/>
    </row>
    <row r="1157" spans="16:17" x14ac:dyDescent="0.45">
      <c r="P1157" s="1"/>
      <c r="Q1157" s="1"/>
    </row>
    <row r="1158" spans="16:17" x14ac:dyDescent="0.45">
      <c r="P1158" s="1"/>
      <c r="Q1158" s="1"/>
    </row>
    <row r="1159" spans="16:17" x14ac:dyDescent="0.45">
      <c r="P1159" s="1"/>
      <c r="Q1159" s="1"/>
    </row>
    <row r="1160" spans="16:17" x14ac:dyDescent="0.45">
      <c r="P1160" s="1"/>
      <c r="Q1160" s="1"/>
    </row>
    <row r="1161" spans="16:17" x14ac:dyDescent="0.45">
      <c r="P1161" s="1"/>
      <c r="Q1161" s="1"/>
    </row>
    <row r="1162" spans="16:17" x14ac:dyDescent="0.45">
      <c r="P1162" s="1"/>
      <c r="Q1162" s="1"/>
    </row>
    <row r="1163" spans="16:17" x14ac:dyDescent="0.45">
      <c r="P1163" s="1"/>
      <c r="Q1163" s="1"/>
    </row>
    <row r="1164" spans="16:17" x14ac:dyDescent="0.45">
      <c r="P1164" s="1"/>
      <c r="Q1164" s="1"/>
    </row>
    <row r="1165" spans="16:17" x14ac:dyDescent="0.45">
      <c r="P1165" s="1"/>
      <c r="Q1165" s="1"/>
    </row>
    <row r="1166" spans="16:17" x14ac:dyDescent="0.45">
      <c r="P1166" s="1"/>
      <c r="Q1166" s="1"/>
    </row>
    <row r="1167" spans="16:17" x14ac:dyDescent="0.45">
      <c r="P1167" s="1"/>
      <c r="Q1167" s="1"/>
    </row>
    <row r="1168" spans="16:17" x14ac:dyDescent="0.45">
      <c r="P1168" s="1"/>
      <c r="Q1168" s="1"/>
    </row>
    <row r="1169" spans="16:17" x14ac:dyDescent="0.45">
      <c r="P1169" s="1"/>
      <c r="Q1169" s="1"/>
    </row>
    <row r="1170" spans="16:17" x14ac:dyDescent="0.45">
      <c r="P1170" s="1"/>
      <c r="Q1170" s="1"/>
    </row>
    <row r="1171" spans="16:17" x14ac:dyDescent="0.45">
      <c r="P1171" s="1"/>
      <c r="Q1171" s="1"/>
    </row>
    <row r="1172" spans="16:17" x14ac:dyDescent="0.45">
      <c r="P1172" s="1"/>
      <c r="Q1172" s="1"/>
    </row>
    <row r="1173" spans="16:17" x14ac:dyDescent="0.45">
      <c r="P1173" s="1"/>
      <c r="Q1173" s="1"/>
    </row>
    <row r="1174" spans="16:17" x14ac:dyDescent="0.45">
      <c r="P1174" s="1"/>
      <c r="Q1174" s="1"/>
    </row>
    <row r="1175" spans="16:17" x14ac:dyDescent="0.45">
      <c r="P1175" s="1"/>
      <c r="Q1175" s="1"/>
    </row>
    <row r="1176" spans="16:17" x14ac:dyDescent="0.45">
      <c r="P1176" s="1"/>
      <c r="Q1176" s="1"/>
    </row>
    <row r="1177" spans="16:17" x14ac:dyDescent="0.45">
      <c r="P1177" s="1"/>
      <c r="Q1177" s="1"/>
    </row>
    <row r="1178" spans="16:17" x14ac:dyDescent="0.45">
      <c r="P1178" s="1"/>
      <c r="Q1178" s="1"/>
    </row>
    <row r="1179" spans="16:17" x14ac:dyDescent="0.45">
      <c r="P1179" s="1"/>
      <c r="Q1179" s="1"/>
    </row>
    <row r="1180" spans="16:17" x14ac:dyDescent="0.45">
      <c r="P1180" s="1"/>
      <c r="Q1180" s="1"/>
    </row>
    <row r="1181" spans="16:17" x14ac:dyDescent="0.45">
      <c r="P1181" s="1"/>
      <c r="Q1181" s="1"/>
    </row>
    <row r="1182" spans="16:17" x14ac:dyDescent="0.45">
      <c r="P1182" s="1"/>
      <c r="Q1182" s="1"/>
    </row>
    <row r="1183" spans="16:17" x14ac:dyDescent="0.45">
      <c r="P1183" s="1"/>
      <c r="Q1183" s="1"/>
    </row>
    <row r="1184" spans="16:17" x14ac:dyDescent="0.45">
      <c r="P1184" s="1"/>
      <c r="Q1184" s="1"/>
    </row>
    <row r="1185" spans="16:17" x14ac:dyDescent="0.45">
      <c r="P1185" s="1"/>
      <c r="Q1185" s="1"/>
    </row>
    <row r="1186" spans="16:17" x14ac:dyDescent="0.45">
      <c r="P1186" s="1"/>
      <c r="Q1186" s="1"/>
    </row>
    <row r="1187" spans="16:17" x14ac:dyDescent="0.45">
      <c r="P1187" s="1"/>
      <c r="Q1187" s="1"/>
    </row>
    <row r="1188" spans="16:17" x14ac:dyDescent="0.45">
      <c r="P1188" s="1"/>
      <c r="Q1188" s="1"/>
    </row>
    <row r="1189" spans="16:17" x14ac:dyDescent="0.45">
      <c r="P1189" s="1"/>
      <c r="Q1189" s="1"/>
    </row>
    <row r="1190" spans="16:17" x14ac:dyDescent="0.45">
      <c r="P1190" s="1"/>
      <c r="Q1190" s="1"/>
    </row>
    <row r="1191" spans="16:17" x14ac:dyDescent="0.45">
      <c r="P1191" s="1"/>
      <c r="Q1191" s="1"/>
    </row>
    <row r="1192" spans="16:17" x14ac:dyDescent="0.45">
      <c r="P1192" s="1"/>
      <c r="Q1192" s="1"/>
    </row>
    <row r="1193" spans="16:17" x14ac:dyDescent="0.45">
      <c r="P1193" s="1"/>
      <c r="Q1193" s="1"/>
    </row>
    <row r="1194" spans="16:17" x14ac:dyDescent="0.45">
      <c r="P1194" s="1"/>
      <c r="Q1194" s="1"/>
    </row>
    <row r="1195" spans="16:17" x14ac:dyDescent="0.45">
      <c r="P1195" s="1"/>
      <c r="Q1195" s="1"/>
    </row>
    <row r="1196" spans="16:17" x14ac:dyDescent="0.45">
      <c r="P1196" s="1"/>
      <c r="Q1196" s="1"/>
    </row>
    <row r="1197" spans="16:17" x14ac:dyDescent="0.45">
      <c r="P1197" s="1"/>
      <c r="Q1197" s="1"/>
    </row>
    <row r="1198" spans="16:17" x14ac:dyDescent="0.45">
      <c r="P1198" s="1"/>
      <c r="Q1198" s="1"/>
    </row>
    <row r="1199" spans="16:17" x14ac:dyDescent="0.45">
      <c r="P1199" s="1"/>
      <c r="Q1199" s="1"/>
    </row>
    <row r="1200" spans="16:17" x14ac:dyDescent="0.45">
      <c r="P1200" s="1"/>
      <c r="Q1200" s="1"/>
    </row>
    <row r="1201" spans="16:17" x14ac:dyDescent="0.45">
      <c r="P1201" s="1"/>
      <c r="Q1201" s="1"/>
    </row>
    <row r="1202" spans="16:17" x14ac:dyDescent="0.45">
      <c r="P1202" s="1"/>
      <c r="Q1202" s="1"/>
    </row>
    <row r="1203" spans="16:17" x14ac:dyDescent="0.45">
      <c r="P1203" s="1"/>
      <c r="Q1203" s="1"/>
    </row>
    <row r="1204" spans="16:17" x14ac:dyDescent="0.45">
      <c r="P1204" s="1"/>
      <c r="Q1204" s="1"/>
    </row>
    <row r="1205" spans="16:17" x14ac:dyDescent="0.45">
      <c r="P1205" s="1"/>
      <c r="Q1205" s="1"/>
    </row>
    <row r="1206" spans="16:17" x14ac:dyDescent="0.45">
      <c r="P1206" s="1"/>
      <c r="Q1206" s="1"/>
    </row>
    <row r="1207" spans="16:17" x14ac:dyDescent="0.45">
      <c r="P1207" s="1"/>
      <c r="Q1207" s="1"/>
    </row>
    <row r="1208" spans="16:17" x14ac:dyDescent="0.45">
      <c r="P1208" s="1"/>
      <c r="Q1208" s="1"/>
    </row>
    <row r="1209" spans="16:17" x14ac:dyDescent="0.45">
      <c r="P1209" s="1"/>
      <c r="Q1209" s="1"/>
    </row>
    <row r="1210" spans="16:17" x14ac:dyDescent="0.45">
      <c r="P1210" s="1"/>
      <c r="Q1210" s="1"/>
    </row>
    <row r="1211" spans="16:17" x14ac:dyDescent="0.45">
      <c r="P1211" s="1"/>
      <c r="Q1211" s="1"/>
    </row>
    <row r="1212" spans="16:17" x14ac:dyDescent="0.45">
      <c r="P1212" s="1"/>
      <c r="Q1212" s="1"/>
    </row>
    <row r="1213" spans="16:17" x14ac:dyDescent="0.45">
      <c r="P1213" s="1"/>
      <c r="Q1213" s="1"/>
    </row>
    <row r="1214" spans="16:17" x14ac:dyDescent="0.45">
      <c r="P1214" s="1"/>
      <c r="Q1214" s="1"/>
    </row>
    <row r="1215" spans="16:17" x14ac:dyDescent="0.45">
      <c r="P1215" s="1"/>
      <c r="Q1215" s="1"/>
    </row>
    <row r="1216" spans="16:17" x14ac:dyDescent="0.45">
      <c r="P1216" s="1"/>
      <c r="Q1216" s="1"/>
    </row>
    <row r="1217" spans="16:17" x14ac:dyDescent="0.45">
      <c r="P1217" s="1"/>
      <c r="Q1217" s="1"/>
    </row>
    <row r="1218" spans="16:17" x14ac:dyDescent="0.45">
      <c r="P1218" s="1"/>
      <c r="Q1218" s="1"/>
    </row>
    <row r="1219" spans="16:17" x14ac:dyDescent="0.45">
      <c r="P1219" s="1"/>
      <c r="Q1219" s="1"/>
    </row>
    <row r="1220" spans="16:17" x14ac:dyDescent="0.45">
      <c r="P1220" s="1"/>
      <c r="Q1220" s="1"/>
    </row>
    <row r="1221" spans="16:17" x14ac:dyDescent="0.45">
      <c r="P1221" s="1"/>
      <c r="Q1221" s="1"/>
    </row>
    <row r="1222" spans="16:17" x14ac:dyDescent="0.45">
      <c r="P1222" s="1"/>
      <c r="Q1222" s="1"/>
    </row>
    <row r="1223" spans="16:17" x14ac:dyDescent="0.45">
      <c r="P1223" s="1"/>
      <c r="Q1223" s="1"/>
    </row>
    <row r="1224" spans="16:17" x14ac:dyDescent="0.45">
      <c r="P1224" s="1"/>
      <c r="Q1224" s="1"/>
    </row>
    <row r="1225" spans="16:17" x14ac:dyDescent="0.45">
      <c r="P1225" s="1"/>
      <c r="Q1225" s="1"/>
    </row>
    <row r="1226" spans="16:17" x14ac:dyDescent="0.45">
      <c r="P1226" s="1"/>
      <c r="Q1226" s="1"/>
    </row>
    <row r="1227" spans="16:17" x14ac:dyDescent="0.45">
      <c r="P1227" s="1"/>
      <c r="Q1227" s="1"/>
    </row>
    <row r="1228" spans="16:17" x14ac:dyDescent="0.45">
      <c r="P1228" s="1"/>
      <c r="Q1228" s="1"/>
    </row>
    <row r="1229" spans="16:17" x14ac:dyDescent="0.45">
      <c r="P1229" s="1"/>
      <c r="Q1229" s="1"/>
    </row>
    <row r="1230" spans="16:17" x14ac:dyDescent="0.45">
      <c r="P1230" s="1"/>
      <c r="Q1230" s="1"/>
    </row>
    <row r="1231" spans="16:17" x14ac:dyDescent="0.45">
      <c r="P1231" s="1"/>
      <c r="Q1231" s="1"/>
    </row>
    <row r="1232" spans="16:17" x14ac:dyDescent="0.45">
      <c r="P1232" s="1"/>
      <c r="Q1232" s="1"/>
    </row>
    <row r="1233" spans="16:17" x14ac:dyDescent="0.45">
      <c r="P1233" s="1"/>
      <c r="Q1233" s="1"/>
    </row>
    <row r="1234" spans="16:17" x14ac:dyDescent="0.45">
      <c r="P1234" s="1"/>
      <c r="Q1234" s="1"/>
    </row>
    <row r="1235" spans="16:17" x14ac:dyDescent="0.45">
      <c r="P1235" s="1"/>
      <c r="Q1235" s="1"/>
    </row>
    <row r="1236" spans="16:17" x14ac:dyDescent="0.45">
      <c r="P1236" s="1"/>
      <c r="Q1236" s="1"/>
    </row>
    <row r="1237" spans="16:17" x14ac:dyDescent="0.45">
      <c r="P1237" s="1"/>
      <c r="Q1237" s="1"/>
    </row>
    <row r="1238" spans="16:17" x14ac:dyDescent="0.45">
      <c r="P1238" s="1"/>
      <c r="Q1238" s="1"/>
    </row>
    <row r="1239" spans="16:17" x14ac:dyDescent="0.45">
      <c r="P1239" s="1"/>
      <c r="Q1239" s="1"/>
    </row>
    <row r="1240" spans="16:17" x14ac:dyDescent="0.45">
      <c r="P1240" s="1"/>
      <c r="Q1240" s="1"/>
    </row>
    <row r="1241" spans="16:17" x14ac:dyDescent="0.45">
      <c r="P1241" s="1"/>
      <c r="Q1241" s="1"/>
    </row>
    <row r="1242" spans="16:17" x14ac:dyDescent="0.45">
      <c r="P1242" s="1"/>
      <c r="Q1242" s="1"/>
    </row>
    <row r="1243" spans="16:17" x14ac:dyDescent="0.45">
      <c r="P1243" s="1"/>
      <c r="Q1243" s="1"/>
    </row>
    <row r="1244" spans="16:17" x14ac:dyDescent="0.45">
      <c r="P1244" s="1"/>
      <c r="Q1244" s="1"/>
    </row>
    <row r="1245" spans="16:17" x14ac:dyDescent="0.45">
      <c r="P1245" s="1"/>
      <c r="Q1245" s="1"/>
    </row>
    <row r="1246" spans="16:17" x14ac:dyDescent="0.45">
      <c r="P1246" s="1"/>
      <c r="Q1246" s="1"/>
    </row>
    <row r="1247" spans="16:17" x14ac:dyDescent="0.45">
      <c r="P1247" s="1"/>
      <c r="Q1247" s="1"/>
    </row>
    <row r="1248" spans="16:17" x14ac:dyDescent="0.45">
      <c r="P1248" s="1"/>
      <c r="Q1248" s="1"/>
    </row>
    <row r="1249" spans="16:17" x14ac:dyDescent="0.45">
      <c r="P1249" s="1"/>
      <c r="Q1249" s="1"/>
    </row>
    <row r="1250" spans="16:17" x14ac:dyDescent="0.45">
      <c r="P1250" s="1"/>
      <c r="Q1250" s="1"/>
    </row>
    <row r="1251" spans="16:17" x14ac:dyDescent="0.45">
      <c r="P1251" s="1"/>
      <c r="Q1251" s="1"/>
    </row>
    <row r="1252" spans="16:17" x14ac:dyDescent="0.45">
      <c r="P1252" s="1"/>
      <c r="Q1252" s="1"/>
    </row>
    <row r="1253" spans="16:17" x14ac:dyDescent="0.45">
      <c r="P1253" s="1"/>
      <c r="Q1253" s="1"/>
    </row>
    <row r="1254" spans="16:17" x14ac:dyDescent="0.45">
      <c r="P1254" s="1"/>
      <c r="Q1254" s="1"/>
    </row>
    <row r="1255" spans="16:17" x14ac:dyDescent="0.45">
      <c r="P1255" s="1"/>
      <c r="Q1255" s="1"/>
    </row>
    <row r="1256" spans="16:17" x14ac:dyDescent="0.45">
      <c r="P1256" s="1"/>
      <c r="Q1256" s="1"/>
    </row>
    <row r="1257" spans="16:17" x14ac:dyDescent="0.45">
      <c r="P1257" s="1"/>
      <c r="Q1257" s="1"/>
    </row>
    <row r="1258" spans="16:17" x14ac:dyDescent="0.45">
      <c r="P1258" s="1"/>
      <c r="Q1258" s="1"/>
    </row>
    <row r="1259" spans="16:17" x14ac:dyDescent="0.45">
      <c r="P1259" s="1"/>
      <c r="Q1259" s="1"/>
    </row>
    <row r="1786" spans="16:17" x14ac:dyDescent="0.45">
      <c r="P1786" s="1"/>
      <c r="Q1786" s="1"/>
    </row>
    <row r="1787" spans="16:17" x14ac:dyDescent="0.45">
      <c r="P1787" s="1"/>
      <c r="Q1787" s="1"/>
    </row>
    <row r="1788" spans="16:17" x14ac:dyDescent="0.45">
      <c r="P1788" s="1"/>
      <c r="Q1788" s="1"/>
    </row>
    <row r="1789" spans="16:17" x14ac:dyDescent="0.45">
      <c r="P1789" s="1"/>
      <c r="Q1789" s="1"/>
    </row>
    <row r="1790" spans="16:17" x14ac:dyDescent="0.45">
      <c r="P1790" s="1"/>
      <c r="Q1790" s="1"/>
    </row>
    <row r="1791" spans="16:17" x14ac:dyDescent="0.45">
      <c r="P1791" s="1"/>
      <c r="Q1791" s="1"/>
    </row>
    <row r="1792" spans="16:17" x14ac:dyDescent="0.45">
      <c r="P1792" s="1"/>
      <c r="Q1792" s="1"/>
    </row>
    <row r="1793" spans="16:17" x14ac:dyDescent="0.45">
      <c r="P1793" s="1"/>
      <c r="Q1793" s="1"/>
    </row>
    <row r="1794" spans="16:17" x14ac:dyDescent="0.45">
      <c r="P1794" s="1"/>
      <c r="Q1794" s="1"/>
    </row>
    <row r="1795" spans="16:17" x14ac:dyDescent="0.45">
      <c r="P1795" s="1"/>
      <c r="Q1795" s="1"/>
    </row>
    <row r="1796" spans="16:17" x14ac:dyDescent="0.45">
      <c r="P1796" s="1"/>
      <c r="Q1796" s="1"/>
    </row>
    <row r="1797" spans="16:17" x14ac:dyDescent="0.45">
      <c r="P1797" s="1"/>
      <c r="Q1797" s="1"/>
    </row>
    <row r="1798" spans="16:17" x14ac:dyDescent="0.45">
      <c r="P1798" s="1"/>
      <c r="Q1798" s="1"/>
    </row>
    <row r="1799" spans="16:17" x14ac:dyDescent="0.45">
      <c r="P1799" s="1"/>
      <c r="Q1799" s="1"/>
    </row>
    <row r="1800" spans="16:17" x14ac:dyDescent="0.45">
      <c r="P1800" s="1"/>
      <c r="Q1800" s="1"/>
    </row>
    <row r="1801" spans="16:17" x14ac:dyDescent="0.45">
      <c r="P1801" s="1"/>
      <c r="Q1801" s="1"/>
    </row>
    <row r="1802" spans="16:17" x14ac:dyDescent="0.45">
      <c r="P1802" s="1"/>
      <c r="Q1802" s="1"/>
    </row>
    <row r="1803" spans="16:17" x14ac:dyDescent="0.45">
      <c r="P1803" s="1"/>
      <c r="Q1803" s="1"/>
    </row>
    <row r="1804" spans="16:17" x14ac:dyDescent="0.45">
      <c r="P1804" s="1"/>
      <c r="Q1804" s="1"/>
    </row>
    <row r="1805" spans="16:17" x14ac:dyDescent="0.45">
      <c r="P1805" s="1"/>
      <c r="Q1805" s="1"/>
    </row>
    <row r="1806" spans="16:17" x14ac:dyDescent="0.45">
      <c r="P1806" s="1"/>
      <c r="Q1806" s="1"/>
    </row>
    <row r="1807" spans="16:17" x14ac:dyDescent="0.45">
      <c r="P1807" s="1"/>
      <c r="Q1807" s="1"/>
    </row>
    <row r="1808" spans="16:17" x14ac:dyDescent="0.45">
      <c r="P1808" s="1"/>
      <c r="Q1808" s="1"/>
    </row>
    <row r="1809" spans="16:17" x14ac:dyDescent="0.45">
      <c r="P1809" s="1"/>
      <c r="Q1809" s="1"/>
    </row>
    <row r="1810" spans="16:17" x14ac:dyDescent="0.45">
      <c r="P1810" s="1"/>
      <c r="Q1810" s="1"/>
    </row>
    <row r="1811" spans="16:17" x14ac:dyDescent="0.45">
      <c r="P1811" s="1"/>
      <c r="Q1811" s="1"/>
    </row>
    <row r="1812" spans="16:17" x14ac:dyDescent="0.45">
      <c r="P1812" s="1"/>
      <c r="Q1812" s="1"/>
    </row>
    <row r="1813" spans="16:17" x14ac:dyDescent="0.45">
      <c r="P1813" s="1"/>
      <c r="Q1813" s="1"/>
    </row>
    <row r="1814" spans="16:17" x14ac:dyDescent="0.45">
      <c r="P1814" s="1"/>
      <c r="Q1814" s="1"/>
    </row>
    <row r="1815" spans="16:17" x14ac:dyDescent="0.45">
      <c r="P1815" s="1"/>
      <c r="Q1815" s="1"/>
    </row>
    <row r="1816" spans="16:17" x14ac:dyDescent="0.45">
      <c r="P1816" s="1"/>
      <c r="Q1816" s="1"/>
    </row>
    <row r="1817" spans="16:17" x14ac:dyDescent="0.45">
      <c r="P1817" s="1"/>
      <c r="Q1817" s="1"/>
    </row>
    <row r="1818" spans="16:17" x14ac:dyDescent="0.45">
      <c r="P1818" s="1"/>
      <c r="Q1818" s="1"/>
    </row>
    <row r="1819" spans="16:17" x14ac:dyDescent="0.45">
      <c r="P1819" s="1"/>
      <c r="Q1819" s="1"/>
    </row>
    <row r="1820" spans="16:17" x14ac:dyDescent="0.45">
      <c r="P1820" s="1"/>
      <c r="Q1820" s="1"/>
    </row>
    <row r="1821" spans="16:17" x14ac:dyDescent="0.45">
      <c r="P1821" s="1"/>
      <c r="Q1821" s="1"/>
    </row>
    <row r="1822" spans="16:17" x14ac:dyDescent="0.45">
      <c r="P1822" s="1"/>
      <c r="Q1822" s="1"/>
    </row>
    <row r="1823" spans="16:17" x14ac:dyDescent="0.45">
      <c r="P1823" s="1"/>
      <c r="Q1823" s="1"/>
    </row>
    <row r="1824" spans="16:17" x14ac:dyDescent="0.45">
      <c r="P1824" s="1"/>
      <c r="Q1824" s="1"/>
    </row>
    <row r="1825" spans="16:17" x14ac:dyDescent="0.45">
      <c r="P1825" s="1"/>
      <c r="Q1825" s="1"/>
    </row>
    <row r="1826" spans="16:17" x14ac:dyDescent="0.45">
      <c r="P1826" s="1"/>
      <c r="Q1826" s="1"/>
    </row>
    <row r="1827" spans="16:17" x14ac:dyDescent="0.45">
      <c r="P1827" s="1"/>
      <c r="Q1827" s="1"/>
    </row>
    <row r="1828" spans="16:17" x14ac:dyDescent="0.45">
      <c r="P1828" s="1"/>
      <c r="Q1828" s="1"/>
    </row>
    <row r="1829" spans="16:17" x14ac:dyDescent="0.45">
      <c r="P1829" s="1"/>
      <c r="Q1829" s="1"/>
    </row>
    <row r="1830" spans="16:17" x14ac:dyDescent="0.45">
      <c r="P1830" s="1"/>
      <c r="Q1830" s="1"/>
    </row>
    <row r="1831" spans="16:17" x14ac:dyDescent="0.45">
      <c r="P1831" s="1"/>
      <c r="Q1831" s="1"/>
    </row>
    <row r="1832" spans="16:17" x14ac:dyDescent="0.45">
      <c r="P1832" s="1"/>
      <c r="Q1832" s="1"/>
    </row>
    <row r="1833" spans="16:17" x14ac:dyDescent="0.45">
      <c r="P1833" s="1"/>
      <c r="Q1833" s="1"/>
    </row>
    <row r="1834" spans="16:17" x14ac:dyDescent="0.45">
      <c r="P1834" s="1"/>
      <c r="Q1834" s="1"/>
    </row>
    <row r="1835" spans="16:17" x14ac:dyDescent="0.45">
      <c r="P1835" s="1"/>
      <c r="Q1835" s="1"/>
    </row>
    <row r="1836" spans="16:17" x14ac:dyDescent="0.45">
      <c r="P1836" s="1"/>
      <c r="Q1836" s="1"/>
    </row>
    <row r="1837" spans="16:17" x14ac:dyDescent="0.45">
      <c r="P1837" s="1"/>
      <c r="Q1837" s="1"/>
    </row>
    <row r="1838" spans="16:17" x14ac:dyDescent="0.45">
      <c r="P1838" s="1"/>
      <c r="Q1838" s="1"/>
    </row>
    <row r="1839" spans="16:17" x14ac:dyDescent="0.45">
      <c r="P1839" s="1"/>
      <c r="Q1839" s="1"/>
    </row>
    <row r="1840" spans="16:17" x14ac:dyDescent="0.45">
      <c r="P1840" s="1"/>
      <c r="Q1840" s="1"/>
    </row>
    <row r="1841" spans="16:17" x14ac:dyDescent="0.45">
      <c r="P1841" s="1"/>
      <c r="Q1841" s="1"/>
    </row>
    <row r="1842" spans="16:17" x14ac:dyDescent="0.45">
      <c r="P1842" s="1"/>
      <c r="Q1842" s="1"/>
    </row>
    <row r="1843" spans="16:17" x14ac:dyDescent="0.45">
      <c r="P1843" s="1"/>
      <c r="Q1843" s="1"/>
    </row>
    <row r="1844" spans="16:17" x14ac:dyDescent="0.45">
      <c r="P1844" s="1"/>
      <c r="Q1844" s="1"/>
    </row>
    <row r="1845" spans="16:17" x14ac:dyDescent="0.45">
      <c r="P1845" s="1"/>
      <c r="Q1845" s="1"/>
    </row>
    <row r="1846" spans="16:17" x14ac:dyDescent="0.45">
      <c r="P1846" s="1"/>
      <c r="Q1846" s="1"/>
    </row>
    <row r="1847" spans="16:17" x14ac:dyDescent="0.45">
      <c r="P1847" s="1"/>
      <c r="Q1847" s="1"/>
    </row>
    <row r="1848" spans="16:17" x14ac:dyDescent="0.45">
      <c r="P1848" s="1"/>
      <c r="Q1848" s="1"/>
    </row>
    <row r="1849" spans="16:17" x14ac:dyDescent="0.45">
      <c r="P1849" s="1"/>
      <c r="Q1849" s="1"/>
    </row>
    <row r="1850" spans="16:17" x14ac:dyDescent="0.45">
      <c r="P1850" s="1"/>
      <c r="Q1850" s="1"/>
    </row>
    <row r="1851" spans="16:17" x14ac:dyDescent="0.45">
      <c r="P1851" s="1"/>
      <c r="Q1851" s="1"/>
    </row>
    <row r="1852" spans="16:17" x14ac:dyDescent="0.45">
      <c r="P1852" s="1"/>
      <c r="Q1852" s="1"/>
    </row>
    <row r="1853" spans="16:17" x14ac:dyDescent="0.45">
      <c r="P1853" s="1"/>
      <c r="Q1853" s="1"/>
    </row>
    <row r="1854" spans="16:17" x14ac:dyDescent="0.45">
      <c r="P1854" s="1"/>
      <c r="Q1854" s="1"/>
    </row>
    <row r="1855" spans="16:17" x14ac:dyDescent="0.45">
      <c r="P1855" s="1"/>
      <c r="Q1855" s="1"/>
    </row>
    <row r="1856" spans="16:17" x14ac:dyDescent="0.45">
      <c r="P1856" s="1"/>
      <c r="Q1856" s="1"/>
    </row>
    <row r="1857" spans="16:17" x14ac:dyDescent="0.45">
      <c r="P1857" s="1"/>
      <c r="Q1857" s="1"/>
    </row>
    <row r="1858" spans="16:17" x14ac:dyDescent="0.45">
      <c r="P1858" s="1"/>
      <c r="Q1858" s="1"/>
    </row>
    <row r="1859" spans="16:17" x14ac:dyDescent="0.45">
      <c r="P1859" s="1"/>
      <c r="Q1859" s="1"/>
    </row>
    <row r="1860" spans="16:17" x14ac:dyDescent="0.45">
      <c r="P1860" s="1"/>
      <c r="Q1860" s="1"/>
    </row>
    <row r="1861" spans="16:17" x14ac:dyDescent="0.45">
      <c r="P1861" s="1"/>
      <c r="Q1861" s="1"/>
    </row>
    <row r="1862" spans="16:17" x14ac:dyDescent="0.45">
      <c r="P1862" s="1"/>
      <c r="Q1862" s="1"/>
    </row>
    <row r="1863" spans="16:17" x14ac:dyDescent="0.45">
      <c r="P1863" s="1"/>
      <c r="Q1863" s="1"/>
    </row>
    <row r="1864" spans="16:17" x14ac:dyDescent="0.45">
      <c r="P1864" s="1"/>
      <c r="Q1864" s="1"/>
    </row>
    <row r="1865" spans="16:17" x14ac:dyDescent="0.45">
      <c r="P1865" s="1"/>
      <c r="Q1865" s="1"/>
    </row>
    <row r="1866" spans="16:17" x14ac:dyDescent="0.45">
      <c r="P1866" s="1"/>
      <c r="Q1866" s="1"/>
    </row>
    <row r="1867" spans="16:17" x14ac:dyDescent="0.45">
      <c r="P1867" s="1"/>
      <c r="Q1867" s="1"/>
    </row>
    <row r="1868" spans="16:17" x14ac:dyDescent="0.45">
      <c r="P1868" s="1"/>
      <c r="Q1868" s="1"/>
    </row>
    <row r="1869" spans="16:17" x14ac:dyDescent="0.45">
      <c r="P1869" s="1"/>
      <c r="Q1869" s="1"/>
    </row>
    <row r="1870" spans="16:17" x14ac:dyDescent="0.45">
      <c r="P1870" s="1"/>
      <c r="Q1870" s="1"/>
    </row>
    <row r="1871" spans="16:17" x14ac:dyDescent="0.45">
      <c r="P1871" s="1"/>
      <c r="Q1871" s="1"/>
    </row>
    <row r="1872" spans="16:17" x14ac:dyDescent="0.45">
      <c r="P1872" s="1"/>
      <c r="Q1872" s="1"/>
    </row>
    <row r="1873" spans="16:17" x14ac:dyDescent="0.45">
      <c r="P1873" s="1"/>
      <c r="Q1873" s="1"/>
    </row>
    <row r="1874" spans="16:17" x14ac:dyDescent="0.45">
      <c r="P1874" s="1"/>
      <c r="Q1874" s="1"/>
    </row>
    <row r="1875" spans="16:17" x14ac:dyDescent="0.45">
      <c r="P1875" s="1"/>
      <c r="Q1875" s="1"/>
    </row>
    <row r="1876" spans="16:17" x14ac:dyDescent="0.45">
      <c r="P1876" s="1"/>
      <c r="Q1876" s="1"/>
    </row>
    <row r="1877" spans="16:17" x14ac:dyDescent="0.45">
      <c r="P1877" s="1"/>
      <c r="Q1877" s="1"/>
    </row>
    <row r="1878" spans="16:17" x14ac:dyDescent="0.45">
      <c r="P1878" s="1"/>
      <c r="Q1878" s="1"/>
    </row>
    <row r="1879" spans="16:17" x14ac:dyDescent="0.45">
      <c r="P1879" s="1"/>
      <c r="Q1879" s="1"/>
    </row>
    <row r="1880" spans="16:17" x14ac:dyDescent="0.45">
      <c r="P1880" s="1"/>
      <c r="Q1880" s="1"/>
    </row>
    <row r="1881" spans="16:17" x14ac:dyDescent="0.45">
      <c r="P1881" s="1"/>
      <c r="Q1881" s="1"/>
    </row>
    <row r="1882" spans="16:17" x14ac:dyDescent="0.45">
      <c r="P1882" s="1"/>
      <c r="Q1882" s="1"/>
    </row>
    <row r="1883" spans="16:17" x14ac:dyDescent="0.45">
      <c r="P1883" s="1"/>
      <c r="Q1883" s="1"/>
    </row>
    <row r="1884" spans="16:17" x14ac:dyDescent="0.45">
      <c r="P1884" s="1"/>
      <c r="Q1884" s="1"/>
    </row>
    <row r="1885" spans="16:17" x14ac:dyDescent="0.45">
      <c r="P1885" s="1"/>
      <c r="Q1885" s="1"/>
    </row>
    <row r="1886" spans="16:17" x14ac:dyDescent="0.45">
      <c r="P1886" s="1"/>
      <c r="Q1886" s="1"/>
    </row>
    <row r="1887" spans="16:17" x14ac:dyDescent="0.45">
      <c r="P1887" s="1"/>
      <c r="Q1887" s="1"/>
    </row>
    <row r="1888" spans="16:17" x14ac:dyDescent="0.45">
      <c r="P1888" s="1"/>
      <c r="Q1888" s="1"/>
    </row>
    <row r="1889" spans="16:17" x14ac:dyDescent="0.45">
      <c r="P1889" s="1"/>
      <c r="Q1889" s="1"/>
    </row>
    <row r="1890" spans="16:17" x14ac:dyDescent="0.45">
      <c r="P1890" s="1"/>
      <c r="Q1890" s="1"/>
    </row>
    <row r="1891" spans="16:17" x14ac:dyDescent="0.45">
      <c r="P1891" s="1"/>
      <c r="Q1891" s="1"/>
    </row>
    <row r="1892" spans="16:17" x14ac:dyDescent="0.45">
      <c r="P1892" s="1"/>
      <c r="Q1892" s="1"/>
    </row>
    <row r="1893" spans="16:17" x14ac:dyDescent="0.45">
      <c r="P1893" s="1"/>
      <c r="Q1893" s="1"/>
    </row>
    <row r="1894" spans="16:17" x14ac:dyDescent="0.45">
      <c r="P1894" s="1"/>
      <c r="Q1894" s="1"/>
    </row>
    <row r="1895" spans="16:17" x14ac:dyDescent="0.45">
      <c r="P1895" s="1"/>
      <c r="Q1895" s="1"/>
    </row>
    <row r="1896" spans="16:17" x14ac:dyDescent="0.45">
      <c r="P1896" s="1"/>
      <c r="Q1896" s="1"/>
    </row>
    <row r="1897" spans="16:17" x14ac:dyDescent="0.45">
      <c r="P1897" s="1"/>
      <c r="Q1897" s="1"/>
    </row>
    <row r="1898" spans="16:17" x14ac:dyDescent="0.45">
      <c r="P1898" s="1"/>
      <c r="Q1898" s="1"/>
    </row>
    <row r="1899" spans="16:17" x14ac:dyDescent="0.45">
      <c r="P1899" s="1"/>
      <c r="Q1899" s="1"/>
    </row>
    <row r="1900" spans="16:17" x14ac:dyDescent="0.45">
      <c r="P1900" s="1"/>
      <c r="Q1900" s="1"/>
    </row>
    <row r="1901" spans="16:17" x14ac:dyDescent="0.45">
      <c r="P1901" s="1"/>
      <c r="Q1901" s="1"/>
    </row>
    <row r="1902" spans="16:17" x14ac:dyDescent="0.45">
      <c r="P1902" s="1"/>
      <c r="Q1902" s="1"/>
    </row>
    <row r="1903" spans="16:17" x14ac:dyDescent="0.45">
      <c r="P1903" s="1"/>
      <c r="Q1903" s="1"/>
    </row>
    <row r="1904" spans="16:17" x14ac:dyDescent="0.45">
      <c r="P1904" s="1"/>
      <c r="Q1904" s="1"/>
    </row>
    <row r="1905" spans="16:17" x14ac:dyDescent="0.45">
      <c r="P1905" s="1"/>
      <c r="Q1905" s="1"/>
    </row>
    <row r="1906" spans="16:17" x14ac:dyDescent="0.45">
      <c r="P1906" s="1"/>
      <c r="Q1906" s="1"/>
    </row>
    <row r="1907" spans="16:17" x14ac:dyDescent="0.45">
      <c r="P1907" s="1"/>
      <c r="Q1907" s="1"/>
    </row>
    <row r="1908" spans="16:17" x14ac:dyDescent="0.45">
      <c r="P1908" s="1"/>
      <c r="Q1908" s="1"/>
    </row>
    <row r="1909" spans="16:17" x14ac:dyDescent="0.45">
      <c r="P1909" s="1"/>
      <c r="Q1909" s="1"/>
    </row>
    <row r="1910" spans="16:17" x14ac:dyDescent="0.45">
      <c r="P1910" s="1"/>
      <c r="Q1910" s="1"/>
    </row>
    <row r="1911" spans="16:17" x14ac:dyDescent="0.45">
      <c r="P1911" s="1"/>
      <c r="Q1911" s="1"/>
    </row>
    <row r="1912" spans="16:17" x14ac:dyDescent="0.45">
      <c r="P1912" s="1"/>
      <c r="Q1912" s="1"/>
    </row>
    <row r="1913" spans="16:17" x14ac:dyDescent="0.45">
      <c r="P1913" s="1"/>
      <c r="Q1913" s="1"/>
    </row>
    <row r="1914" spans="16:17" x14ac:dyDescent="0.45">
      <c r="P1914" s="1"/>
      <c r="Q1914" s="1"/>
    </row>
    <row r="1915" spans="16:17" x14ac:dyDescent="0.45">
      <c r="P1915" s="1"/>
      <c r="Q1915" s="1"/>
    </row>
    <row r="1916" spans="16:17" x14ac:dyDescent="0.45">
      <c r="P1916" s="1"/>
      <c r="Q1916" s="1"/>
    </row>
    <row r="1917" spans="16:17" x14ac:dyDescent="0.45">
      <c r="P1917" s="1"/>
      <c r="Q1917" s="1"/>
    </row>
    <row r="1918" spans="16:17" x14ac:dyDescent="0.45">
      <c r="P1918" s="1"/>
      <c r="Q1918" s="1"/>
    </row>
    <row r="1919" spans="16:17" x14ac:dyDescent="0.45">
      <c r="P1919" s="1"/>
      <c r="Q1919" s="1"/>
    </row>
    <row r="1920" spans="16:17" x14ac:dyDescent="0.45">
      <c r="P1920" s="1"/>
      <c r="Q1920" s="1"/>
    </row>
    <row r="1921" spans="16:17" x14ac:dyDescent="0.45">
      <c r="P1921" s="1"/>
      <c r="Q1921" s="1"/>
    </row>
    <row r="1922" spans="16:17" x14ac:dyDescent="0.45">
      <c r="P1922" s="1"/>
      <c r="Q1922" s="1"/>
    </row>
    <row r="1923" spans="16:17" x14ac:dyDescent="0.45">
      <c r="P1923" s="1"/>
      <c r="Q1923" s="1"/>
    </row>
    <row r="1924" spans="16:17" x14ac:dyDescent="0.45">
      <c r="P1924" s="1"/>
      <c r="Q1924" s="1"/>
    </row>
    <row r="1925" spans="16:17" x14ac:dyDescent="0.45">
      <c r="P1925" s="1"/>
      <c r="Q1925" s="1"/>
    </row>
    <row r="1926" spans="16:17" x14ac:dyDescent="0.45">
      <c r="P1926" s="1"/>
      <c r="Q1926" s="1"/>
    </row>
    <row r="1927" spans="16:17" x14ac:dyDescent="0.45">
      <c r="P1927" s="1"/>
      <c r="Q1927" s="1"/>
    </row>
    <row r="1928" spans="16:17" x14ac:dyDescent="0.45">
      <c r="P1928" s="1"/>
      <c r="Q1928" s="1"/>
    </row>
    <row r="1929" spans="16:17" x14ac:dyDescent="0.45">
      <c r="P1929" s="1"/>
      <c r="Q1929" s="1"/>
    </row>
    <row r="1930" spans="16:17" x14ac:dyDescent="0.45">
      <c r="P1930" s="1"/>
      <c r="Q1930" s="1"/>
    </row>
    <row r="1931" spans="16:17" x14ac:dyDescent="0.45">
      <c r="P1931" s="1"/>
      <c r="Q1931" s="1"/>
    </row>
    <row r="1932" spans="16:17" x14ac:dyDescent="0.45">
      <c r="P1932" s="1"/>
      <c r="Q1932" s="1"/>
    </row>
    <row r="1933" spans="16:17" x14ac:dyDescent="0.45">
      <c r="P1933" s="1"/>
      <c r="Q1933" s="1"/>
    </row>
    <row r="1934" spans="16:17" x14ac:dyDescent="0.45">
      <c r="P1934" s="1"/>
      <c r="Q1934" s="1"/>
    </row>
    <row r="1935" spans="16:17" x14ac:dyDescent="0.45">
      <c r="P1935" s="1"/>
      <c r="Q1935" s="1"/>
    </row>
    <row r="1936" spans="16:17" x14ac:dyDescent="0.45">
      <c r="P1936" s="1"/>
      <c r="Q1936" s="1"/>
    </row>
    <row r="1937" spans="16:17" x14ac:dyDescent="0.45">
      <c r="P1937" s="1"/>
      <c r="Q1937" s="1"/>
    </row>
    <row r="1938" spans="16:17" x14ac:dyDescent="0.45">
      <c r="P1938" s="1"/>
      <c r="Q1938" s="1"/>
    </row>
    <row r="1939" spans="16:17" x14ac:dyDescent="0.45">
      <c r="P1939" s="1"/>
      <c r="Q1939" s="1"/>
    </row>
    <row r="1940" spans="16:17" x14ac:dyDescent="0.45">
      <c r="P1940" s="1"/>
      <c r="Q1940" s="1"/>
    </row>
    <row r="1941" spans="16:17" x14ac:dyDescent="0.45">
      <c r="P1941" s="1"/>
      <c r="Q1941" s="1"/>
    </row>
    <row r="1942" spans="16:17" x14ac:dyDescent="0.45">
      <c r="P1942" s="1"/>
      <c r="Q1942" s="1"/>
    </row>
    <row r="1943" spans="16:17" x14ac:dyDescent="0.45">
      <c r="P1943" s="1"/>
      <c r="Q1943" s="1"/>
    </row>
    <row r="1944" spans="16:17" x14ac:dyDescent="0.45">
      <c r="P1944" s="1"/>
      <c r="Q1944" s="1"/>
    </row>
    <row r="1945" spans="16:17" x14ac:dyDescent="0.45">
      <c r="P1945" s="1"/>
      <c r="Q1945" s="1"/>
    </row>
    <row r="1946" spans="16:17" x14ac:dyDescent="0.45">
      <c r="P1946" s="1"/>
      <c r="Q1946" s="1"/>
    </row>
    <row r="1947" spans="16:17" x14ac:dyDescent="0.45">
      <c r="P1947" s="1"/>
      <c r="Q1947" s="1"/>
    </row>
    <row r="1948" spans="16:17" x14ac:dyDescent="0.45">
      <c r="P1948" s="1"/>
      <c r="Q1948" s="1"/>
    </row>
    <row r="1949" spans="16:17" x14ac:dyDescent="0.45">
      <c r="P1949" s="1"/>
      <c r="Q1949" s="1"/>
    </row>
    <row r="1950" spans="16:17" x14ac:dyDescent="0.45">
      <c r="P1950" s="1"/>
      <c r="Q1950" s="1"/>
    </row>
    <row r="1951" spans="16:17" x14ac:dyDescent="0.45">
      <c r="P1951" s="1"/>
      <c r="Q1951" s="1"/>
    </row>
    <row r="1952" spans="16:17" x14ac:dyDescent="0.45">
      <c r="P1952" s="1"/>
      <c r="Q1952" s="1"/>
    </row>
    <row r="1953" spans="16:17" x14ac:dyDescent="0.45">
      <c r="P1953" s="1"/>
      <c r="Q1953" s="1"/>
    </row>
    <row r="1954" spans="16:17" x14ac:dyDescent="0.45">
      <c r="P1954" s="1"/>
      <c r="Q1954" s="1"/>
    </row>
    <row r="1955" spans="16:17" x14ac:dyDescent="0.45">
      <c r="P1955" s="1"/>
      <c r="Q1955" s="1"/>
    </row>
    <row r="1956" spans="16:17" x14ac:dyDescent="0.45">
      <c r="P1956" s="1"/>
      <c r="Q1956" s="1"/>
    </row>
    <row r="1957" spans="16:17" x14ac:dyDescent="0.45">
      <c r="P1957" s="1"/>
      <c r="Q1957" s="1"/>
    </row>
    <row r="1958" spans="16:17" x14ac:dyDescent="0.45">
      <c r="P1958" s="1"/>
      <c r="Q1958" s="1"/>
    </row>
    <row r="1959" spans="16:17" x14ac:dyDescent="0.45">
      <c r="P1959" s="1"/>
      <c r="Q1959" s="1"/>
    </row>
    <row r="1960" spans="16:17" x14ac:dyDescent="0.45">
      <c r="P1960" s="1"/>
      <c r="Q1960" s="1"/>
    </row>
    <row r="1961" spans="16:17" x14ac:dyDescent="0.45">
      <c r="P1961" s="1"/>
      <c r="Q1961" s="1"/>
    </row>
    <row r="1962" spans="16:17" x14ac:dyDescent="0.45">
      <c r="P1962" s="1"/>
      <c r="Q1962" s="1"/>
    </row>
    <row r="1963" spans="16:17" x14ac:dyDescent="0.45">
      <c r="P1963" s="1"/>
      <c r="Q1963" s="1"/>
    </row>
    <row r="1964" spans="16:17" x14ac:dyDescent="0.45">
      <c r="P1964" s="1"/>
      <c r="Q1964" s="1"/>
    </row>
    <row r="1965" spans="16:17" x14ac:dyDescent="0.45">
      <c r="P1965" s="1"/>
      <c r="Q1965" s="1"/>
    </row>
    <row r="1966" spans="16:17" x14ac:dyDescent="0.45">
      <c r="P1966" s="1"/>
      <c r="Q1966" s="1"/>
    </row>
    <row r="1967" spans="16:17" x14ac:dyDescent="0.45">
      <c r="P1967" s="1"/>
      <c r="Q1967" s="1"/>
    </row>
    <row r="1968" spans="16:17" x14ac:dyDescent="0.45">
      <c r="P1968" s="1"/>
      <c r="Q1968" s="1"/>
    </row>
    <row r="1969" spans="16:17" x14ac:dyDescent="0.45">
      <c r="P1969" s="1"/>
      <c r="Q1969" s="1"/>
    </row>
    <row r="1970" spans="16:17" x14ac:dyDescent="0.45">
      <c r="P1970" s="1"/>
      <c r="Q1970" s="1"/>
    </row>
    <row r="1971" spans="16:17" x14ac:dyDescent="0.45">
      <c r="P1971" s="1"/>
      <c r="Q1971" s="1"/>
    </row>
    <row r="1972" spans="16:17" x14ac:dyDescent="0.45">
      <c r="P1972" s="1"/>
      <c r="Q1972" s="1"/>
    </row>
    <row r="1973" spans="16:17" x14ac:dyDescent="0.45">
      <c r="P1973" s="1"/>
      <c r="Q1973" s="1"/>
    </row>
    <row r="1974" spans="16:17" x14ac:dyDescent="0.45">
      <c r="P1974" s="1"/>
      <c r="Q1974" s="1"/>
    </row>
    <row r="1975" spans="16:17" x14ac:dyDescent="0.45">
      <c r="P1975" s="1"/>
      <c r="Q1975" s="1"/>
    </row>
    <row r="1976" spans="16:17" x14ac:dyDescent="0.45">
      <c r="P1976" s="1"/>
      <c r="Q1976" s="1"/>
    </row>
    <row r="1977" spans="16:17" x14ac:dyDescent="0.45">
      <c r="P1977" s="1"/>
      <c r="Q1977" s="1"/>
    </row>
    <row r="1978" spans="16:17" x14ac:dyDescent="0.45">
      <c r="P1978" s="1"/>
      <c r="Q1978" s="1"/>
    </row>
    <row r="1979" spans="16:17" x14ac:dyDescent="0.45">
      <c r="P1979" s="1"/>
      <c r="Q1979" s="1"/>
    </row>
    <row r="1980" spans="16:17" x14ac:dyDescent="0.45">
      <c r="P1980" s="1"/>
      <c r="Q1980" s="1"/>
    </row>
    <row r="1981" spans="16:17" x14ac:dyDescent="0.45">
      <c r="P1981" s="1"/>
      <c r="Q1981" s="1"/>
    </row>
    <row r="1982" spans="16:17" x14ac:dyDescent="0.45">
      <c r="P1982" s="1"/>
      <c r="Q1982" s="1"/>
    </row>
    <row r="1983" spans="16:17" x14ac:dyDescent="0.45">
      <c r="P1983" s="1"/>
      <c r="Q1983" s="1"/>
    </row>
    <row r="1984" spans="16:17" x14ac:dyDescent="0.45">
      <c r="P1984" s="1"/>
      <c r="Q1984" s="1"/>
    </row>
    <row r="1985" spans="16:17" x14ac:dyDescent="0.45">
      <c r="P1985" s="1"/>
      <c r="Q1985" s="1"/>
    </row>
    <row r="1986" spans="16:17" x14ac:dyDescent="0.45">
      <c r="P1986" s="1"/>
      <c r="Q1986" s="1"/>
    </row>
    <row r="1987" spans="16:17" x14ac:dyDescent="0.45">
      <c r="P1987" s="1"/>
      <c r="Q1987" s="1"/>
    </row>
    <row r="1988" spans="16:17" x14ac:dyDescent="0.45">
      <c r="P1988" s="1"/>
      <c r="Q1988" s="1"/>
    </row>
    <row r="1989" spans="16:17" x14ac:dyDescent="0.45">
      <c r="P1989" s="1"/>
      <c r="Q1989" s="1"/>
    </row>
    <row r="1990" spans="16:17" x14ac:dyDescent="0.45">
      <c r="P1990" s="1"/>
      <c r="Q1990" s="1"/>
    </row>
    <row r="1991" spans="16:17" x14ac:dyDescent="0.45">
      <c r="P1991" s="1"/>
      <c r="Q1991" s="1"/>
    </row>
    <row r="1992" spans="16:17" x14ac:dyDescent="0.45">
      <c r="P1992" s="1"/>
      <c r="Q1992" s="1"/>
    </row>
    <row r="1993" spans="16:17" x14ac:dyDescent="0.45">
      <c r="P1993" s="1"/>
      <c r="Q1993" s="1"/>
    </row>
    <row r="1994" spans="16:17" x14ac:dyDescent="0.45">
      <c r="P1994" s="1"/>
      <c r="Q1994" s="1"/>
    </row>
    <row r="1995" spans="16:17" x14ac:dyDescent="0.45">
      <c r="P1995" s="1"/>
      <c r="Q1995" s="1"/>
    </row>
    <row r="1996" spans="16:17" x14ac:dyDescent="0.45">
      <c r="P1996" s="1"/>
      <c r="Q1996" s="1"/>
    </row>
    <row r="1997" spans="16:17" x14ac:dyDescent="0.45">
      <c r="P1997" s="1"/>
      <c r="Q1997" s="1"/>
    </row>
    <row r="1998" spans="16:17" x14ac:dyDescent="0.45">
      <c r="P1998" s="1"/>
      <c r="Q1998" s="1"/>
    </row>
    <row r="1999" spans="16:17" x14ac:dyDescent="0.45">
      <c r="P1999" s="1"/>
      <c r="Q1999" s="1"/>
    </row>
    <row r="2000" spans="16:17" x14ac:dyDescent="0.45">
      <c r="P2000" s="1"/>
      <c r="Q2000" s="1"/>
    </row>
    <row r="2001" spans="16:17" x14ac:dyDescent="0.45">
      <c r="P2001" s="1"/>
      <c r="Q2001" s="1"/>
    </row>
    <row r="2002" spans="16:17" x14ac:dyDescent="0.45">
      <c r="P2002" s="1"/>
      <c r="Q2002" s="1"/>
    </row>
    <row r="2003" spans="16:17" x14ac:dyDescent="0.45">
      <c r="P2003" s="1"/>
      <c r="Q2003" s="1"/>
    </row>
    <row r="2004" spans="16:17" x14ac:dyDescent="0.45">
      <c r="P2004" s="1"/>
      <c r="Q2004" s="1"/>
    </row>
    <row r="2005" spans="16:17" x14ac:dyDescent="0.45">
      <c r="P2005" s="1"/>
      <c r="Q2005" s="1"/>
    </row>
    <row r="2006" spans="16:17" x14ac:dyDescent="0.45">
      <c r="P2006" s="1"/>
      <c r="Q2006" s="1"/>
    </row>
    <row r="2007" spans="16:17" x14ac:dyDescent="0.45">
      <c r="P2007" s="1"/>
      <c r="Q2007" s="1"/>
    </row>
    <row r="2008" spans="16:17" x14ac:dyDescent="0.45">
      <c r="P2008" s="1"/>
      <c r="Q2008" s="1"/>
    </row>
    <row r="2009" spans="16:17" x14ac:dyDescent="0.45">
      <c r="P2009" s="1"/>
      <c r="Q2009" s="1"/>
    </row>
    <row r="2010" spans="16:17" x14ac:dyDescent="0.45">
      <c r="P2010" s="1"/>
      <c r="Q2010" s="1"/>
    </row>
    <row r="2011" spans="16:17" x14ac:dyDescent="0.45">
      <c r="P2011" s="1"/>
      <c r="Q2011" s="1"/>
    </row>
    <row r="2012" spans="16:17" x14ac:dyDescent="0.45">
      <c r="P2012" s="1"/>
      <c r="Q2012" s="1"/>
    </row>
    <row r="2013" spans="16:17" x14ac:dyDescent="0.45">
      <c r="P2013" s="1"/>
      <c r="Q2013" s="1"/>
    </row>
    <row r="2014" spans="16:17" x14ac:dyDescent="0.45">
      <c r="P2014" s="1"/>
      <c r="Q2014" s="1"/>
    </row>
    <row r="2015" spans="16:17" x14ac:dyDescent="0.45">
      <c r="P2015" s="1"/>
      <c r="Q2015" s="1"/>
    </row>
    <row r="2016" spans="16:17" x14ac:dyDescent="0.45">
      <c r="P2016" s="1"/>
      <c r="Q2016" s="1"/>
    </row>
    <row r="2017" spans="16:17" x14ac:dyDescent="0.45">
      <c r="P2017" s="1"/>
      <c r="Q2017" s="1"/>
    </row>
    <row r="2018" spans="16:17" x14ac:dyDescent="0.45">
      <c r="P2018" s="1"/>
      <c r="Q2018" s="1"/>
    </row>
    <row r="2019" spans="16:17" x14ac:dyDescent="0.45">
      <c r="P2019" s="1"/>
      <c r="Q2019" s="1"/>
    </row>
    <row r="2020" spans="16:17" x14ac:dyDescent="0.45">
      <c r="P2020" s="1"/>
      <c r="Q2020" s="1"/>
    </row>
    <row r="2021" spans="16:17" x14ac:dyDescent="0.45">
      <c r="P2021" s="1"/>
      <c r="Q2021" s="1"/>
    </row>
    <row r="2022" spans="16:17" x14ac:dyDescent="0.45">
      <c r="P2022" s="1"/>
      <c r="Q2022" s="1"/>
    </row>
    <row r="2023" spans="16:17" x14ac:dyDescent="0.45">
      <c r="P2023" s="1"/>
      <c r="Q2023" s="1"/>
    </row>
    <row r="2024" spans="16:17" x14ac:dyDescent="0.45">
      <c r="P2024" s="1"/>
      <c r="Q2024" s="1"/>
    </row>
    <row r="2025" spans="16:17" x14ac:dyDescent="0.45">
      <c r="P2025" s="1"/>
      <c r="Q2025" s="1"/>
    </row>
    <row r="2026" spans="16:17" x14ac:dyDescent="0.45">
      <c r="P2026" s="1"/>
      <c r="Q2026" s="1"/>
    </row>
    <row r="2027" spans="16:17" x14ac:dyDescent="0.45">
      <c r="P2027" s="1"/>
      <c r="Q2027" s="1"/>
    </row>
    <row r="2028" spans="16:17" x14ac:dyDescent="0.45">
      <c r="P2028" s="1"/>
      <c r="Q2028" s="1"/>
    </row>
    <row r="2029" spans="16:17" x14ac:dyDescent="0.45">
      <c r="P2029" s="1"/>
      <c r="Q2029" s="1"/>
    </row>
    <row r="2030" spans="16:17" x14ac:dyDescent="0.45">
      <c r="P2030" s="1"/>
      <c r="Q2030" s="1"/>
    </row>
    <row r="2031" spans="16:17" x14ac:dyDescent="0.45">
      <c r="P2031" s="1"/>
      <c r="Q2031" s="1"/>
    </row>
    <row r="2032" spans="16:17" x14ac:dyDescent="0.45">
      <c r="P2032" s="1"/>
      <c r="Q2032" s="1"/>
    </row>
    <row r="2033" spans="16:17" x14ac:dyDescent="0.45">
      <c r="P2033" s="1"/>
      <c r="Q2033" s="1"/>
    </row>
    <row r="2034" spans="16:17" x14ac:dyDescent="0.45">
      <c r="P2034" s="1"/>
      <c r="Q2034" s="1"/>
    </row>
    <row r="2035" spans="16:17" x14ac:dyDescent="0.45">
      <c r="P2035" s="1"/>
      <c r="Q2035" s="1"/>
    </row>
    <row r="2036" spans="16:17" x14ac:dyDescent="0.45">
      <c r="P2036" s="1"/>
      <c r="Q2036" s="1"/>
    </row>
    <row r="2037" spans="16:17" x14ac:dyDescent="0.45">
      <c r="P2037" s="1"/>
      <c r="Q2037" s="1"/>
    </row>
    <row r="2038" spans="16:17" x14ac:dyDescent="0.45">
      <c r="P2038" s="1"/>
      <c r="Q2038" s="1"/>
    </row>
    <row r="2039" spans="16:17" x14ac:dyDescent="0.45">
      <c r="P2039" s="1"/>
      <c r="Q2039" s="1"/>
    </row>
    <row r="2040" spans="16:17" x14ac:dyDescent="0.45">
      <c r="P2040" s="1"/>
      <c r="Q2040" s="1"/>
    </row>
    <row r="2041" spans="16:17" x14ac:dyDescent="0.45">
      <c r="P2041" s="1"/>
      <c r="Q2041" s="1"/>
    </row>
    <row r="2042" spans="16:17" x14ac:dyDescent="0.45">
      <c r="P2042" s="1"/>
      <c r="Q2042" s="1"/>
    </row>
    <row r="2043" spans="16:17" x14ac:dyDescent="0.45">
      <c r="P2043" s="1"/>
      <c r="Q2043" s="1"/>
    </row>
    <row r="2044" spans="16:17" x14ac:dyDescent="0.45">
      <c r="P2044" s="1"/>
      <c r="Q2044" s="1"/>
    </row>
    <row r="2045" spans="16:17" x14ac:dyDescent="0.45">
      <c r="P2045" s="1"/>
      <c r="Q2045" s="1"/>
    </row>
    <row r="2046" spans="16:17" x14ac:dyDescent="0.45">
      <c r="P2046" s="1"/>
      <c r="Q2046" s="1"/>
    </row>
    <row r="2047" spans="16:17" x14ac:dyDescent="0.45">
      <c r="P2047" s="1"/>
      <c r="Q2047" s="1"/>
    </row>
    <row r="2048" spans="16:17" x14ac:dyDescent="0.45">
      <c r="P2048" s="1"/>
      <c r="Q2048" s="1"/>
    </row>
    <row r="2049" spans="16:17" x14ac:dyDescent="0.45">
      <c r="P2049" s="1"/>
      <c r="Q2049" s="1"/>
    </row>
    <row r="2050" spans="16:17" x14ac:dyDescent="0.45">
      <c r="P2050" s="1"/>
      <c r="Q2050" s="1"/>
    </row>
    <row r="2051" spans="16:17" x14ac:dyDescent="0.45">
      <c r="P2051" s="1"/>
      <c r="Q2051" s="1"/>
    </row>
    <row r="2052" spans="16:17" x14ac:dyDescent="0.45">
      <c r="P2052" s="1"/>
      <c r="Q2052" s="1"/>
    </row>
    <row r="2053" spans="16:17" x14ac:dyDescent="0.45">
      <c r="P2053" s="1"/>
      <c r="Q2053" s="1"/>
    </row>
    <row r="2054" spans="16:17" x14ac:dyDescent="0.45">
      <c r="P2054" s="1"/>
      <c r="Q2054" s="1"/>
    </row>
    <row r="2055" spans="16:17" x14ac:dyDescent="0.45">
      <c r="P2055" s="1"/>
      <c r="Q2055" s="1"/>
    </row>
    <row r="2056" spans="16:17" x14ac:dyDescent="0.45">
      <c r="P2056" s="1"/>
      <c r="Q2056" s="1"/>
    </row>
    <row r="2057" spans="16:17" x14ac:dyDescent="0.45">
      <c r="P2057" s="1"/>
      <c r="Q2057" s="1"/>
    </row>
    <row r="2058" spans="16:17" x14ac:dyDescent="0.45">
      <c r="P2058" s="1"/>
      <c r="Q2058" s="1"/>
    </row>
    <row r="2059" spans="16:17" x14ac:dyDescent="0.45">
      <c r="P2059" s="1"/>
      <c r="Q2059" s="1"/>
    </row>
    <row r="2060" spans="16:17" x14ac:dyDescent="0.45">
      <c r="P2060" s="1"/>
      <c r="Q2060" s="1"/>
    </row>
    <row r="2061" spans="16:17" x14ac:dyDescent="0.45">
      <c r="P2061" s="1"/>
      <c r="Q2061" s="1"/>
    </row>
    <row r="2062" spans="16:17" x14ac:dyDescent="0.45">
      <c r="P2062" s="1"/>
      <c r="Q2062" s="1"/>
    </row>
    <row r="2063" spans="16:17" x14ac:dyDescent="0.45">
      <c r="P2063" s="1"/>
      <c r="Q2063" s="1"/>
    </row>
    <row r="2064" spans="16:17" x14ac:dyDescent="0.45">
      <c r="P2064" s="1"/>
      <c r="Q2064" s="1"/>
    </row>
    <row r="2065" spans="16:17" x14ac:dyDescent="0.45">
      <c r="P2065" s="1"/>
      <c r="Q2065" s="1"/>
    </row>
    <row r="2066" spans="16:17" x14ac:dyDescent="0.45">
      <c r="P2066" s="1"/>
      <c r="Q2066" s="1"/>
    </row>
    <row r="2067" spans="16:17" x14ac:dyDescent="0.45">
      <c r="P2067" s="1"/>
      <c r="Q2067" s="1"/>
    </row>
    <row r="2068" spans="16:17" x14ac:dyDescent="0.45">
      <c r="P2068" s="1"/>
      <c r="Q2068" s="1"/>
    </row>
    <row r="2069" spans="16:17" x14ac:dyDescent="0.45">
      <c r="P2069" s="1"/>
      <c r="Q2069" s="1"/>
    </row>
    <row r="2070" spans="16:17" x14ac:dyDescent="0.45">
      <c r="P2070" s="1"/>
      <c r="Q2070" s="1"/>
    </row>
    <row r="2071" spans="16:17" x14ac:dyDescent="0.45">
      <c r="P2071" s="1"/>
      <c r="Q2071" s="1"/>
    </row>
    <row r="2072" spans="16:17" x14ac:dyDescent="0.45">
      <c r="P2072" s="1"/>
      <c r="Q2072" s="1"/>
    </row>
    <row r="2073" spans="16:17" x14ac:dyDescent="0.45">
      <c r="P2073" s="1"/>
      <c r="Q2073" s="1"/>
    </row>
    <row r="2074" spans="16:17" x14ac:dyDescent="0.45">
      <c r="P2074" s="1"/>
      <c r="Q2074" s="1"/>
    </row>
    <row r="2075" spans="16:17" x14ac:dyDescent="0.45">
      <c r="P2075" s="1"/>
      <c r="Q2075" s="1"/>
    </row>
    <row r="2076" spans="16:17" x14ac:dyDescent="0.45">
      <c r="P2076" s="1"/>
      <c r="Q2076" s="1"/>
    </row>
    <row r="2077" spans="16:17" x14ac:dyDescent="0.45">
      <c r="P2077" s="1"/>
      <c r="Q2077" s="1"/>
    </row>
    <row r="2078" spans="16:17" x14ac:dyDescent="0.45">
      <c r="P2078" s="1"/>
      <c r="Q2078" s="1"/>
    </row>
    <row r="2079" spans="16:17" x14ac:dyDescent="0.45">
      <c r="P2079" s="1"/>
      <c r="Q2079" s="1"/>
    </row>
    <row r="2080" spans="16:17" x14ac:dyDescent="0.45">
      <c r="P2080" s="1"/>
      <c r="Q2080" s="1"/>
    </row>
    <row r="2081" spans="16:17" x14ac:dyDescent="0.45">
      <c r="P2081" s="1"/>
      <c r="Q2081" s="1"/>
    </row>
    <row r="2082" spans="16:17" x14ac:dyDescent="0.45">
      <c r="P2082" s="1"/>
      <c r="Q2082" s="1"/>
    </row>
    <row r="2083" spans="16:17" x14ac:dyDescent="0.45">
      <c r="P2083" s="1"/>
      <c r="Q2083" s="1"/>
    </row>
    <row r="2084" spans="16:17" x14ac:dyDescent="0.45">
      <c r="P2084" s="1"/>
      <c r="Q2084" s="1"/>
    </row>
    <row r="2085" spans="16:17" x14ac:dyDescent="0.45">
      <c r="P2085" s="1"/>
      <c r="Q2085" s="1"/>
    </row>
    <row r="2086" spans="16:17" x14ac:dyDescent="0.45">
      <c r="P2086" s="1"/>
      <c r="Q2086" s="1"/>
    </row>
    <row r="2087" spans="16:17" x14ac:dyDescent="0.45">
      <c r="P2087" s="1"/>
      <c r="Q2087" s="1"/>
    </row>
    <row r="2088" spans="16:17" x14ac:dyDescent="0.45">
      <c r="P2088" s="1"/>
      <c r="Q2088" s="1"/>
    </row>
    <row r="2089" spans="16:17" x14ac:dyDescent="0.45">
      <c r="P2089" s="1"/>
      <c r="Q2089" s="1"/>
    </row>
    <row r="2090" spans="16:17" x14ac:dyDescent="0.45">
      <c r="P2090" s="1"/>
      <c r="Q2090" s="1"/>
    </row>
    <row r="2091" spans="16:17" x14ac:dyDescent="0.45">
      <c r="P2091" s="1"/>
      <c r="Q2091" s="1"/>
    </row>
    <row r="2092" spans="16:17" x14ac:dyDescent="0.45">
      <c r="P2092" s="1"/>
      <c r="Q2092" s="1"/>
    </row>
    <row r="2093" spans="16:17" x14ac:dyDescent="0.45">
      <c r="P2093" s="1"/>
      <c r="Q2093" s="1"/>
    </row>
    <row r="2094" spans="16:17" x14ac:dyDescent="0.45">
      <c r="P2094" s="1"/>
      <c r="Q2094" s="1"/>
    </row>
    <row r="2095" spans="16:17" x14ac:dyDescent="0.45">
      <c r="P2095" s="1"/>
      <c r="Q2095" s="1"/>
    </row>
    <row r="2096" spans="16:17" x14ac:dyDescent="0.45">
      <c r="P2096" s="1"/>
      <c r="Q2096" s="1"/>
    </row>
    <row r="2097" spans="16:17" x14ac:dyDescent="0.45">
      <c r="P2097" s="1"/>
      <c r="Q2097" s="1"/>
    </row>
    <row r="2098" spans="16:17" x14ac:dyDescent="0.45">
      <c r="P2098" s="1"/>
      <c r="Q2098" s="1"/>
    </row>
    <row r="2099" spans="16:17" x14ac:dyDescent="0.45">
      <c r="P2099" s="1"/>
      <c r="Q2099" s="1"/>
    </row>
    <row r="2100" spans="16:17" x14ac:dyDescent="0.45">
      <c r="P2100" s="1"/>
      <c r="Q2100" s="1"/>
    </row>
    <row r="2101" spans="16:17" x14ac:dyDescent="0.45">
      <c r="P2101" s="1"/>
      <c r="Q2101" s="1"/>
    </row>
    <row r="2102" spans="16:17" x14ac:dyDescent="0.45">
      <c r="P2102" s="1"/>
      <c r="Q2102" s="1"/>
    </row>
    <row r="2103" spans="16:17" x14ac:dyDescent="0.45">
      <c r="P2103" s="1"/>
      <c r="Q2103" s="1"/>
    </row>
    <row r="2104" spans="16:17" x14ac:dyDescent="0.45">
      <c r="P2104" s="1"/>
      <c r="Q2104" s="1"/>
    </row>
    <row r="2105" spans="16:17" x14ac:dyDescent="0.45">
      <c r="P2105" s="1"/>
      <c r="Q2105" s="1"/>
    </row>
    <row r="2106" spans="16:17" x14ac:dyDescent="0.45">
      <c r="P2106" s="1"/>
      <c r="Q2106" s="1"/>
    </row>
    <row r="2107" spans="16:17" x14ac:dyDescent="0.45">
      <c r="P2107" s="1"/>
      <c r="Q2107" s="1"/>
    </row>
    <row r="2108" spans="16:17" x14ac:dyDescent="0.45">
      <c r="P2108" s="1"/>
      <c r="Q2108" s="1"/>
    </row>
    <row r="2109" spans="16:17" x14ac:dyDescent="0.45">
      <c r="P2109" s="1"/>
      <c r="Q2109" s="1"/>
    </row>
    <row r="2110" spans="16:17" x14ac:dyDescent="0.45">
      <c r="P2110" s="1"/>
      <c r="Q2110" s="1"/>
    </row>
    <row r="2111" spans="16:17" x14ac:dyDescent="0.45">
      <c r="P2111" s="1"/>
      <c r="Q2111" s="1"/>
    </row>
    <row r="2112" spans="16:17" x14ac:dyDescent="0.45">
      <c r="P2112" s="1"/>
      <c r="Q2112" s="1"/>
    </row>
    <row r="2113" spans="16:17" x14ac:dyDescent="0.45">
      <c r="P2113" s="1"/>
      <c r="Q2113" s="1"/>
    </row>
    <row r="2114" spans="16:17" x14ac:dyDescent="0.45">
      <c r="P2114" s="1"/>
      <c r="Q2114" s="1"/>
    </row>
    <row r="2115" spans="16:17" x14ac:dyDescent="0.45">
      <c r="P2115" s="1"/>
      <c r="Q2115" s="1"/>
    </row>
    <row r="2116" spans="16:17" x14ac:dyDescent="0.45">
      <c r="P2116" s="1"/>
      <c r="Q2116" s="1"/>
    </row>
    <row r="2117" spans="16:17" x14ac:dyDescent="0.45">
      <c r="P2117" s="1"/>
      <c r="Q2117" s="1"/>
    </row>
    <row r="2118" spans="16:17" x14ac:dyDescent="0.45">
      <c r="P2118" s="1"/>
      <c r="Q2118" s="1"/>
    </row>
    <row r="2119" spans="16:17" x14ac:dyDescent="0.45">
      <c r="P2119" s="1"/>
      <c r="Q2119" s="1"/>
    </row>
    <row r="2120" spans="16:17" x14ac:dyDescent="0.45">
      <c r="P2120" s="1"/>
      <c r="Q2120" s="1"/>
    </row>
    <row r="2121" spans="16:17" x14ac:dyDescent="0.45">
      <c r="P2121" s="1"/>
      <c r="Q2121" s="1"/>
    </row>
    <row r="2122" spans="16:17" x14ac:dyDescent="0.45">
      <c r="P2122" s="1"/>
      <c r="Q2122" s="1"/>
    </row>
    <row r="2123" spans="16:17" x14ac:dyDescent="0.45">
      <c r="P2123" s="1"/>
      <c r="Q2123" s="1"/>
    </row>
    <row r="2124" spans="16:17" x14ac:dyDescent="0.45">
      <c r="P2124" s="1"/>
      <c r="Q2124" s="1"/>
    </row>
    <row r="2125" spans="16:17" x14ac:dyDescent="0.45">
      <c r="P2125" s="1"/>
      <c r="Q2125" s="1"/>
    </row>
    <row r="2126" spans="16:17" x14ac:dyDescent="0.45">
      <c r="P2126" s="1"/>
      <c r="Q2126" s="1"/>
    </row>
    <row r="2127" spans="16:17" x14ac:dyDescent="0.45">
      <c r="P2127" s="1"/>
      <c r="Q2127" s="1"/>
    </row>
    <row r="2128" spans="16:17" x14ac:dyDescent="0.45">
      <c r="P2128" s="1"/>
      <c r="Q2128" s="1"/>
    </row>
    <row r="2129" spans="16:17" x14ac:dyDescent="0.45">
      <c r="P2129" s="1"/>
      <c r="Q2129" s="1"/>
    </row>
    <row r="2130" spans="16:17" x14ac:dyDescent="0.45">
      <c r="P2130" s="1"/>
      <c r="Q2130" s="1"/>
    </row>
    <row r="2131" spans="16:17" x14ac:dyDescent="0.45">
      <c r="P2131" s="1"/>
      <c r="Q2131" s="1"/>
    </row>
    <row r="2132" spans="16:17" x14ac:dyDescent="0.45">
      <c r="P2132" s="1"/>
      <c r="Q2132" s="1"/>
    </row>
    <row r="2133" spans="16:17" x14ac:dyDescent="0.45">
      <c r="P2133" s="1"/>
      <c r="Q2133" s="1"/>
    </row>
    <row r="2134" spans="16:17" x14ac:dyDescent="0.45">
      <c r="P2134" s="1"/>
      <c r="Q2134" s="1"/>
    </row>
    <row r="2135" spans="16:17" x14ac:dyDescent="0.45">
      <c r="P2135" s="1"/>
      <c r="Q2135" s="1"/>
    </row>
    <row r="2136" spans="16:17" x14ac:dyDescent="0.45">
      <c r="P2136" s="1"/>
      <c r="Q2136" s="1"/>
    </row>
    <row r="2137" spans="16:17" x14ac:dyDescent="0.45">
      <c r="P2137" s="1"/>
      <c r="Q2137" s="1"/>
    </row>
    <row r="2138" spans="16:17" x14ac:dyDescent="0.45">
      <c r="P2138" s="1"/>
      <c r="Q2138" s="1"/>
    </row>
    <row r="2139" spans="16:17" x14ac:dyDescent="0.45">
      <c r="P2139" s="1"/>
      <c r="Q2139" s="1"/>
    </row>
    <row r="2140" spans="16:17" x14ac:dyDescent="0.45">
      <c r="P2140" s="1"/>
      <c r="Q2140" s="1"/>
    </row>
    <row r="2141" spans="16:17" x14ac:dyDescent="0.45">
      <c r="P2141" s="1"/>
      <c r="Q2141" s="1"/>
    </row>
    <row r="2142" spans="16:17" x14ac:dyDescent="0.45">
      <c r="P2142" s="1"/>
      <c r="Q2142" s="1"/>
    </row>
    <row r="2143" spans="16:17" x14ac:dyDescent="0.45">
      <c r="P2143" s="1"/>
      <c r="Q2143" s="1"/>
    </row>
    <row r="2144" spans="16:17" x14ac:dyDescent="0.45">
      <c r="P2144" s="1"/>
      <c r="Q2144" s="1"/>
    </row>
    <row r="2145" spans="16:17" x14ac:dyDescent="0.45">
      <c r="P2145" s="1"/>
      <c r="Q2145" s="1"/>
    </row>
    <row r="2146" spans="16:17" x14ac:dyDescent="0.45">
      <c r="P2146" s="1"/>
      <c r="Q2146" s="1"/>
    </row>
    <row r="2147" spans="16:17" x14ac:dyDescent="0.45">
      <c r="P2147" s="1"/>
      <c r="Q2147" s="1"/>
    </row>
    <row r="2148" spans="16:17" x14ac:dyDescent="0.45">
      <c r="P2148" s="1"/>
      <c r="Q2148" s="1"/>
    </row>
    <row r="2149" spans="16:17" x14ac:dyDescent="0.45">
      <c r="P2149" s="1"/>
      <c r="Q2149" s="1"/>
    </row>
    <row r="2150" spans="16:17" x14ac:dyDescent="0.45">
      <c r="P2150" s="1"/>
      <c r="Q2150" s="1"/>
    </row>
    <row r="2151" spans="16:17" x14ac:dyDescent="0.45">
      <c r="P2151" s="1"/>
      <c r="Q2151" s="1"/>
    </row>
    <row r="2152" spans="16:17" x14ac:dyDescent="0.45">
      <c r="P2152" s="1"/>
      <c r="Q2152" s="1"/>
    </row>
    <row r="2153" spans="16:17" x14ac:dyDescent="0.45">
      <c r="P2153" s="1"/>
      <c r="Q2153" s="1"/>
    </row>
    <row r="2154" spans="16:17" x14ac:dyDescent="0.45">
      <c r="P2154" s="1"/>
      <c r="Q2154" s="1"/>
    </row>
    <row r="2155" spans="16:17" x14ac:dyDescent="0.45">
      <c r="P2155" s="1"/>
      <c r="Q2155" s="1"/>
    </row>
    <row r="2156" spans="16:17" x14ac:dyDescent="0.45">
      <c r="P2156" s="1"/>
      <c r="Q2156" s="1"/>
    </row>
    <row r="2157" spans="16:17" x14ac:dyDescent="0.45">
      <c r="P2157" s="1"/>
      <c r="Q2157" s="1"/>
    </row>
    <row r="2158" spans="16:17" x14ac:dyDescent="0.45">
      <c r="P2158" s="1"/>
      <c r="Q2158" s="1"/>
    </row>
    <row r="2159" spans="16:17" x14ac:dyDescent="0.45">
      <c r="P2159" s="1"/>
      <c r="Q2159" s="1"/>
    </row>
    <row r="2160" spans="16:17" x14ac:dyDescent="0.45">
      <c r="P2160" s="1"/>
      <c r="Q2160" s="1"/>
    </row>
    <row r="2161" spans="16:17" x14ac:dyDescent="0.45">
      <c r="P2161" s="1"/>
      <c r="Q2161" s="1"/>
    </row>
    <row r="2162" spans="16:17" x14ac:dyDescent="0.45">
      <c r="P2162" s="1"/>
      <c r="Q2162" s="1"/>
    </row>
    <row r="2163" spans="16:17" x14ac:dyDescent="0.45">
      <c r="P2163" s="1"/>
      <c r="Q2163" s="1"/>
    </row>
    <row r="2164" spans="16:17" x14ac:dyDescent="0.45">
      <c r="P2164" s="1"/>
      <c r="Q2164" s="1"/>
    </row>
    <row r="2165" spans="16:17" x14ac:dyDescent="0.45">
      <c r="P2165" s="1"/>
      <c r="Q2165" s="1"/>
    </row>
    <row r="2166" spans="16:17" x14ac:dyDescent="0.45">
      <c r="P2166" s="1"/>
      <c r="Q2166" s="1"/>
    </row>
    <row r="2167" spans="16:17" x14ac:dyDescent="0.45">
      <c r="P2167" s="1"/>
      <c r="Q2167" s="1"/>
    </row>
    <row r="2168" spans="16:17" x14ac:dyDescent="0.45">
      <c r="P2168" s="1"/>
      <c r="Q2168" s="1"/>
    </row>
    <row r="2169" spans="16:17" x14ac:dyDescent="0.45">
      <c r="P2169" s="1"/>
      <c r="Q2169" s="1"/>
    </row>
    <row r="2170" spans="16:17" x14ac:dyDescent="0.45">
      <c r="P2170" s="1"/>
      <c r="Q2170" s="1"/>
    </row>
    <row r="2171" spans="16:17" x14ac:dyDescent="0.45">
      <c r="P2171" s="1"/>
      <c r="Q2171" s="1"/>
    </row>
    <row r="2172" spans="16:17" x14ac:dyDescent="0.45">
      <c r="P2172" s="1"/>
      <c r="Q2172" s="1"/>
    </row>
    <row r="2173" spans="16:17" x14ac:dyDescent="0.45">
      <c r="P2173" s="1"/>
      <c r="Q2173" s="1"/>
    </row>
    <row r="2174" spans="16:17" x14ac:dyDescent="0.45">
      <c r="P2174" s="1"/>
      <c r="Q2174" s="1"/>
    </row>
    <row r="2175" spans="16:17" x14ac:dyDescent="0.45">
      <c r="P2175" s="1"/>
      <c r="Q2175" s="1"/>
    </row>
    <row r="2176" spans="16:17" x14ac:dyDescent="0.45">
      <c r="P2176" s="1"/>
      <c r="Q2176" s="1"/>
    </row>
    <row r="2177" spans="16:17" x14ac:dyDescent="0.45">
      <c r="P2177" s="1"/>
      <c r="Q2177" s="1"/>
    </row>
    <row r="2178" spans="16:17" x14ac:dyDescent="0.45">
      <c r="P2178" s="1"/>
      <c r="Q2178" s="1"/>
    </row>
    <row r="2179" spans="16:17" x14ac:dyDescent="0.45">
      <c r="P2179" s="1"/>
      <c r="Q2179" s="1"/>
    </row>
    <row r="2180" spans="16:17" x14ac:dyDescent="0.45">
      <c r="P2180" s="1"/>
      <c r="Q2180" s="1"/>
    </row>
    <row r="2181" spans="16:17" x14ac:dyDescent="0.45">
      <c r="P2181" s="1"/>
      <c r="Q2181" s="1"/>
    </row>
    <row r="2182" spans="16:17" x14ac:dyDescent="0.45">
      <c r="P2182" s="1"/>
      <c r="Q2182" s="1"/>
    </row>
    <row r="2183" spans="16:17" x14ac:dyDescent="0.45">
      <c r="P2183" s="1"/>
      <c r="Q2183" s="1"/>
    </row>
    <row r="2184" spans="16:17" x14ac:dyDescent="0.45">
      <c r="P2184" s="1"/>
      <c r="Q2184" s="1"/>
    </row>
    <row r="2185" spans="16:17" x14ac:dyDescent="0.45">
      <c r="P2185" s="1"/>
      <c r="Q2185" s="1"/>
    </row>
    <row r="2186" spans="16:17" x14ac:dyDescent="0.45">
      <c r="P2186" s="1"/>
      <c r="Q2186" s="1"/>
    </row>
    <row r="2187" spans="16:17" x14ac:dyDescent="0.45">
      <c r="P2187" s="1"/>
      <c r="Q2187" s="1"/>
    </row>
    <row r="2188" spans="16:17" x14ac:dyDescent="0.45">
      <c r="P2188" s="1"/>
      <c r="Q2188" s="1"/>
    </row>
    <row r="2189" spans="16:17" x14ac:dyDescent="0.45">
      <c r="P2189" s="1"/>
      <c r="Q2189" s="1"/>
    </row>
    <row r="2190" spans="16:17" x14ac:dyDescent="0.45">
      <c r="P2190" s="1"/>
      <c r="Q2190" s="1"/>
    </row>
    <row r="2191" spans="16:17" x14ac:dyDescent="0.45">
      <c r="P2191" s="1"/>
      <c r="Q2191" s="1"/>
    </row>
    <row r="2192" spans="16:17" x14ac:dyDescent="0.45">
      <c r="P2192" s="1"/>
      <c r="Q2192" s="1"/>
    </row>
    <row r="2193" spans="16:17" x14ac:dyDescent="0.45">
      <c r="P2193" s="1"/>
      <c r="Q2193" s="1"/>
    </row>
    <row r="2194" spans="16:17" x14ac:dyDescent="0.45">
      <c r="P2194" s="1"/>
      <c r="Q2194" s="1"/>
    </row>
    <row r="2195" spans="16:17" x14ac:dyDescent="0.45">
      <c r="P2195" s="1"/>
      <c r="Q2195" s="1"/>
    </row>
    <row r="2196" spans="16:17" x14ac:dyDescent="0.45">
      <c r="P2196" s="1"/>
      <c r="Q2196" s="1"/>
    </row>
    <row r="2197" spans="16:17" x14ac:dyDescent="0.45">
      <c r="P2197" s="1"/>
      <c r="Q2197" s="1"/>
    </row>
    <row r="2198" spans="16:17" x14ac:dyDescent="0.45">
      <c r="P2198" s="1"/>
      <c r="Q2198" s="1"/>
    </row>
    <row r="2199" spans="16:17" x14ac:dyDescent="0.45">
      <c r="P2199" s="1"/>
      <c r="Q2199" s="1"/>
    </row>
    <row r="2200" spans="16:17" x14ac:dyDescent="0.45">
      <c r="P2200" s="1"/>
      <c r="Q2200" s="1"/>
    </row>
    <row r="2201" spans="16:17" x14ac:dyDescent="0.45">
      <c r="P2201" s="1"/>
      <c r="Q2201" s="1"/>
    </row>
    <row r="2202" spans="16:17" x14ac:dyDescent="0.45">
      <c r="P2202" s="1"/>
      <c r="Q2202" s="1"/>
    </row>
    <row r="2203" spans="16:17" x14ac:dyDescent="0.45">
      <c r="P2203" s="1"/>
      <c r="Q2203" s="1"/>
    </row>
    <row r="2204" spans="16:17" x14ac:dyDescent="0.45">
      <c r="P2204" s="1"/>
      <c r="Q2204" s="1"/>
    </row>
    <row r="2205" spans="16:17" x14ac:dyDescent="0.45">
      <c r="P2205" s="1"/>
      <c r="Q2205" s="1"/>
    </row>
    <row r="2206" spans="16:17" x14ac:dyDescent="0.45">
      <c r="P2206" s="1"/>
      <c r="Q2206" s="1"/>
    </row>
    <row r="2207" spans="16:17" x14ac:dyDescent="0.45">
      <c r="P2207" s="1"/>
      <c r="Q2207" s="1"/>
    </row>
    <row r="2208" spans="16:17" x14ac:dyDescent="0.45">
      <c r="P2208" s="1"/>
      <c r="Q2208" s="1"/>
    </row>
    <row r="2209" spans="16:17" x14ac:dyDescent="0.45">
      <c r="P2209" s="1"/>
      <c r="Q2209" s="1"/>
    </row>
    <row r="2210" spans="16:17" x14ac:dyDescent="0.45">
      <c r="P2210" s="1"/>
      <c r="Q2210" s="1"/>
    </row>
    <row r="2211" spans="16:17" x14ac:dyDescent="0.45">
      <c r="P2211" s="1"/>
      <c r="Q2211" s="1"/>
    </row>
    <row r="2212" spans="16:17" x14ac:dyDescent="0.45">
      <c r="P2212" s="1"/>
      <c r="Q2212" s="1"/>
    </row>
    <row r="2213" spans="16:17" x14ac:dyDescent="0.45">
      <c r="P2213" s="1"/>
      <c r="Q2213" s="1"/>
    </row>
    <row r="2214" spans="16:17" x14ac:dyDescent="0.45">
      <c r="P2214" s="1"/>
      <c r="Q2214" s="1"/>
    </row>
    <row r="2215" spans="16:17" x14ac:dyDescent="0.45">
      <c r="P2215" s="1"/>
      <c r="Q2215" s="1"/>
    </row>
    <row r="2216" spans="16:17" x14ac:dyDescent="0.45">
      <c r="P2216" s="1"/>
      <c r="Q2216" s="1"/>
    </row>
    <row r="2217" spans="16:17" x14ac:dyDescent="0.45">
      <c r="P2217" s="1"/>
      <c r="Q2217" s="1"/>
    </row>
    <row r="2218" spans="16:17" x14ac:dyDescent="0.45">
      <c r="P2218" s="1"/>
      <c r="Q2218" s="1"/>
    </row>
    <row r="2219" spans="16:17" x14ac:dyDescent="0.45">
      <c r="P2219" s="1"/>
      <c r="Q2219" s="1"/>
    </row>
    <row r="2220" spans="16:17" x14ac:dyDescent="0.45">
      <c r="P2220" s="1"/>
      <c r="Q2220" s="1"/>
    </row>
    <row r="2221" spans="16:17" x14ac:dyDescent="0.45">
      <c r="P2221" s="1"/>
      <c r="Q2221" s="1"/>
    </row>
    <row r="2222" spans="16:17" x14ac:dyDescent="0.45">
      <c r="P2222" s="1"/>
      <c r="Q2222" s="1"/>
    </row>
    <row r="2223" spans="16:17" x14ac:dyDescent="0.45">
      <c r="P2223" s="1"/>
      <c r="Q2223" s="1"/>
    </row>
    <row r="2224" spans="16:17" x14ac:dyDescent="0.45">
      <c r="P2224" s="1"/>
      <c r="Q2224" s="1"/>
    </row>
    <row r="2225" spans="16:17" x14ac:dyDescent="0.45">
      <c r="P2225" s="1"/>
      <c r="Q2225" s="1"/>
    </row>
    <row r="2226" spans="16:17" x14ac:dyDescent="0.45">
      <c r="P2226" s="1"/>
      <c r="Q2226" s="1"/>
    </row>
    <row r="2227" spans="16:17" x14ac:dyDescent="0.45">
      <c r="P2227" s="1"/>
      <c r="Q2227" s="1"/>
    </row>
    <row r="2228" spans="16:17" x14ac:dyDescent="0.45">
      <c r="P2228" s="1"/>
      <c r="Q2228" s="1"/>
    </row>
    <row r="2229" spans="16:17" x14ac:dyDescent="0.45">
      <c r="P2229" s="1"/>
      <c r="Q2229" s="1"/>
    </row>
    <row r="2230" spans="16:17" x14ac:dyDescent="0.45">
      <c r="P2230" s="1"/>
      <c r="Q2230" s="1"/>
    </row>
    <row r="2231" spans="16:17" x14ac:dyDescent="0.45">
      <c r="P2231" s="1"/>
      <c r="Q2231" s="1"/>
    </row>
    <row r="2232" spans="16:17" x14ac:dyDescent="0.45">
      <c r="P2232" s="1"/>
      <c r="Q2232" s="1"/>
    </row>
    <row r="2233" spans="16:17" x14ac:dyDescent="0.45">
      <c r="P2233" s="1"/>
      <c r="Q2233" s="1"/>
    </row>
    <row r="2234" spans="16:17" x14ac:dyDescent="0.45">
      <c r="P2234" s="1"/>
      <c r="Q2234" s="1"/>
    </row>
    <row r="2235" spans="16:17" x14ac:dyDescent="0.45">
      <c r="P2235" s="1"/>
      <c r="Q2235" s="1"/>
    </row>
    <row r="2236" spans="16:17" x14ac:dyDescent="0.45">
      <c r="P2236" s="1"/>
      <c r="Q2236" s="1"/>
    </row>
    <row r="2237" spans="16:17" x14ac:dyDescent="0.45">
      <c r="P2237" s="1"/>
      <c r="Q2237" s="1"/>
    </row>
    <row r="2238" spans="16:17" x14ac:dyDescent="0.45">
      <c r="P2238" s="1"/>
      <c r="Q2238" s="1"/>
    </row>
    <row r="2239" spans="16:17" x14ac:dyDescent="0.45">
      <c r="P2239" s="1"/>
      <c r="Q2239" s="1"/>
    </row>
    <row r="2240" spans="16:17" x14ac:dyDescent="0.45">
      <c r="P2240" s="1"/>
      <c r="Q2240" s="1"/>
    </row>
    <row r="2241" spans="16:17" x14ac:dyDescent="0.45">
      <c r="P2241" s="1"/>
      <c r="Q2241" s="1"/>
    </row>
    <row r="2242" spans="16:17" x14ac:dyDescent="0.45">
      <c r="P2242" s="1"/>
      <c r="Q2242" s="1"/>
    </row>
    <row r="2243" spans="16:17" x14ac:dyDescent="0.45">
      <c r="P2243" s="1"/>
      <c r="Q2243" s="1"/>
    </row>
    <row r="2244" spans="16:17" x14ac:dyDescent="0.45">
      <c r="P2244" s="1"/>
      <c r="Q2244" s="1"/>
    </row>
    <row r="2245" spans="16:17" x14ac:dyDescent="0.45">
      <c r="P2245" s="1"/>
      <c r="Q2245" s="1"/>
    </row>
    <row r="2246" spans="16:17" x14ac:dyDescent="0.45">
      <c r="P2246" s="1"/>
      <c r="Q2246" s="1"/>
    </row>
    <row r="2247" spans="16:17" x14ac:dyDescent="0.45">
      <c r="P2247" s="1"/>
      <c r="Q2247" s="1"/>
    </row>
    <row r="2248" spans="16:17" x14ac:dyDescent="0.45">
      <c r="P2248" s="1"/>
      <c r="Q2248" s="1"/>
    </row>
    <row r="2249" spans="16:17" x14ac:dyDescent="0.45">
      <c r="P2249" s="1"/>
      <c r="Q2249" s="1"/>
    </row>
    <row r="2250" spans="16:17" x14ac:dyDescent="0.45">
      <c r="P2250" s="1"/>
      <c r="Q2250" s="1"/>
    </row>
    <row r="2251" spans="16:17" x14ac:dyDescent="0.45">
      <c r="P2251" s="1"/>
      <c r="Q2251" s="1"/>
    </row>
    <row r="2252" spans="16:17" x14ac:dyDescent="0.45">
      <c r="P2252" s="1"/>
      <c r="Q2252" s="1"/>
    </row>
    <row r="2253" spans="16:17" x14ac:dyDescent="0.45">
      <c r="P2253" s="1"/>
      <c r="Q2253" s="1"/>
    </row>
    <row r="2254" spans="16:17" x14ac:dyDescent="0.45">
      <c r="P2254" s="1"/>
      <c r="Q2254" s="1"/>
    </row>
    <row r="2255" spans="16:17" x14ac:dyDescent="0.45">
      <c r="P2255" s="1"/>
      <c r="Q2255" s="1"/>
    </row>
    <row r="2256" spans="16:17" x14ac:dyDescent="0.45">
      <c r="P2256" s="1"/>
      <c r="Q2256" s="1"/>
    </row>
    <row r="2257" spans="16:17" x14ac:dyDescent="0.45">
      <c r="P2257" s="1"/>
      <c r="Q2257" s="1"/>
    </row>
    <row r="2258" spans="16:17" x14ac:dyDescent="0.45">
      <c r="P2258" s="1"/>
      <c r="Q2258" s="1"/>
    </row>
    <row r="2259" spans="16:17" x14ac:dyDescent="0.45">
      <c r="P2259" s="1"/>
      <c r="Q2259" s="1"/>
    </row>
    <row r="2260" spans="16:17" x14ac:dyDescent="0.45">
      <c r="P2260" s="1"/>
      <c r="Q2260" s="1"/>
    </row>
    <row r="2261" spans="16:17" x14ac:dyDescent="0.45">
      <c r="P2261" s="1"/>
      <c r="Q2261" s="1"/>
    </row>
    <row r="2262" spans="16:17" x14ac:dyDescent="0.45">
      <c r="P2262" s="1"/>
      <c r="Q2262" s="1"/>
    </row>
    <row r="2263" spans="16:17" x14ac:dyDescent="0.45">
      <c r="P2263" s="1"/>
      <c r="Q2263" s="1"/>
    </row>
    <row r="2264" spans="16:17" x14ac:dyDescent="0.45">
      <c r="P2264" s="1"/>
      <c r="Q2264" s="1"/>
    </row>
    <row r="2265" spans="16:17" x14ac:dyDescent="0.45">
      <c r="P2265" s="1"/>
      <c r="Q2265" s="1"/>
    </row>
    <row r="2266" spans="16:17" x14ac:dyDescent="0.45">
      <c r="P2266" s="1"/>
      <c r="Q2266" s="1"/>
    </row>
    <row r="2267" spans="16:17" x14ac:dyDescent="0.45">
      <c r="P2267" s="1"/>
      <c r="Q2267" s="1"/>
    </row>
    <row r="2268" spans="16:17" x14ac:dyDescent="0.45">
      <c r="P2268" s="1"/>
      <c r="Q2268" s="1"/>
    </row>
    <row r="2269" spans="16:17" x14ac:dyDescent="0.45">
      <c r="P2269" s="1"/>
      <c r="Q2269" s="1"/>
    </row>
    <row r="2270" spans="16:17" x14ac:dyDescent="0.45">
      <c r="P2270" s="1"/>
      <c r="Q2270" s="1"/>
    </row>
    <row r="2271" spans="16:17" x14ac:dyDescent="0.45">
      <c r="P2271" s="1"/>
      <c r="Q2271" s="1"/>
    </row>
    <row r="2272" spans="16:17" x14ac:dyDescent="0.45">
      <c r="P2272" s="1"/>
      <c r="Q2272" s="1"/>
    </row>
    <row r="2273" spans="16:17" x14ac:dyDescent="0.45">
      <c r="P2273" s="1"/>
      <c r="Q2273" s="1"/>
    </row>
    <row r="2274" spans="16:17" x14ac:dyDescent="0.45">
      <c r="P2274" s="1"/>
      <c r="Q2274" s="1"/>
    </row>
    <row r="2275" spans="16:17" x14ac:dyDescent="0.45">
      <c r="P2275" s="1"/>
      <c r="Q2275" s="1"/>
    </row>
    <row r="2276" spans="16:17" x14ac:dyDescent="0.45">
      <c r="P2276" s="1"/>
      <c r="Q2276" s="1"/>
    </row>
    <row r="2277" spans="16:17" x14ac:dyDescent="0.45">
      <c r="P2277" s="1"/>
      <c r="Q2277" s="1"/>
    </row>
    <row r="2278" spans="16:17" x14ac:dyDescent="0.45">
      <c r="P2278" s="1"/>
      <c r="Q2278" s="1"/>
    </row>
    <row r="2279" spans="16:17" x14ac:dyDescent="0.45">
      <c r="P2279" s="1"/>
      <c r="Q2279" s="1"/>
    </row>
    <row r="2280" spans="16:17" x14ac:dyDescent="0.45">
      <c r="P2280" s="1"/>
      <c r="Q2280" s="1"/>
    </row>
    <row r="2281" spans="16:17" x14ac:dyDescent="0.45">
      <c r="P2281" s="1"/>
      <c r="Q2281" s="1"/>
    </row>
    <row r="2282" spans="16:17" x14ac:dyDescent="0.45">
      <c r="P2282" s="1"/>
      <c r="Q2282" s="1"/>
    </row>
    <row r="2283" spans="16:17" x14ac:dyDescent="0.45">
      <c r="P2283" s="1"/>
      <c r="Q2283" s="1"/>
    </row>
    <row r="2284" spans="16:17" x14ac:dyDescent="0.45">
      <c r="P2284" s="1"/>
      <c r="Q2284" s="1"/>
    </row>
    <row r="2285" spans="16:17" x14ac:dyDescent="0.45">
      <c r="P2285" s="1"/>
      <c r="Q2285" s="1"/>
    </row>
    <row r="2286" spans="16:17" x14ac:dyDescent="0.45">
      <c r="P2286" s="1"/>
      <c r="Q2286" s="1"/>
    </row>
    <row r="2287" spans="16:17" x14ac:dyDescent="0.45">
      <c r="P2287" s="1"/>
      <c r="Q2287" s="1"/>
    </row>
    <row r="2288" spans="16:17" x14ac:dyDescent="0.45">
      <c r="P2288" s="1"/>
      <c r="Q2288" s="1"/>
    </row>
    <row r="2289" spans="16:17" x14ac:dyDescent="0.45">
      <c r="P2289" s="1"/>
      <c r="Q2289" s="1"/>
    </row>
    <row r="2290" spans="16:17" x14ac:dyDescent="0.45">
      <c r="P2290" s="1"/>
      <c r="Q2290" s="1"/>
    </row>
    <row r="2291" spans="16:17" x14ac:dyDescent="0.45">
      <c r="P2291" s="1"/>
      <c r="Q2291" s="1"/>
    </row>
    <row r="2292" spans="16:17" x14ac:dyDescent="0.45">
      <c r="P2292" s="1"/>
      <c r="Q2292" s="1"/>
    </row>
    <row r="2293" spans="16:17" x14ac:dyDescent="0.45">
      <c r="P2293" s="1"/>
      <c r="Q2293" s="1"/>
    </row>
    <row r="2294" spans="16:17" x14ac:dyDescent="0.45">
      <c r="P2294" s="1"/>
      <c r="Q2294" s="1"/>
    </row>
    <row r="2295" spans="16:17" x14ac:dyDescent="0.45">
      <c r="P2295" s="1"/>
      <c r="Q2295" s="1"/>
    </row>
    <row r="2296" spans="16:17" x14ac:dyDescent="0.45">
      <c r="P2296" s="1"/>
      <c r="Q2296" s="1"/>
    </row>
    <row r="2297" spans="16:17" x14ac:dyDescent="0.45">
      <c r="P2297" s="1"/>
      <c r="Q2297" s="1"/>
    </row>
    <row r="2298" spans="16:17" x14ac:dyDescent="0.45">
      <c r="P2298" s="1"/>
      <c r="Q2298" s="1"/>
    </row>
    <row r="2299" spans="16:17" x14ac:dyDescent="0.45">
      <c r="P2299" s="1"/>
      <c r="Q2299" s="1"/>
    </row>
    <row r="2300" spans="16:17" x14ac:dyDescent="0.45">
      <c r="P2300" s="1"/>
      <c r="Q2300" s="1"/>
    </row>
    <row r="2301" spans="16:17" x14ac:dyDescent="0.45">
      <c r="P2301" s="1"/>
      <c r="Q2301" s="1"/>
    </row>
    <row r="2302" spans="16:17" x14ac:dyDescent="0.45">
      <c r="P2302" s="1"/>
      <c r="Q2302" s="1"/>
    </row>
    <row r="2303" spans="16:17" x14ac:dyDescent="0.45">
      <c r="P2303" s="1"/>
      <c r="Q2303" s="1"/>
    </row>
    <row r="2304" spans="16:17" x14ac:dyDescent="0.45">
      <c r="P2304" s="1"/>
      <c r="Q2304" s="1"/>
    </row>
    <row r="2305" spans="16:17" x14ac:dyDescent="0.45">
      <c r="P2305" s="1"/>
      <c r="Q2305" s="1"/>
    </row>
    <row r="2306" spans="16:17" x14ac:dyDescent="0.45">
      <c r="P2306" s="1"/>
      <c r="Q2306" s="1"/>
    </row>
    <row r="2307" spans="16:17" x14ac:dyDescent="0.45">
      <c r="P2307" s="1"/>
      <c r="Q2307" s="1"/>
    </row>
    <row r="2308" spans="16:17" x14ac:dyDescent="0.45">
      <c r="P2308" s="1"/>
      <c r="Q2308" s="1"/>
    </row>
    <row r="2309" spans="16:17" x14ac:dyDescent="0.45">
      <c r="P2309" s="1"/>
      <c r="Q2309" s="1"/>
    </row>
    <row r="2310" spans="16:17" x14ac:dyDescent="0.45">
      <c r="P2310" s="1"/>
      <c r="Q2310" s="1"/>
    </row>
    <row r="2311" spans="16:17" x14ac:dyDescent="0.45">
      <c r="P2311" s="1"/>
      <c r="Q2311" s="1"/>
    </row>
    <row r="2312" spans="16:17" x14ac:dyDescent="0.45">
      <c r="P2312" s="1"/>
      <c r="Q2312" s="1"/>
    </row>
    <row r="2313" spans="16:17" x14ac:dyDescent="0.45">
      <c r="P2313" s="1"/>
      <c r="Q2313" s="1"/>
    </row>
    <row r="2314" spans="16:17" x14ac:dyDescent="0.45">
      <c r="P2314" s="1"/>
      <c r="Q2314" s="1"/>
    </row>
    <row r="2315" spans="16:17" x14ac:dyDescent="0.45">
      <c r="P2315" s="1"/>
      <c r="Q2315" s="1"/>
    </row>
    <row r="2316" spans="16:17" x14ac:dyDescent="0.45">
      <c r="P2316" s="1"/>
      <c r="Q2316" s="1"/>
    </row>
    <row r="2317" spans="16:17" x14ac:dyDescent="0.45">
      <c r="P2317" s="1"/>
      <c r="Q2317" s="1"/>
    </row>
    <row r="2318" spans="16:17" x14ac:dyDescent="0.45">
      <c r="P2318" s="1"/>
      <c r="Q2318" s="1"/>
    </row>
    <row r="2319" spans="16:17" x14ac:dyDescent="0.45">
      <c r="P2319" s="1"/>
      <c r="Q2319" s="1"/>
    </row>
    <row r="2320" spans="16:17" x14ac:dyDescent="0.45">
      <c r="P2320" s="1"/>
      <c r="Q2320" s="1"/>
    </row>
    <row r="2321" spans="16:17" x14ac:dyDescent="0.45">
      <c r="P2321" s="1"/>
      <c r="Q2321" s="1"/>
    </row>
    <row r="2322" spans="16:17" x14ac:dyDescent="0.45">
      <c r="P2322" s="1"/>
      <c r="Q2322" s="1"/>
    </row>
    <row r="2323" spans="16:17" x14ac:dyDescent="0.45">
      <c r="P2323" s="1"/>
      <c r="Q2323" s="1"/>
    </row>
    <row r="2324" spans="16:17" x14ac:dyDescent="0.45">
      <c r="P2324" s="1"/>
      <c r="Q2324" s="1"/>
    </row>
    <row r="2325" spans="16:17" x14ac:dyDescent="0.45">
      <c r="P2325" s="1"/>
      <c r="Q2325" s="1"/>
    </row>
    <row r="2326" spans="16:17" x14ac:dyDescent="0.45">
      <c r="P2326" s="1"/>
      <c r="Q2326" s="1"/>
    </row>
    <row r="2327" spans="16:17" x14ac:dyDescent="0.45">
      <c r="P2327" s="1"/>
      <c r="Q2327" s="1"/>
    </row>
    <row r="2328" spans="16:17" x14ac:dyDescent="0.45">
      <c r="P2328" s="1"/>
      <c r="Q2328" s="1"/>
    </row>
    <row r="2329" spans="16:17" x14ac:dyDescent="0.45">
      <c r="P2329" s="1"/>
      <c r="Q2329" s="1"/>
    </row>
    <row r="2330" spans="16:17" x14ac:dyDescent="0.45">
      <c r="P2330" s="1"/>
      <c r="Q2330" s="1"/>
    </row>
    <row r="2331" spans="16:17" x14ac:dyDescent="0.45">
      <c r="P2331" s="1"/>
      <c r="Q2331" s="1"/>
    </row>
    <row r="2332" spans="16:17" x14ac:dyDescent="0.45">
      <c r="P2332" s="1"/>
      <c r="Q2332" s="1"/>
    </row>
    <row r="2333" spans="16:17" x14ac:dyDescent="0.45">
      <c r="P2333" s="1"/>
      <c r="Q2333" s="1"/>
    </row>
    <row r="2334" spans="16:17" x14ac:dyDescent="0.45">
      <c r="P2334" s="1"/>
      <c r="Q2334" s="1"/>
    </row>
    <row r="2335" spans="16:17" x14ac:dyDescent="0.45">
      <c r="P2335" s="1"/>
      <c r="Q2335" s="1"/>
    </row>
    <row r="2336" spans="16:17" x14ac:dyDescent="0.45">
      <c r="P2336" s="1"/>
      <c r="Q2336" s="1"/>
    </row>
    <row r="2337" spans="16:17" x14ac:dyDescent="0.45">
      <c r="P2337" s="1"/>
      <c r="Q2337" s="1"/>
    </row>
    <row r="2338" spans="16:17" x14ac:dyDescent="0.45">
      <c r="P2338" s="1"/>
      <c r="Q2338" s="1"/>
    </row>
    <row r="2339" spans="16:17" x14ac:dyDescent="0.45">
      <c r="P2339" s="1"/>
      <c r="Q2339" s="1"/>
    </row>
    <row r="2340" spans="16:17" x14ac:dyDescent="0.45">
      <c r="P2340" s="1"/>
      <c r="Q2340" s="1"/>
    </row>
    <row r="2341" spans="16:17" x14ac:dyDescent="0.45">
      <c r="P2341" s="1"/>
      <c r="Q2341" s="1"/>
    </row>
    <row r="2342" spans="16:17" x14ac:dyDescent="0.45">
      <c r="P2342" s="1"/>
      <c r="Q2342" s="1"/>
    </row>
    <row r="2343" spans="16:17" x14ac:dyDescent="0.45">
      <c r="P2343" s="1"/>
      <c r="Q2343" s="1"/>
    </row>
    <row r="2344" spans="16:17" x14ac:dyDescent="0.45">
      <c r="P2344" s="1"/>
      <c r="Q2344" s="1"/>
    </row>
    <row r="2345" spans="16:17" x14ac:dyDescent="0.45">
      <c r="P2345" s="1"/>
      <c r="Q2345" s="1"/>
    </row>
    <row r="2346" spans="16:17" x14ac:dyDescent="0.45">
      <c r="P2346" s="1"/>
      <c r="Q2346" s="1"/>
    </row>
    <row r="2347" spans="16:17" x14ac:dyDescent="0.45">
      <c r="P2347" s="1"/>
      <c r="Q2347" s="1"/>
    </row>
    <row r="2348" spans="16:17" x14ac:dyDescent="0.45">
      <c r="P2348" s="1"/>
      <c r="Q2348" s="1"/>
    </row>
    <row r="2349" spans="16:17" x14ac:dyDescent="0.45">
      <c r="P2349" s="1"/>
      <c r="Q2349" s="1"/>
    </row>
    <row r="2350" spans="16:17" x14ac:dyDescent="0.45">
      <c r="P2350" s="1"/>
      <c r="Q2350" s="1"/>
    </row>
    <row r="2351" spans="16:17" x14ac:dyDescent="0.45">
      <c r="P2351" s="1"/>
      <c r="Q2351" s="1"/>
    </row>
    <row r="2352" spans="16:17" x14ac:dyDescent="0.45">
      <c r="P2352" s="1"/>
      <c r="Q2352" s="1"/>
    </row>
    <row r="2353" spans="16:17" x14ac:dyDescent="0.45">
      <c r="P2353" s="1"/>
      <c r="Q2353" s="1"/>
    </row>
    <row r="2354" spans="16:17" x14ac:dyDescent="0.45">
      <c r="P2354" s="1"/>
      <c r="Q2354" s="1"/>
    </row>
    <row r="2355" spans="16:17" x14ac:dyDescent="0.45">
      <c r="P2355" s="1"/>
      <c r="Q2355" s="1"/>
    </row>
    <row r="2356" spans="16:17" x14ac:dyDescent="0.45">
      <c r="P2356" s="1"/>
      <c r="Q2356" s="1"/>
    </row>
    <row r="2357" spans="16:17" x14ac:dyDescent="0.45">
      <c r="P2357" s="1"/>
      <c r="Q2357" s="1"/>
    </row>
    <row r="2358" spans="16:17" x14ac:dyDescent="0.45">
      <c r="P2358" s="1"/>
      <c r="Q2358" s="1"/>
    </row>
    <row r="2359" spans="16:17" x14ac:dyDescent="0.45">
      <c r="P2359" s="1"/>
      <c r="Q2359" s="1"/>
    </row>
    <row r="2360" spans="16:17" x14ac:dyDescent="0.45">
      <c r="P2360" s="1"/>
      <c r="Q2360" s="1"/>
    </row>
    <row r="2361" spans="16:17" x14ac:dyDescent="0.45">
      <c r="P2361" s="1"/>
      <c r="Q2361" s="1"/>
    </row>
    <row r="2362" spans="16:17" x14ac:dyDescent="0.45">
      <c r="P2362" s="1"/>
      <c r="Q2362" s="1"/>
    </row>
    <row r="2363" spans="16:17" x14ac:dyDescent="0.45">
      <c r="P2363" s="1"/>
      <c r="Q2363" s="1"/>
    </row>
    <row r="2364" spans="16:17" x14ac:dyDescent="0.45">
      <c r="P2364" s="1"/>
      <c r="Q2364" s="1"/>
    </row>
    <row r="2365" spans="16:17" x14ac:dyDescent="0.45">
      <c r="P2365" s="1"/>
      <c r="Q2365" s="1"/>
    </row>
    <row r="2366" spans="16:17" x14ac:dyDescent="0.45">
      <c r="P2366" s="1"/>
      <c r="Q2366" s="1"/>
    </row>
    <row r="2367" spans="16:17" x14ac:dyDescent="0.45">
      <c r="P2367" s="1"/>
      <c r="Q2367" s="1"/>
    </row>
    <row r="2368" spans="16:17" x14ac:dyDescent="0.45">
      <c r="P2368" s="1"/>
      <c r="Q2368" s="1"/>
    </row>
    <row r="2369" spans="16:17" x14ac:dyDescent="0.45">
      <c r="P2369" s="1"/>
      <c r="Q2369" s="1"/>
    </row>
    <row r="2370" spans="16:17" x14ac:dyDescent="0.45">
      <c r="P2370" s="1"/>
      <c r="Q2370" s="1"/>
    </row>
    <row r="2371" spans="16:17" x14ac:dyDescent="0.45">
      <c r="P2371" s="1"/>
      <c r="Q2371" s="1"/>
    </row>
    <row r="2372" spans="16:17" x14ac:dyDescent="0.45">
      <c r="P2372" s="1"/>
      <c r="Q2372" s="1"/>
    </row>
    <row r="2373" spans="16:17" x14ac:dyDescent="0.45">
      <c r="P2373" s="1"/>
      <c r="Q2373" s="1"/>
    </row>
    <row r="2374" spans="16:17" x14ac:dyDescent="0.45">
      <c r="P2374" s="1"/>
      <c r="Q2374" s="1"/>
    </row>
    <row r="2375" spans="16:17" x14ac:dyDescent="0.45">
      <c r="P2375" s="1"/>
      <c r="Q2375" s="1"/>
    </row>
    <row r="2376" spans="16:17" x14ac:dyDescent="0.45">
      <c r="P2376" s="1"/>
      <c r="Q2376" s="1"/>
    </row>
    <row r="2377" spans="16:17" x14ac:dyDescent="0.45">
      <c r="P2377" s="1"/>
      <c r="Q2377" s="1"/>
    </row>
    <row r="2378" spans="16:17" x14ac:dyDescent="0.45">
      <c r="P2378" s="1"/>
      <c r="Q2378" s="1"/>
    </row>
    <row r="2379" spans="16:17" x14ac:dyDescent="0.45">
      <c r="P2379" s="1"/>
      <c r="Q2379" s="1"/>
    </row>
    <row r="2380" spans="16:17" x14ac:dyDescent="0.45">
      <c r="P2380" s="1"/>
      <c r="Q2380" s="1"/>
    </row>
    <row r="2381" spans="16:17" x14ac:dyDescent="0.45">
      <c r="P2381" s="1"/>
      <c r="Q2381" s="1"/>
    </row>
    <row r="2382" spans="16:17" x14ac:dyDescent="0.45">
      <c r="P2382" s="1"/>
      <c r="Q2382" s="1"/>
    </row>
    <row r="2383" spans="16:17" x14ac:dyDescent="0.45">
      <c r="P2383" s="1"/>
      <c r="Q2383" s="1"/>
    </row>
    <row r="2384" spans="16:17" x14ac:dyDescent="0.45">
      <c r="P2384" s="1"/>
      <c r="Q2384" s="1"/>
    </row>
    <row r="2385" spans="16:17" x14ac:dyDescent="0.45">
      <c r="P2385" s="1"/>
      <c r="Q2385" s="1"/>
    </row>
    <row r="2386" spans="16:17" x14ac:dyDescent="0.45">
      <c r="P2386" s="1"/>
      <c r="Q2386" s="1"/>
    </row>
    <row r="2387" spans="16:17" x14ac:dyDescent="0.45">
      <c r="P2387" s="1"/>
      <c r="Q2387" s="1"/>
    </row>
    <row r="2388" spans="16:17" x14ac:dyDescent="0.45">
      <c r="P2388" s="1"/>
      <c r="Q2388" s="1"/>
    </row>
    <row r="2389" spans="16:17" x14ac:dyDescent="0.45">
      <c r="P2389" s="1"/>
      <c r="Q2389" s="1"/>
    </row>
    <row r="2390" spans="16:17" x14ac:dyDescent="0.45">
      <c r="P2390" s="1"/>
      <c r="Q2390" s="1"/>
    </row>
    <row r="2391" spans="16:17" x14ac:dyDescent="0.45">
      <c r="P2391" s="1"/>
      <c r="Q2391" s="1"/>
    </row>
    <row r="2392" spans="16:17" x14ac:dyDescent="0.45">
      <c r="P2392" s="1"/>
      <c r="Q2392" s="1"/>
    </row>
    <row r="2393" spans="16:17" x14ac:dyDescent="0.45">
      <c r="P2393" s="1"/>
      <c r="Q2393" s="1"/>
    </row>
    <row r="2394" spans="16:17" x14ac:dyDescent="0.45">
      <c r="P2394" s="1"/>
      <c r="Q2394" s="1"/>
    </row>
    <row r="2395" spans="16:17" x14ac:dyDescent="0.45">
      <c r="P2395" s="1"/>
      <c r="Q2395" s="1"/>
    </row>
    <row r="2396" spans="16:17" x14ac:dyDescent="0.45">
      <c r="P2396" s="1"/>
      <c r="Q2396" s="1"/>
    </row>
    <row r="2397" spans="16:17" x14ac:dyDescent="0.45">
      <c r="P2397" s="1"/>
      <c r="Q2397" s="1"/>
    </row>
    <row r="2398" spans="16:17" x14ac:dyDescent="0.45">
      <c r="P2398" s="1"/>
      <c r="Q2398" s="1"/>
    </row>
    <row r="2399" spans="16:17" x14ac:dyDescent="0.45">
      <c r="P2399" s="1"/>
      <c r="Q2399" s="1"/>
    </row>
    <row r="2400" spans="16:17" x14ac:dyDescent="0.45">
      <c r="P2400" s="1"/>
      <c r="Q2400" s="1"/>
    </row>
    <row r="2401" spans="16:17" x14ac:dyDescent="0.45">
      <c r="P2401" s="1"/>
      <c r="Q2401" s="1"/>
    </row>
    <row r="2402" spans="16:17" x14ac:dyDescent="0.45">
      <c r="P2402" s="1"/>
      <c r="Q2402" s="1"/>
    </row>
    <row r="2403" spans="16:17" x14ac:dyDescent="0.45">
      <c r="P2403" s="1"/>
      <c r="Q2403" s="1"/>
    </row>
    <row r="2404" spans="16:17" x14ac:dyDescent="0.45">
      <c r="P2404" s="1"/>
      <c r="Q2404" s="1"/>
    </row>
    <row r="2405" spans="16:17" x14ac:dyDescent="0.45">
      <c r="P2405" s="1"/>
      <c r="Q2405" s="1"/>
    </row>
    <row r="2406" spans="16:17" x14ac:dyDescent="0.45">
      <c r="P2406" s="1"/>
      <c r="Q2406" s="1"/>
    </row>
    <row r="2407" spans="16:17" x14ac:dyDescent="0.45">
      <c r="P2407" s="1"/>
      <c r="Q2407" s="1"/>
    </row>
    <row r="2408" spans="16:17" x14ac:dyDescent="0.45">
      <c r="P2408" s="1"/>
      <c r="Q2408" s="1"/>
    </row>
    <row r="2409" spans="16:17" x14ac:dyDescent="0.45">
      <c r="P2409" s="1"/>
      <c r="Q2409" s="1"/>
    </row>
    <row r="2410" spans="16:17" x14ac:dyDescent="0.45">
      <c r="P2410" s="1"/>
      <c r="Q2410" s="1"/>
    </row>
    <row r="2411" spans="16:17" x14ac:dyDescent="0.45">
      <c r="P2411" s="1"/>
      <c r="Q2411" s="1"/>
    </row>
    <row r="2412" spans="16:17" x14ac:dyDescent="0.45">
      <c r="P2412" s="1"/>
      <c r="Q2412" s="1"/>
    </row>
    <row r="2413" spans="16:17" x14ac:dyDescent="0.45">
      <c r="P2413" s="1"/>
      <c r="Q2413" s="1"/>
    </row>
    <row r="2414" spans="16:17" x14ac:dyDescent="0.45">
      <c r="P2414" s="1"/>
      <c r="Q2414" s="1"/>
    </row>
    <row r="2415" spans="16:17" x14ac:dyDescent="0.45">
      <c r="P2415" s="1"/>
      <c r="Q2415" s="1"/>
    </row>
    <row r="2416" spans="16:17" x14ac:dyDescent="0.45">
      <c r="P2416" s="1"/>
      <c r="Q2416" s="1"/>
    </row>
    <row r="2417" spans="16:17" x14ac:dyDescent="0.45">
      <c r="P2417" s="1"/>
      <c r="Q2417" s="1"/>
    </row>
    <row r="2418" spans="16:17" x14ac:dyDescent="0.45">
      <c r="P2418" s="1"/>
      <c r="Q2418" s="1"/>
    </row>
    <row r="2419" spans="16:17" x14ac:dyDescent="0.45">
      <c r="P2419" s="1"/>
      <c r="Q2419" s="1"/>
    </row>
    <row r="2420" spans="16:17" x14ac:dyDescent="0.45">
      <c r="P2420" s="1"/>
      <c r="Q2420" s="1"/>
    </row>
    <row r="2421" spans="16:17" x14ac:dyDescent="0.45">
      <c r="P2421" s="1"/>
      <c r="Q2421" s="1"/>
    </row>
    <row r="2422" spans="16:17" x14ac:dyDescent="0.45">
      <c r="P2422" s="1"/>
      <c r="Q2422" s="1"/>
    </row>
    <row r="2423" spans="16:17" x14ac:dyDescent="0.45">
      <c r="P2423" s="1"/>
      <c r="Q2423" s="1"/>
    </row>
    <row r="2424" spans="16:17" x14ac:dyDescent="0.45">
      <c r="P2424" s="1"/>
      <c r="Q2424" s="1"/>
    </row>
    <row r="2425" spans="16:17" x14ac:dyDescent="0.45">
      <c r="P2425" s="1"/>
      <c r="Q2425" s="1"/>
    </row>
    <row r="2426" spans="16:17" x14ac:dyDescent="0.45">
      <c r="P2426" s="1"/>
      <c r="Q2426" s="1"/>
    </row>
    <row r="2427" spans="16:17" x14ac:dyDescent="0.45">
      <c r="P2427" s="1"/>
      <c r="Q2427" s="1"/>
    </row>
    <row r="2428" spans="16:17" x14ac:dyDescent="0.45">
      <c r="P2428" s="1"/>
      <c r="Q2428" s="1"/>
    </row>
    <row r="2429" spans="16:17" x14ac:dyDescent="0.45">
      <c r="P2429" s="1"/>
      <c r="Q2429" s="1"/>
    </row>
    <row r="2430" spans="16:17" x14ac:dyDescent="0.45">
      <c r="P2430" s="1"/>
      <c r="Q2430" s="1"/>
    </row>
    <row r="2431" spans="16:17" x14ac:dyDescent="0.45">
      <c r="P2431" s="1"/>
      <c r="Q2431" s="1"/>
    </row>
    <row r="2432" spans="16:17" x14ac:dyDescent="0.45">
      <c r="P2432" s="1"/>
      <c r="Q2432" s="1"/>
    </row>
    <row r="2433" spans="16:17" x14ac:dyDescent="0.45">
      <c r="P2433" s="1"/>
      <c r="Q2433" s="1"/>
    </row>
    <row r="2434" spans="16:17" x14ac:dyDescent="0.45">
      <c r="P2434" s="1"/>
      <c r="Q2434" s="1"/>
    </row>
    <row r="2435" spans="16:17" x14ac:dyDescent="0.45">
      <c r="P2435" s="1"/>
      <c r="Q2435" s="1"/>
    </row>
    <row r="2436" spans="16:17" x14ac:dyDescent="0.45">
      <c r="P2436" s="1"/>
      <c r="Q2436" s="1"/>
    </row>
    <row r="2437" spans="16:17" x14ac:dyDescent="0.45">
      <c r="P2437" s="1"/>
      <c r="Q2437" s="1"/>
    </row>
    <row r="2438" spans="16:17" x14ac:dyDescent="0.45">
      <c r="P2438" s="1"/>
      <c r="Q2438" s="1"/>
    </row>
    <row r="2439" spans="16:17" x14ac:dyDescent="0.45">
      <c r="P2439" s="1"/>
      <c r="Q2439" s="1"/>
    </row>
    <row r="2440" spans="16:17" x14ac:dyDescent="0.45">
      <c r="P2440" s="1"/>
      <c r="Q2440" s="1"/>
    </row>
    <row r="2441" spans="16:17" x14ac:dyDescent="0.45">
      <c r="P2441" s="1"/>
      <c r="Q2441" s="1"/>
    </row>
    <row r="2442" spans="16:17" x14ac:dyDescent="0.45">
      <c r="P2442" s="1"/>
      <c r="Q2442" s="1"/>
    </row>
    <row r="2443" spans="16:17" x14ac:dyDescent="0.45">
      <c r="P2443" s="1"/>
      <c r="Q2443" s="1"/>
    </row>
    <row r="2444" spans="16:17" x14ac:dyDescent="0.45">
      <c r="P2444" s="1"/>
      <c r="Q2444" s="1"/>
    </row>
    <row r="2445" spans="16:17" x14ac:dyDescent="0.45">
      <c r="P2445" s="1"/>
      <c r="Q2445" s="1"/>
    </row>
    <row r="2446" spans="16:17" x14ac:dyDescent="0.45">
      <c r="P2446" s="1"/>
      <c r="Q2446" s="1"/>
    </row>
  </sheetData>
  <mergeCells count="1">
    <mergeCell ref="B4:C4"/>
  </mergeCells>
  <pageMargins left="0.7" right="0.7" top="0.75" bottom="0.75" header="0.3" footer="0.3"/>
  <pageSetup paperSize="9" orientation="portrait" verticalDpi="0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G16"/>
  <sheetViews>
    <sheetView workbookViewId="0">
      <selection activeCell="G11" sqref="G11"/>
    </sheetView>
  </sheetViews>
  <sheetFormatPr defaultRowHeight="14.25" x14ac:dyDescent="0.45"/>
  <cols>
    <col min="1" max="1" width="2.86328125" customWidth="1"/>
    <col min="3" max="3" width="9.73046875" customWidth="1"/>
  </cols>
  <sheetData>
    <row r="2" spans="2:7" x14ac:dyDescent="0.45">
      <c r="B2" s="11" t="s">
        <v>18</v>
      </c>
    </row>
    <row r="4" spans="2:7" x14ac:dyDescent="0.45">
      <c r="B4" s="2" t="s">
        <v>15</v>
      </c>
      <c r="C4" s="2" t="s">
        <v>13</v>
      </c>
      <c r="D4" s="2" t="s">
        <v>8</v>
      </c>
      <c r="E4" s="2" t="s">
        <v>9</v>
      </c>
      <c r="F4" s="2" t="s">
        <v>14</v>
      </c>
      <c r="G4" s="2" t="s">
        <v>0</v>
      </c>
    </row>
    <row r="5" spans="2:7" x14ac:dyDescent="0.45">
      <c r="B5" t="s">
        <v>1</v>
      </c>
      <c r="C5" t="s">
        <v>7</v>
      </c>
      <c r="D5">
        <v>1550</v>
      </c>
      <c r="E5">
        <v>1090</v>
      </c>
      <c r="F5">
        <v>-2431.19</v>
      </c>
      <c r="G5">
        <v>2431.19</v>
      </c>
    </row>
    <row r="6" spans="2:7" x14ac:dyDescent="0.45">
      <c r="B6" t="s">
        <v>1</v>
      </c>
      <c r="C6" t="s">
        <v>10</v>
      </c>
      <c r="D6">
        <v>1550</v>
      </c>
      <c r="E6">
        <v>1090</v>
      </c>
      <c r="F6">
        <v>-2444.7399999999998</v>
      </c>
      <c r="G6">
        <v>2444.7399999999998</v>
      </c>
    </row>
    <row r="7" spans="2:7" x14ac:dyDescent="0.45">
      <c r="B7" t="s">
        <v>2</v>
      </c>
      <c r="C7" t="s">
        <v>7</v>
      </c>
      <c r="D7">
        <v>1250</v>
      </c>
      <c r="E7">
        <v>650</v>
      </c>
      <c r="F7">
        <v>-2428.36</v>
      </c>
      <c r="G7">
        <v>2428.36</v>
      </c>
    </row>
    <row r="8" spans="2:7" x14ac:dyDescent="0.45">
      <c r="B8" t="s">
        <v>2</v>
      </c>
      <c r="C8" t="s">
        <v>10</v>
      </c>
      <c r="D8">
        <v>1250</v>
      </c>
      <c r="E8">
        <v>650</v>
      </c>
      <c r="F8">
        <v>-2441.21</v>
      </c>
      <c r="G8">
        <v>2441.21</v>
      </c>
    </row>
    <row r="9" spans="2:7" x14ac:dyDescent="0.45">
      <c r="B9" t="s">
        <v>3</v>
      </c>
      <c r="C9" t="s">
        <v>7</v>
      </c>
      <c r="D9">
        <v>760</v>
      </c>
      <c r="E9">
        <v>1000</v>
      </c>
      <c r="F9">
        <v>-2424.98</v>
      </c>
      <c r="G9">
        <v>2424.98</v>
      </c>
    </row>
    <row r="10" spans="2:7" x14ac:dyDescent="0.45">
      <c r="B10" t="s">
        <v>3</v>
      </c>
      <c r="C10" t="s">
        <v>10</v>
      </c>
      <c r="D10">
        <v>760</v>
      </c>
      <c r="E10">
        <v>1000</v>
      </c>
      <c r="F10">
        <v>-2437.92</v>
      </c>
      <c r="G10">
        <v>2437.92</v>
      </c>
    </row>
    <row r="11" spans="2:7" x14ac:dyDescent="0.45">
      <c r="B11" t="s">
        <v>4</v>
      </c>
      <c r="C11" t="s">
        <v>7</v>
      </c>
      <c r="D11">
        <v>1090</v>
      </c>
      <c r="E11">
        <v>1500</v>
      </c>
      <c r="F11">
        <v>-2443.61</v>
      </c>
      <c r="G11">
        <v>2443.61</v>
      </c>
    </row>
    <row r="12" spans="2:7" x14ac:dyDescent="0.45">
      <c r="B12" t="s">
        <v>4</v>
      </c>
      <c r="C12" t="s">
        <v>10</v>
      </c>
      <c r="D12">
        <v>1090</v>
      </c>
      <c r="E12">
        <v>1500</v>
      </c>
      <c r="F12">
        <v>-2454.6999999999998</v>
      </c>
      <c r="G12">
        <v>2454.6999999999998</v>
      </c>
    </row>
    <row r="13" spans="2:7" x14ac:dyDescent="0.45">
      <c r="B13" t="s">
        <v>5</v>
      </c>
      <c r="C13" t="s">
        <v>7</v>
      </c>
      <c r="D13">
        <v>1950</v>
      </c>
      <c r="E13">
        <v>600</v>
      </c>
      <c r="F13">
        <v>-2447.31</v>
      </c>
      <c r="G13">
        <v>2447.31</v>
      </c>
    </row>
    <row r="14" spans="2:7" x14ac:dyDescent="0.45">
      <c r="B14" t="s">
        <v>5</v>
      </c>
      <c r="C14" t="s">
        <v>10</v>
      </c>
      <c r="D14">
        <v>1950</v>
      </c>
      <c r="E14">
        <v>600</v>
      </c>
      <c r="F14">
        <v>-2461.11</v>
      </c>
      <c r="G14">
        <v>2461.11</v>
      </c>
    </row>
    <row r="15" spans="2:7" x14ac:dyDescent="0.45">
      <c r="B15" t="s">
        <v>6</v>
      </c>
      <c r="C15" t="s">
        <v>7</v>
      </c>
      <c r="D15">
        <v>660</v>
      </c>
      <c r="E15">
        <v>400</v>
      </c>
      <c r="F15">
        <v>-2442.37</v>
      </c>
      <c r="G15">
        <v>2442.37</v>
      </c>
    </row>
    <row r="16" spans="2:7" x14ac:dyDescent="0.45">
      <c r="B16" t="s">
        <v>6</v>
      </c>
      <c r="C16" t="s">
        <v>10</v>
      </c>
      <c r="D16">
        <v>660</v>
      </c>
      <c r="E16">
        <v>400</v>
      </c>
      <c r="F16">
        <v>-2456.5500000000002</v>
      </c>
      <c r="G16">
        <v>2456.5500000000002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Q108"/>
  <sheetViews>
    <sheetView topLeftCell="A3" workbookViewId="0">
      <selection activeCell="E13" sqref="E13"/>
    </sheetView>
  </sheetViews>
  <sheetFormatPr defaultRowHeight="14.25" x14ac:dyDescent="0.45"/>
  <cols>
    <col min="1" max="1" width="2.86328125" customWidth="1"/>
    <col min="2" max="2" width="20.86328125" customWidth="1"/>
    <col min="3" max="3" width="9.73046875" customWidth="1"/>
    <col min="4" max="4" width="8.73046875" customWidth="1"/>
    <col min="5" max="5" width="71.1328125" bestFit="1" customWidth="1"/>
  </cols>
  <sheetData>
    <row r="2" spans="2:17" x14ac:dyDescent="0.45">
      <c r="B2" s="11" t="s">
        <v>115</v>
      </c>
    </row>
    <row r="4" spans="2:17" x14ac:dyDescent="0.45">
      <c r="B4" s="18" t="s">
        <v>95</v>
      </c>
      <c r="C4" s="18" t="s">
        <v>27</v>
      </c>
      <c r="E4" s="39" t="s">
        <v>89</v>
      </c>
    </row>
    <row r="5" spans="2:17" x14ac:dyDescent="0.45">
      <c r="B5" t="s">
        <v>29</v>
      </c>
      <c r="C5">
        <v>85</v>
      </c>
      <c r="E5" s="1" t="s">
        <v>90</v>
      </c>
    </row>
    <row r="6" spans="2:17" x14ac:dyDescent="0.45">
      <c r="B6" s="1" t="s">
        <v>76</v>
      </c>
      <c r="C6" s="16">
        <v>2.5000000000000001E-2</v>
      </c>
      <c r="E6" s="1" t="s">
        <v>92</v>
      </c>
    </row>
    <row r="7" spans="2:17" x14ac:dyDescent="0.45">
      <c r="B7" s="1" t="s">
        <v>77</v>
      </c>
      <c r="C7" s="1">
        <v>1020</v>
      </c>
      <c r="E7" s="1" t="s">
        <v>93</v>
      </c>
    </row>
    <row r="8" spans="2:17" x14ac:dyDescent="0.45">
      <c r="B8" s="1" t="s">
        <v>78</v>
      </c>
      <c r="C8" s="1">
        <v>850</v>
      </c>
      <c r="E8" s="1" t="s">
        <v>91</v>
      </c>
      <c r="Q8" s="14"/>
    </row>
    <row r="9" spans="2:17" x14ac:dyDescent="0.45">
      <c r="B9" s="1" t="s">
        <v>94</v>
      </c>
      <c r="C9" s="1">
        <v>-2450</v>
      </c>
    </row>
    <row r="10" spans="2:17" x14ac:dyDescent="0.45">
      <c r="B10" s="1"/>
      <c r="C10" s="1"/>
      <c r="E10" s="39" t="s">
        <v>116</v>
      </c>
      <c r="J10" s="13"/>
    </row>
    <row r="11" spans="2:17" x14ac:dyDescent="0.45">
      <c r="B11" s="1" t="s">
        <v>79</v>
      </c>
      <c r="C11" s="1">
        <v>0.25</v>
      </c>
      <c r="E11" t="s">
        <v>121</v>
      </c>
    </row>
    <row r="12" spans="2:17" x14ac:dyDescent="0.45">
      <c r="B12" s="1" t="s">
        <v>80</v>
      </c>
      <c r="C12" s="34" t="s">
        <v>81</v>
      </c>
      <c r="E12" t="s">
        <v>122</v>
      </c>
    </row>
    <row r="13" spans="2:17" x14ac:dyDescent="0.45">
      <c r="B13" s="1"/>
      <c r="C13" s="1"/>
      <c r="E13" t="s">
        <v>118</v>
      </c>
    </row>
    <row r="14" spans="2:17" x14ac:dyDescent="0.45">
      <c r="B14" s="1"/>
      <c r="C14" s="1"/>
      <c r="E14" t="s">
        <v>117</v>
      </c>
    </row>
    <row r="15" spans="2:17" x14ac:dyDescent="0.45">
      <c r="B15" s="1" t="s">
        <v>96</v>
      </c>
      <c r="C15" s="17">
        <v>0.2</v>
      </c>
      <c r="E15" s="50" t="s">
        <v>119</v>
      </c>
    </row>
    <row r="16" spans="2:17" x14ac:dyDescent="0.45">
      <c r="B16" s="1"/>
      <c r="C16" s="1"/>
      <c r="E16" s="50" t="s">
        <v>120</v>
      </c>
    </row>
    <row r="17" spans="2:10" x14ac:dyDescent="0.45">
      <c r="B17" s="1"/>
      <c r="C17" s="1"/>
    </row>
    <row r="18" spans="2:10" x14ac:dyDescent="0.45">
      <c r="B18" s="1"/>
      <c r="C18" s="1"/>
      <c r="E18" s="39" t="s">
        <v>82</v>
      </c>
    </row>
    <row r="19" spans="2:10" x14ac:dyDescent="0.45">
      <c r="B19" s="1"/>
      <c r="C19" s="1"/>
      <c r="E19" s="1" t="s">
        <v>83</v>
      </c>
    </row>
    <row r="20" spans="2:10" x14ac:dyDescent="0.45">
      <c r="B20" s="1"/>
      <c r="C20" s="1"/>
      <c r="E20" s="1" t="s">
        <v>84</v>
      </c>
    </row>
    <row r="21" spans="2:10" x14ac:dyDescent="0.45">
      <c r="B21" s="1"/>
      <c r="C21" s="1"/>
      <c r="E21" s="1" t="s">
        <v>85</v>
      </c>
    </row>
    <row r="22" spans="2:10" x14ac:dyDescent="0.45">
      <c r="B22" s="1"/>
      <c r="C22" s="1"/>
      <c r="E22" s="1" t="s">
        <v>86</v>
      </c>
      <c r="J22" s="1"/>
    </row>
    <row r="23" spans="2:10" ht="15.75" x14ac:dyDescent="0.5">
      <c r="B23" s="1"/>
      <c r="E23" s="35" t="s">
        <v>87</v>
      </c>
    </row>
    <row r="24" spans="2:10" x14ac:dyDescent="0.45">
      <c r="B24" s="1"/>
      <c r="C24" s="1"/>
      <c r="E24" s="1" t="s">
        <v>88</v>
      </c>
    </row>
    <row r="25" spans="2:10" x14ac:dyDescent="0.45">
      <c r="B25" s="1"/>
      <c r="C25" s="1"/>
      <c r="E25" s="1" t="s">
        <v>123</v>
      </c>
    </row>
    <row r="26" spans="2:10" x14ac:dyDescent="0.45">
      <c r="B26" s="1"/>
      <c r="C26" s="1"/>
      <c r="E26" t="s">
        <v>127</v>
      </c>
    </row>
    <row r="27" spans="2:10" x14ac:dyDescent="0.45">
      <c r="B27" s="1"/>
      <c r="C27" s="1"/>
      <c r="E27" t="s">
        <v>23</v>
      </c>
    </row>
    <row r="28" spans="2:10" x14ac:dyDescent="0.45">
      <c r="B28" s="1"/>
      <c r="C28" s="1"/>
      <c r="E28" t="s">
        <v>24</v>
      </c>
    </row>
    <row r="29" spans="2:10" x14ac:dyDescent="0.45">
      <c r="B29" s="1"/>
      <c r="C29" s="1"/>
      <c r="E29" t="s">
        <v>124</v>
      </c>
    </row>
    <row r="30" spans="2:10" x14ac:dyDescent="0.45">
      <c r="B30" s="1"/>
      <c r="C30" s="1"/>
      <c r="E30" s="1" t="s">
        <v>125</v>
      </c>
    </row>
    <row r="31" spans="2:10" x14ac:dyDescent="0.45">
      <c r="C31" s="1"/>
      <c r="E31" s="1" t="s">
        <v>126</v>
      </c>
    </row>
    <row r="32" spans="2:10" x14ac:dyDescent="0.45">
      <c r="C32" s="1"/>
      <c r="E32" t="s">
        <v>25</v>
      </c>
    </row>
    <row r="33" spans="3:10" x14ac:dyDescent="0.45">
      <c r="C33" s="1"/>
    </row>
    <row r="34" spans="3:10" x14ac:dyDescent="0.45">
      <c r="C34" s="1"/>
    </row>
    <row r="35" spans="3:10" x14ac:dyDescent="0.45">
      <c r="C35" s="36"/>
    </row>
    <row r="40" spans="3:10" x14ac:dyDescent="0.45">
      <c r="C40" s="1"/>
    </row>
    <row r="41" spans="3:10" x14ac:dyDescent="0.45">
      <c r="C41" s="1"/>
    </row>
    <row r="42" spans="3:10" x14ac:dyDescent="0.45">
      <c r="C42" s="1"/>
    </row>
    <row r="43" spans="3:10" x14ac:dyDescent="0.45">
      <c r="C43" s="1"/>
      <c r="J43" s="15"/>
    </row>
    <row r="44" spans="3:10" x14ac:dyDescent="0.45">
      <c r="C44" s="1"/>
      <c r="J44" s="15"/>
    </row>
    <row r="45" spans="3:10" x14ac:dyDescent="0.45">
      <c r="C45" s="1"/>
      <c r="J45" s="15"/>
    </row>
    <row r="46" spans="3:10" x14ac:dyDescent="0.45">
      <c r="C46" s="1"/>
      <c r="J46" s="15"/>
    </row>
    <row r="47" spans="3:10" x14ac:dyDescent="0.45">
      <c r="C47" s="1"/>
    </row>
    <row r="48" spans="3:10" x14ac:dyDescent="0.45">
      <c r="C48" s="1"/>
    </row>
    <row r="49" spans="2:3" x14ac:dyDescent="0.45">
      <c r="C49" s="1"/>
    </row>
    <row r="50" spans="2:3" x14ac:dyDescent="0.45">
      <c r="C50" s="1"/>
    </row>
    <row r="51" spans="2:3" x14ac:dyDescent="0.45">
      <c r="C51" s="1"/>
    </row>
    <row r="52" spans="2:3" x14ac:dyDescent="0.45">
      <c r="C52" s="1"/>
    </row>
    <row r="53" spans="2:3" x14ac:dyDescent="0.45">
      <c r="C53" s="1"/>
    </row>
    <row r="54" spans="2:3" x14ac:dyDescent="0.45">
      <c r="C54" s="1"/>
    </row>
    <row r="55" spans="2:3" x14ac:dyDescent="0.45">
      <c r="C55" s="1"/>
    </row>
    <row r="56" spans="2:3" x14ac:dyDescent="0.45">
      <c r="C56" s="1"/>
    </row>
    <row r="57" spans="2:3" x14ac:dyDescent="0.45">
      <c r="C57" s="1"/>
    </row>
    <row r="58" spans="2:3" x14ac:dyDescent="0.45">
      <c r="C58" s="1"/>
    </row>
    <row r="59" spans="2:3" x14ac:dyDescent="0.45">
      <c r="C59" s="1"/>
    </row>
    <row r="60" spans="2:3" x14ac:dyDescent="0.45">
      <c r="C60" s="1"/>
    </row>
    <row r="61" spans="2:3" x14ac:dyDescent="0.45">
      <c r="B61" s="1"/>
      <c r="C61" s="1"/>
    </row>
    <row r="62" spans="2:3" x14ac:dyDescent="0.45">
      <c r="B62" s="1"/>
      <c r="C62" s="1"/>
    </row>
    <row r="63" spans="2:3" x14ac:dyDescent="0.45">
      <c r="B63" s="1"/>
      <c r="C63" s="1"/>
    </row>
    <row r="64" spans="2:3" x14ac:dyDescent="0.45">
      <c r="B64" s="1"/>
      <c r="C64" s="1"/>
    </row>
    <row r="65" spans="2:3" x14ac:dyDescent="0.45">
      <c r="B65" s="1"/>
      <c r="C65" s="1"/>
    </row>
    <row r="66" spans="2:3" x14ac:dyDescent="0.45">
      <c r="B66" s="1"/>
      <c r="C66" s="1"/>
    </row>
    <row r="67" spans="2:3" x14ac:dyDescent="0.45">
      <c r="B67" s="1"/>
      <c r="C67" s="1"/>
    </row>
    <row r="68" spans="2:3" x14ac:dyDescent="0.45">
      <c r="B68" s="1"/>
      <c r="C68" s="1"/>
    </row>
    <row r="69" spans="2:3" x14ac:dyDescent="0.45">
      <c r="B69" s="1"/>
      <c r="C69" s="1"/>
    </row>
    <row r="70" spans="2:3" x14ac:dyDescent="0.45">
      <c r="B70" s="1"/>
      <c r="C70" s="1"/>
    </row>
    <row r="71" spans="2:3" x14ac:dyDescent="0.45">
      <c r="B71" s="1"/>
      <c r="C71" s="1"/>
    </row>
    <row r="72" spans="2:3" x14ac:dyDescent="0.45">
      <c r="B72" s="1"/>
      <c r="C72" s="1"/>
    </row>
    <row r="73" spans="2:3" x14ac:dyDescent="0.45">
      <c r="B73" s="1"/>
      <c r="C73" s="1"/>
    </row>
    <row r="74" spans="2:3" x14ac:dyDescent="0.45">
      <c r="B74" s="1"/>
      <c r="C74" s="1"/>
    </row>
    <row r="75" spans="2:3" x14ac:dyDescent="0.45">
      <c r="B75" s="1"/>
      <c r="C75" s="1"/>
    </row>
    <row r="76" spans="2:3" x14ac:dyDescent="0.45">
      <c r="B76" s="1"/>
      <c r="C76" s="1"/>
    </row>
    <row r="77" spans="2:3" x14ac:dyDescent="0.45">
      <c r="B77" s="1"/>
      <c r="C77" s="1"/>
    </row>
    <row r="78" spans="2:3" x14ac:dyDescent="0.45">
      <c r="B78" s="1"/>
      <c r="C78" s="1"/>
    </row>
    <row r="79" spans="2:3" x14ac:dyDescent="0.45">
      <c r="B79" s="1"/>
      <c r="C79" s="1"/>
    </row>
    <row r="80" spans="2:3" x14ac:dyDescent="0.45">
      <c r="B80" s="1"/>
      <c r="C80" s="1"/>
    </row>
    <row r="81" spans="2:3" x14ac:dyDescent="0.45">
      <c r="B81" s="1"/>
      <c r="C81" s="1"/>
    </row>
    <row r="82" spans="2:3" x14ac:dyDescent="0.45">
      <c r="B82" s="1"/>
      <c r="C82" s="1"/>
    </row>
    <row r="83" spans="2:3" x14ac:dyDescent="0.45">
      <c r="B83" s="1"/>
      <c r="C83" s="1"/>
    </row>
    <row r="84" spans="2:3" x14ac:dyDescent="0.45">
      <c r="B84" s="1"/>
      <c r="C84" s="1"/>
    </row>
    <row r="85" spans="2:3" x14ac:dyDescent="0.45">
      <c r="B85" s="1"/>
      <c r="C85" s="1"/>
    </row>
    <row r="86" spans="2:3" x14ac:dyDescent="0.45">
      <c r="B86" s="1"/>
      <c r="C86" s="1"/>
    </row>
    <row r="87" spans="2:3" x14ac:dyDescent="0.45">
      <c r="B87" s="1"/>
      <c r="C87" s="1"/>
    </row>
    <row r="88" spans="2:3" x14ac:dyDescent="0.45">
      <c r="B88" s="1"/>
      <c r="C88" s="1"/>
    </row>
    <row r="89" spans="2:3" x14ac:dyDescent="0.45">
      <c r="B89" s="1"/>
      <c r="C89" s="1"/>
    </row>
    <row r="90" spans="2:3" x14ac:dyDescent="0.45">
      <c r="B90" s="1"/>
      <c r="C90" s="1"/>
    </row>
    <row r="91" spans="2:3" x14ac:dyDescent="0.45">
      <c r="B91" s="1"/>
      <c r="C91" s="1"/>
    </row>
    <row r="92" spans="2:3" x14ac:dyDescent="0.45">
      <c r="B92" s="1"/>
      <c r="C92" s="1"/>
    </row>
    <row r="93" spans="2:3" x14ac:dyDescent="0.45">
      <c r="B93" s="1"/>
      <c r="C93" s="1"/>
    </row>
    <row r="94" spans="2:3" x14ac:dyDescent="0.45">
      <c r="B94" s="1"/>
      <c r="C94" s="1"/>
    </row>
    <row r="95" spans="2:3" x14ac:dyDescent="0.45">
      <c r="B95" s="1"/>
      <c r="C95" s="1"/>
    </row>
    <row r="96" spans="2:3" x14ac:dyDescent="0.45">
      <c r="B96" s="1"/>
      <c r="C96" s="1"/>
    </row>
    <row r="97" spans="2:3" x14ac:dyDescent="0.45">
      <c r="B97" s="1"/>
      <c r="C97" s="1"/>
    </row>
    <row r="98" spans="2:3" x14ac:dyDescent="0.45">
      <c r="B98" s="1"/>
      <c r="C98" s="1"/>
    </row>
    <row r="99" spans="2:3" x14ac:dyDescent="0.45">
      <c r="B99" s="1"/>
      <c r="C99" s="1"/>
    </row>
    <row r="100" spans="2:3" x14ac:dyDescent="0.45">
      <c r="B100" s="1"/>
      <c r="C100" s="1"/>
    </row>
    <row r="101" spans="2:3" x14ac:dyDescent="0.45">
      <c r="B101" s="1"/>
      <c r="C101" s="1"/>
    </row>
    <row r="102" spans="2:3" x14ac:dyDescent="0.45">
      <c r="B102" s="1"/>
      <c r="C102" s="1"/>
    </row>
    <row r="103" spans="2:3" x14ac:dyDescent="0.45">
      <c r="B103" s="1"/>
      <c r="C103" s="1"/>
    </row>
    <row r="104" spans="2:3" x14ac:dyDescent="0.45">
      <c r="B104" s="1"/>
      <c r="C104" s="1"/>
    </row>
    <row r="105" spans="2:3" x14ac:dyDescent="0.45">
      <c r="B105" s="1"/>
      <c r="C105" s="1"/>
    </row>
    <row r="106" spans="2:3" x14ac:dyDescent="0.45">
      <c r="B106" s="1"/>
      <c r="C106" s="1"/>
    </row>
    <row r="107" spans="2:3" x14ac:dyDescent="0.45">
      <c r="B107" s="1"/>
      <c r="C107" s="1"/>
    </row>
    <row r="108" spans="2:3" x14ac:dyDescent="0.45">
      <c r="B108" s="1"/>
      <c r="C108" s="1"/>
    </row>
  </sheetData>
  <conditionalFormatting sqref="C26:C35 C40:C102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{9F840DC0-10AF-4F63-9F66-A8282F0D1C15}</x14:id>
        </ext>
      </extLst>
    </cfRule>
  </conditionalFormatting>
  <conditionalFormatting sqref="E30:E31 E4:E8 E10 E18:E22 E24:E25 B61:B102 B26:B30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{18D9A38A-B9EE-4C10-B66A-ED145177AD2C}</x14:id>
        </ext>
      </extLst>
    </cfRule>
  </conditionalFormatting>
  <conditionalFormatting sqref="E30:E31 E24">
    <cfRule type="dataBar" priority="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{7AF70D4F-DD8E-4254-85E4-0DBDC5E9037A}</x14:id>
        </ext>
      </extLst>
    </cfRule>
  </conditionalFormatting>
  <pageMargins left="0.7" right="0.7" top="0.75" bottom="0.75" header="0.3" footer="0.3"/>
  <pageSetup paperSize="9" orientation="portrait" verticalDpi="0" r:id="rId1"/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F840DC0-10AF-4F63-9F66-A8282F0D1C1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C26:C35 C40:C102</xm:sqref>
        </x14:conditionalFormatting>
        <x14:conditionalFormatting xmlns:xm="http://schemas.microsoft.com/office/excel/2006/main">
          <x14:cfRule type="dataBar" id="{18D9A38A-B9EE-4C10-B66A-ED145177AD2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E30:E31 E4:E8 E10 E18:E22 E24:E25 B61:B102 B26:B30</xm:sqref>
        </x14:conditionalFormatting>
        <x14:conditionalFormatting xmlns:xm="http://schemas.microsoft.com/office/excel/2006/main">
          <x14:cfRule type="dataBar" id="{7AF70D4F-DD8E-4254-85E4-0DBDC5E9037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E30:E31 E24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C10"/>
  <sheetViews>
    <sheetView topLeftCell="B1" workbookViewId="0">
      <selection activeCell="B2" sqref="B2"/>
    </sheetView>
  </sheetViews>
  <sheetFormatPr defaultColWidth="9.1328125" defaultRowHeight="14.25" x14ac:dyDescent="0.45"/>
  <cols>
    <col min="1" max="1" width="2.86328125" customWidth="1"/>
    <col min="2" max="2" width="11.73046875" customWidth="1"/>
    <col min="3" max="3" width="11.3984375" customWidth="1"/>
  </cols>
  <sheetData>
    <row r="2" spans="2:3" x14ac:dyDescent="0.45">
      <c r="B2" s="11" t="s">
        <v>140</v>
      </c>
    </row>
    <row r="4" spans="2:3" ht="14.65" thickBot="1" x14ac:dyDescent="0.5">
      <c r="B4" s="30" t="s">
        <v>21</v>
      </c>
      <c r="C4" s="31" t="s">
        <v>20</v>
      </c>
    </row>
    <row r="5" spans="2:3" x14ac:dyDescent="0.45">
      <c r="B5" s="28" t="s">
        <v>1</v>
      </c>
      <c r="C5" s="29">
        <v>40179</v>
      </c>
    </row>
    <row r="6" spans="2:3" x14ac:dyDescent="0.45">
      <c r="B6" s="28" t="s">
        <v>5</v>
      </c>
      <c r="C6" s="29">
        <v>40360</v>
      </c>
    </row>
    <row r="7" spans="2:3" x14ac:dyDescent="0.45">
      <c r="B7" s="28" t="s">
        <v>2</v>
      </c>
      <c r="C7" s="29">
        <v>40544</v>
      </c>
    </row>
    <row r="8" spans="2:3" x14ac:dyDescent="0.45">
      <c r="B8" s="28" t="s">
        <v>6</v>
      </c>
      <c r="C8" s="29">
        <v>40725</v>
      </c>
    </row>
    <row r="9" spans="2:3" x14ac:dyDescent="0.45">
      <c r="B9" s="28" t="s">
        <v>3</v>
      </c>
      <c r="C9" s="29">
        <v>40909</v>
      </c>
    </row>
    <row r="10" spans="2:3" x14ac:dyDescent="0.45">
      <c r="B10" s="32" t="s">
        <v>4</v>
      </c>
      <c r="C10" s="33">
        <v>41091</v>
      </c>
    </row>
  </sheetData>
  <sortState xmlns:xlrd2="http://schemas.microsoft.com/office/spreadsheetml/2017/richdata2" ref="B5:C10">
    <sortCondition ref="C5"/>
  </sortState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S47"/>
  <sheetViews>
    <sheetView zoomScaleNormal="100" workbookViewId="0">
      <selection activeCell="N6" sqref="N6"/>
    </sheetView>
  </sheetViews>
  <sheetFormatPr defaultRowHeight="14.25" x14ac:dyDescent="0.45"/>
  <cols>
    <col min="1" max="1" width="2.86328125" customWidth="1"/>
    <col min="2" max="2" width="11.73046875" customWidth="1"/>
    <col min="3" max="3" width="10.59765625" customWidth="1"/>
    <col min="4" max="4" width="39.3984375" bestFit="1" customWidth="1"/>
    <col min="6" max="6" width="9.3984375" customWidth="1"/>
    <col min="9" max="9" width="9.1328125"/>
    <col min="10" max="10" width="10.1328125" customWidth="1"/>
    <col min="11" max="14" width="9.1328125"/>
    <col min="15" max="15" width="12.265625" customWidth="1"/>
    <col min="16" max="16" width="5.1328125" customWidth="1"/>
  </cols>
  <sheetData>
    <row r="2" spans="2:19" x14ac:dyDescent="0.45">
      <c r="B2" s="11" t="s">
        <v>129</v>
      </c>
    </row>
    <row r="4" spans="2:19" x14ac:dyDescent="0.45">
      <c r="B4" s="18" t="s">
        <v>26</v>
      </c>
      <c r="C4" s="18" t="s">
        <v>27</v>
      </c>
      <c r="D4" s="18" t="s">
        <v>113</v>
      </c>
      <c r="F4" s="18" t="s">
        <v>97</v>
      </c>
      <c r="G4" s="18" t="s">
        <v>98</v>
      </c>
      <c r="H4" s="18" t="s">
        <v>99</v>
      </c>
      <c r="J4" s="18" t="s">
        <v>128</v>
      </c>
      <c r="K4" s="18" t="s">
        <v>98</v>
      </c>
      <c r="L4" s="18" t="s">
        <v>99</v>
      </c>
    </row>
    <row r="5" spans="2:19" x14ac:dyDescent="0.45">
      <c r="B5" s="16" t="s">
        <v>103</v>
      </c>
      <c r="C5" s="37">
        <v>0</v>
      </c>
      <c r="D5" t="s">
        <v>112</v>
      </c>
      <c r="F5" s="38">
        <v>0</v>
      </c>
      <c r="G5" s="12">
        <f>IF(Таблица14[[#This Row],[Sw_norm]]&gt;(1-$C$7),1,$C$10*(Таблица14[[#This Row],[Sw_norm]]/(1-$C$7))^$C$9)</f>
        <v>0</v>
      </c>
      <c r="H5" s="12">
        <f>(1-Таблица14[[#This Row],[Sw_norm]]/(1-$C$7))^$C$8</f>
        <v>1</v>
      </c>
      <c r="J5" s="38">
        <f>Таблица14[[#This Row],[Sw_norm]]*(1-$C$19-$C$17)+$C$17</f>
        <v>0.3</v>
      </c>
      <c r="K5" s="12">
        <f>IF(Таблица1418[[#This Row],[Sw_scaled]]&gt;$C$18,Таблица14[[#This Row],[Krw]],0)</f>
        <v>0</v>
      </c>
      <c r="L5" s="12">
        <f>Таблица14[[#This Row],[Kro]]</f>
        <v>1</v>
      </c>
      <c r="R5" s="12"/>
      <c r="S5" s="12"/>
    </row>
    <row r="6" spans="2:19" x14ac:dyDescent="0.45">
      <c r="B6" s="16" t="s">
        <v>104</v>
      </c>
      <c r="C6" s="37">
        <v>0</v>
      </c>
      <c r="D6" t="s">
        <v>111</v>
      </c>
      <c r="F6" s="38">
        <v>6.6000000000000003E-2</v>
      </c>
      <c r="G6" s="12">
        <f>IF(Таблица14[[#This Row],[Sw_norm]]&gt;(1-$C$7),1,$C$10*(Таблица14[[#This Row],[Sw_norm]]/(1-$C$7))^$C$9)</f>
        <v>2.7151168760458772E-2</v>
      </c>
      <c r="H6" s="12">
        <f>(1-Таблица14[[#This Row],[Sw_norm]]/(1-$C$7))^$C$8</f>
        <v>0.70824559670781906</v>
      </c>
      <c r="J6" s="38">
        <f>Таблица14[[#This Row],[Sw_norm]]*(1-$C$19-$C$17)+$C$17</f>
        <v>0.32969999999999999</v>
      </c>
      <c r="K6" s="12">
        <f>IF(Таблица1418[[#This Row],[Sw_scaled]]&gt;$C$18,Таблица14[[#This Row],[Krw]],0)</f>
        <v>0</v>
      </c>
      <c r="L6" s="12">
        <f>Таблица14[[#This Row],[Kro]]</f>
        <v>0.70824559670781906</v>
      </c>
      <c r="R6" s="12"/>
      <c r="S6" s="12"/>
    </row>
    <row r="7" spans="2:19" x14ac:dyDescent="0.45">
      <c r="B7" s="16" t="s">
        <v>105</v>
      </c>
      <c r="C7" s="37">
        <v>0.01</v>
      </c>
      <c r="D7" t="s">
        <v>110</v>
      </c>
      <c r="F7" s="38">
        <v>0.11</v>
      </c>
      <c r="G7" s="12">
        <f>IF(Таблица14[[#This Row],[Sw_norm]]&gt;(1-$C$7),1,$C$10*(Таблица14[[#This Row],[Sw_norm]]/(1-$C$7))^$C$9)</f>
        <v>5.0119534498230908E-2</v>
      </c>
      <c r="H7" s="12">
        <f>(1-Таблица14[[#This Row],[Sw_norm]]/(1-$C$7))^$C$8</f>
        <v>0.55492895730664349</v>
      </c>
      <c r="J7" s="38">
        <f>Таблица14[[#This Row],[Sw_norm]]*(1-$C$19-$C$17)+$C$17</f>
        <v>0.34949999999999998</v>
      </c>
      <c r="K7" s="12">
        <f>IF(Таблица1418[[#This Row],[Sw_scaled]]&gt;$C$18,Таблица14[[#This Row],[Krw]],0)</f>
        <v>5.0119534498230908E-2</v>
      </c>
      <c r="L7" s="12">
        <f>Таблица14[[#This Row],[Kro]]</f>
        <v>0.55492895730664349</v>
      </c>
      <c r="R7" s="12"/>
      <c r="S7" s="12"/>
    </row>
    <row r="8" spans="2:19" x14ac:dyDescent="0.45">
      <c r="B8" s="40" t="s">
        <v>101</v>
      </c>
      <c r="C8" s="37">
        <v>5</v>
      </c>
      <c r="D8" s="41" t="s">
        <v>62</v>
      </c>
      <c r="F8" s="38">
        <v>0.16500000000000001</v>
      </c>
      <c r="G8" s="12">
        <f>IF(Таблица14[[#This Row],[Sw_norm]]&gt;(1-$C$7),1,$C$10*(Таблица14[[#This Row],[Sw_norm]]/(1-$C$7))^$C$9)</f>
        <v>8.152983052335093E-2</v>
      </c>
      <c r="H8" s="12">
        <f>(1-Таблица14[[#This Row],[Sw_norm]]/(1-$C$7))^$C$8</f>
        <v>0.40187757201646074</v>
      </c>
      <c r="J8" s="38">
        <f>Таблица14[[#This Row],[Sw_norm]]*(1-$C$19-$C$17)+$C$17</f>
        <v>0.37424999999999997</v>
      </c>
      <c r="K8" s="12">
        <f>IF(Таблица1418[[#This Row],[Sw_scaled]]&gt;$C$18,Таблица14[[#This Row],[Krw]],0)</f>
        <v>8.152983052335093E-2</v>
      </c>
      <c r="L8" s="12">
        <f>Таблица14[[#This Row],[Kro]]</f>
        <v>0.40187757201646074</v>
      </c>
      <c r="O8" s="38"/>
      <c r="P8" s="12"/>
      <c r="R8" s="12"/>
      <c r="S8" s="12"/>
    </row>
    <row r="9" spans="2:19" x14ac:dyDescent="0.45">
      <c r="B9" s="40" t="s">
        <v>102</v>
      </c>
      <c r="C9" s="37">
        <v>1.2</v>
      </c>
      <c r="D9" s="41" t="s">
        <v>64</v>
      </c>
      <c r="F9" s="38">
        <v>0.22</v>
      </c>
      <c r="G9" s="12">
        <f>IF(Таблица14[[#This Row],[Sw_norm]]&gt;(1-$C$7),1,$C$10*(Таблица14[[#This Row],[Sw_norm]]/(1-$C$7))^$C$9)</f>
        <v>0.11514445366266995</v>
      </c>
      <c r="H9" s="12">
        <f>(1-Таблица14[[#This Row],[Sw_norm]]/(1-$C$7))^$C$8</f>
        <v>0.28462802079628785</v>
      </c>
      <c r="J9" s="38">
        <f>Таблица14[[#This Row],[Sw_norm]]*(1-$C$19-$C$17)+$C$17</f>
        <v>0.39900000000000002</v>
      </c>
      <c r="K9" s="12">
        <f>IF(Таблица1418[[#This Row],[Sw_scaled]]&gt;$C$18,Таблица14[[#This Row],[Krw]],0)</f>
        <v>0.11514445366266995</v>
      </c>
      <c r="L9" s="12">
        <f>Таблица14[[#This Row],[Kro]]</f>
        <v>0.28462802079628785</v>
      </c>
      <c r="R9" s="12"/>
      <c r="S9" s="12"/>
    </row>
    <row r="10" spans="2:19" x14ac:dyDescent="0.45">
      <c r="B10" s="40" t="s">
        <v>106</v>
      </c>
      <c r="C10" s="37">
        <v>0.7</v>
      </c>
      <c r="D10" s="41" t="s">
        <v>66</v>
      </c>
      <c r="F10" s="38">
        <v>0.27500000000000002</v>
      </c>
      <c r="G10" s="12">
        <f>IF(Таблица14[[#This Row],[Sw_norm]]&gt;(1-$C$7),1,$C$10*(Таблица14[[#This Row],[Sw_norm]]/(1-$C$7))^$C$9)</f>
        <v>0.15049949376400096</v>
      </c>
      <c r="H10" s="12">
        <f>(1-Таблица14[[#This Row],[Sw_norm]]/(1-$C$7))^$C$8</f>
        <v>0.19649623617673459</v>
      </c>
      <c r="J10" s="38">
        <f>Таблица14[[#This Row],[Sw_norm]]*(1-$C$19-$C$17)+$C$17</f>
        <v>0.42375000000000002</v>
      </c>
      <c r="K10" s="12">
        <f>IF(Таблица1418[[#This Row],[Sw_scaled]]&gt;$C$18,Таблица14[[#This Row],[Krw]],0)</f>
        <v>0.15049949376400096</v>
      </c>
      <c r="L10" s="12">
        <f>Таблица14[[#This Row],[Kro]]</f>
        <v>0.19649623617673459</v>
      </c>
      <c r="R10" s="12"/>
      <c r="S10" s="12"/>
    </row>
    <row r="11" spans="2:19" x14ac:dyDescent="0.45">
      <c r="B11" s="12" t="s">
        <v>100</v>
      </c>
      <c r="C11" s="37">
        <v>1</v>
      </c>
      <c r="D11" s="41" t="s">
        <v>108</v>
      </c>
      <c r="F11" s="38">
        <v>0.33</v>
      </c>
      <c r="G11" s="12">
        <f>IF(Таблица14[[#This Row],[Sw_norm]]&gt;(1-$C$7),1,$C$10*(Таблица14[[#This Row],[Sw_norm]]/(1-$C$7))^$C$9)</f>
        <v>0.18730636441072054</v>
      </c>
      <c r="H11" s="12">
        <f>(1-Таблица14[[#This Row],[Sw_norm]]/(1-$C$7))^$C$8</f>
        <v>0.13168724279835389</v>
      </c>
      <c r="J11" s="38">
        <f>Таблица14[[#This Row],[Sw_norm]]*(1-$C$19-$C$17)+$C$17</f>
        <v>0.44850000000000001</v>
      </c>
      <c r="K11" s="12">
        <f>IF(Таблица1418[[#This Row],[Sw_scaled]]&gt;$C$18,Таблица14[[#This Row],[Krw]],0)</f>
        <v>0.18730636441072054</v>
      </c>
      <c r="L11" s="12">
        <f>Таблица14[[#This Row],[Kro]]</f>
        <v>0.13168724279835389</v>
      </c>
      <c r="R11" s="12"/>
      <c r="S11" s="12"/>
    </row>
    <row r="12" spans="2:19" x14ac:dyDescent="0.45">
      <c r="B12" s="16" t="s">
        <v>107</v>
      </c>
      <c r="C12" s="37">
        <v>1</v>
      </c>
      <c r="D12" s="41" t="s">
        <v>109</v>
      </c>
      <c r="F12" s="38">
        <v>0.38500000000000001</v>
      </c>
      <c r="G12" s="12">
        <f>IF(Таблица14[[#This Row],[Sw_norm]]&gt;(1-$C$7),1,$C$10*(Таблица14[[#This Row],[Sw_norm]]/(1-$C$7))^$C$9)</f>
        <v>0.22536614809988401</v>
      </c>
      <c r="H12" s="12">
        <f>(1-Таблица14[[#This Row],[Sw_norm]]/(1-$C$7))^$C$8</f>
        <v>8.523165083235959E-2</v>
      </c>
      <c r="J12" s="38">
        <f>Таблица14[[#This Row],[Sw_norm]]*(1-$C$19-$C$17)+$C$17</f>
        <v>0.47325</v>
      </c>
      <c r="K12" s="12">
        <f>IF(Таблица1418[[#This Row],[Sw_scaled]]&gt;$C$18,Таблица14[[#This Row],[Krw]],0)</f>
        <v>0.22536614809988401</v>
      </c>
      <c r="L12" s="12">
        <f>Таблица14[[#This Row],[Kro]]</f>
        <v>8.523165083235959E-2</v>
      </c>
      <c r="R12" s="12"/>
      <c r="S12" s="12"/>
    </row>
    <row r="13" spans="2:19" x14ac:dyDescent="0.45">
      <c r="F13" s="38">
        <v>0.44</v>
      </c>
      <c r="G13" s="12">
        <f>IF(Таблица14[[#This Row],[Sw_norm]]&gt;(1-$C$7),1,$C$10*(Таблица14[[#This Row],[Sw_norm]]/(1-$C$7))^$C$9)</f>
        <v>0.26453248901868254</v>
      </c>
      <c r="H13" s="12">
        <f>(1-Таблица14[[#This Row],[Sw_norm]]/(1-$C$7))^$C$8</f>
        <v>5.2922149401344661E-2</v>
      </c>
      <c r="J13" s="38">
        <f>Таблица14[[#This Row],[Sw_norm]]*(1-$C$19-$C$17)+$C$17</f>
        <v>0.498</v>
      </c>
      <c r="K13" s="12">
        <f>IF(Таблица1418[[#This Row],[Sw_scaled]]&gt;$C$18,Таблица14[[#This Row],[Krw]],0)</f>
        <v>0.26453248901868254</v>
      </c>
      <c r="L13" s="12">
        <f>Таблица14[[#This Row],[Kro]]</f>
        <v>5.2922149401344661E-2</v>
      </c>
      <c r="R13" s="12"/>
      <c r="S13" s="12"/>
    </row>
    <row r="14" spans="2:19" x14ac:dyDescent="0.45">
      <c r="B14" s="11" t="s">
        <v>130</v>
      </c>
      <c r="F14" s="38">
        <v>0.495</v>
      </c>
      <c r="G14" s="12">
        <f>IF(Таблица14[[#This Row],[Sw_norm]]&gt;(1-$C$7),1,$C$10*(Таблица14[[#This Row],[Sw_norm]]/(1-$C$7))^$C$9)</f>
        <v>0.30469269715364344</v>
      </c>
      <c r="H14" s="12">
        <f>(1-Таблица14[[#This Row],[Sw_norm]]/(1-$C$7))^$C$8</f>
        <v>3.125E-2</v>
      </c>
      <c r="J14" s="38">
        <f>Таблица14[[#This Row],[Sw_norm]]*(1-$C$19-$C$17)+$C$17</f>
        <v>0.52275000000000005</v>
      </c>
      <c r="K14" s="12">
        <f>IF(Таблица1418[[#This Row],[Sw_scaled]]&gt;$C$18,Таблица14[[#This Row],[Krw]],0)</f>
        <v>0.30469269715364344</v>
      </c>
      <c r="L14" s="12">
        <f>Таблица14[[#This Row],[Kro]]</f>
        <v>3.125E-2</v>
      </c>
      <c r="R14" s="12"/>
      <c r="S14" s="12"/>
    </row>
    <row r="15" spans="2:19" x14ac:dyDescent="0.45">
      <c r="F15" s="38">
        <v>0.55000000000000004</v>
      </c>
      <c r="G15" s="12">
        <f>IF(Таблица14[[#This Row],[Sw_norm]]&gt;(1-$C$7),1,$C$10*(Таблица14[[#This Row],[Sw_norm]]/(1-$C$7))^$C$9)</f>
        <v>0.34575704182918893</v>
      </c>
      <c r="H15" s="12">
        <f>(1-Таблица14[[#This Row],[Sw_norm]]/(1-$C$7))^$C$8</f>
        <v>1.7341529915832609E-2</v>
      </c>
      <c r="J15" s="38">
        <f>Таблица14[[#This Row],[Sw_norm]]*(1-$C$19-$C$17)+$C$17</f>
        <v>0.54749999999999999</v>
      </c>
      <c r="K15" s="12">
        <f>IF(Таблица1418[[#This Row],[Sw_scaled]]&gt;$C$18,Таблица14[[#This Row],[Krw]],0)</f>
        <v>0.34575704182918893</v>
      </c>
      <c r="L15" s="12">
        <f>Таблица14[[#This Row],[Kro]]</f>
        <v>1.7341529915832609E-2</v>
      </c>
      <c r="R15" s="12"/>
      <c r="S15" s="12"/>
    </row>
    <row r="16" spans="2:19" x14ac:dyDescent="0.45">
      <c r="B16" s="2" t="s">
        <v>26</v>
      </c>
      <c r="C16" s="2" t="s">
        <v>28</v>
      </c>
      <c r="F16" s="38">
        <v>0.60499999999999998</v>
      </c>
      <c r="G16" s="12">
        <f>IF(Таблица14[[#This Row],[Sw_norm]]&gt;(1-$C$7),1,$C$10*(Таблица14[[#This Row],[Sw_norm]]/(1-$C$7))^$C$9)</f>
        <v>0.3876522027347673</v>
      </c>
      <c r="H16" s="12">
        <f>(1-Таблица14[[#This Row],[Sw_norm]]/(1-$C$7))^$C$8</f>
        <v>8.894625649884004E-3</v>
      </c>
      <c r="J16" s="38">
        <f>Таблица14[[#This Row],[Sw_norm]]*(1-$C$19-$C$17)+$C$17</f>
        <v>0.57224999999999993</v>
      </c>
      <c r="K16" s="12">
        <f>IF(Таблица1418[[#This Row],[Sw_scaled]]&gt;$C$18,Таблица14[[#This Row],[Krw]],0)</f>
        <v>0.3876522027347673</v>
      </c>
      <c r="L16" s="12">
        <f>Таблица14[[#This Row],[Kro]]</f>
        <v>8.894625649884004E-3</v>
      </c>
      <c r="R16" s="12"/>
      <c r="S16" s="12"/>
    </row>
    <row r="17" spans="2:19" x14ac:dyDescent="0.45">
      <c r="B17" s="38" t="s">
        <v>22</v>
      </c>
      <c r="C17" s="1">
        <v>0.3</v>
      </c>
      <c r="F17" s="38">
        <v>0.66</v>
      </c>
      <c r="G17" s="12">
        <f>IF(Таблица14[[#This Row],[Sw_norm]]&gt;(1-$C$7),1,$C$10*(Таблица14[[#This Row],[Sw_norm]]/(1-$C$7))^$C$9)</f>
        <v>0.4303170253581397</v>
      </c>
      <c r="H17" s="12">
        <f>(1-Таблица14[[#This Row],[Sw_norm]]/(1-$C$7))^$C$8</f>
        <v>4.1152263374485548E-3</v>
      </c>
      <c r="J17" s="38">
        <f>Таблица14[[#This Row],[Sw_norm]]*(1-$C$19-$C$17)+$C$17</f>
        <v>0.59699999999999998</v>
      </c>
      <c r="K17" s="12">
        <f>IF(Таблица1418[[#This Row],[Sw_scaled]]&gt;$C$18,Таблица14[[#This Row],[Krw]],0)</f>
        <v>0.4303170253581397</v>
      </c>
      <c r="L17" s="12">
        <f>Таблица14[[#This Row],[Kro]]</f>
        <v>4.1152263374485548E-3</v>
      </c>
      <c r="R17" s="12"/>
      <c r="S17" s="12"/>
    </row>
    <row r="18" spans="2:19" x14ac:dyDescent="0.45">
      <c r="B18" s="38" t="s">
        <v>80</v>
      </c>
      <c r="C18" s="1">
        <f>C17*1.1</f>
        <v>0.33</v>
      </c>
      <c r="F18" s="38">
        <v>0.71499999999999997</v>
      </c>
      <c r="G18" s="12">
        <f>IF(Таблица14[[#This Row],[Sw_norm]]&gt;(1-$C$7),1,$C$10*(Таблица14[[#This Row],[Sw_norm]]/(1-$C$7))^$C$9)</f>
        <v>0.47369964216343424</v>
      </c>
      <c r="H18" s="12">
        <f>(1-Таблица14[[#This Row],[Sw_norm]]/(1-$C$7))^$C$8</f>
        <v>1.6538171687920206E-3</v>
      </c>
      <c r="J18" s="38">
        <f>Таблица14[[#This Row],[Sw_norm]]*(1-$C$19-$C$17)+$C$17</f>
        <v>0.62175000000000002</v>
      </c>
      <c r="K18" s="12">
        <f>IF(Таблица1418[[#This Row],[Sw_scaled]]&gt;$C$18,Таблица14[[#This Row],[Krw]],0)</f>
        <v>0.47369964216343424</v>
      </c>
      <c r="L18" s="12">
        <f>Таблица14[[#This Row],[Kro]]</f>
        <v>1.6538171687920206E-3</v>
      </c>
      <c r="R18" s="12"/>
      <c r="S18" s="12"/>
    </row>
    <row r="19" spans="2:19" x14ac:dyDescent="0.45">
      <c r="B19" s="38" t="s">
        <v>79</v>
      </c>
      <c r="C19" s="1">
        <v>0.25</v>
      </c>
      <c r="F19" s="38">
        <v>0.77</v>
      </c>
      <c r="G19" s="12">
        <f>IF(Таблица14[[#This Row],[Sw_norm]]&gt;(1-$C$7),1,$C$10*(Таблица14[[#This Row],[Sw_norm]]/(1-$C$7))^$C$9)</f>
        <v>0.51775544718870992</v>
      </c>
      <c r="H19" s="12">
        <f>(1-Таблица14[[#This Row],[Sw_norm]]/(1-$C$7))^$C$8</f>
        <v>5.4192280986976903E-4</v>
      </c>
      <c r="J19" s="38">
        <f>Таблица14[[#This Row],[Sw_norm]]*(1-$C$19-$C$17)+$C$17</f>
        <v>0.64650000000000007</v>
      </c>
      <c r="K19" s="12">
        <f>IF(Таблица1418[[#This Row],[Sw_scaled]]&gt;$C$18,Таблица14[[#This Row],[Krw]],0)</f>
        <v>0.51775544718870992</v>
      </c>
      <c r="L19" s="12">
        <f>Таблица14[[#This Row],[Kro]]</f>
        <v>5.4192280986976903E-4</v>
      </c>
      <c r="R19" s="12"/>
      <c r="S19" s="12"/>
    </row>
    <row r="20" spans="2:19" x14ac:dyDescent="0.45">
      <c r="F20" s="38">
        <v>0.82499999999999996</v>
      </c>
      <c r="G20" s="12">
        <f>IF(Таблица14[[#This Row],[Sw_norm]]&gt;(1-$C$7),1,$C$10*(Таблица14[[#This Row],[Sw_norm]]/(1-$C$7))^$C$9)</f>
        <v>0.56244562733486581</v>
      </c>
      <c r="H20" s="12">
        <f>(1-Таблица14[[#This Row],[Sw_norm]]/(1-$C$7))^$C$8</f>
        <v>1.286008230452678E-4</v>
      </c>
      <c r="J20" s="38">
        <f>Таблица14[[#This Row],[Sw_norm]]*(1-$C$19-$C$17)+$C$17</f>
        <v>0.6712499999999999</v>
      </c>
      <c r="K20" s="12">
        <f>IF(Таблица1418[[#This Row],[Sw_scaled]]&gt;$C$18,Таблица14[[#This Row],[Krw]],0)</f>
        <v>0.56244562733486581</v>
      </c>
      <c r="L20" s="12">
        <f>Таблица14[[#This Row],[Kro]]</f>
        <v>1.286008230452678E-4</v>
      </c>
      <c r="R20" s="12"/>
      <c r="S20" s="12"/>
    </row>
    <row r="21" spans="2:19" x14ac:dyDescent="0.45">
      <c r="B21" s="44" t="s">
        <v>114</v>
      </c>
      <c r="C21" s="45"/>
      <c r="D21" s="46"/>
      <c r="F21" s="38">
        <v>0.88</v>
      </c>
      <c r="G21" s="12">
        <f>IF(Таблица14[[#This Row],[Sw_norm]]&gt;(1-$C$7),1,$C$10*(Таблица14[[#This Row],[Sw_norm]]/(1-$C$7))^$C$9)</f>
        <v>0.60773606995806373</v>
      </c>
      <c r="H21" s="12">
        <f>(1-Таблица14[[#This Row],[Sw_norm]]/(1-$C$7))^$C$8</f>
        <v>1.6935087808430238E-5</v>
      </c>
      <c r="J21" s="38">
        <f>Таблица14[[#This Row],[Sw_norm]]*(1-$C$19-$C$17)+$C$17</f>
        <v>0.69599999999999995</v>
      </c>
      <c r="K21" s="12">
        <f>IF(Таблица1418[[#This Row],[Sw_scaled]]&gt;$C$18,Таблица14[[#This Row],[Krw]],0)</f>
        <v>0.60773606995806373</v>
      </c>
      <c r="L21" s="12">
        <f>Таблица14[[#This Row],[Kro]]</f>
        <v>1.6935087808430238E-5</v>
      </c>
      <c r="R21" s="12"/>
      <c r="S21" s="12"/>
    </row>
    <row r="22" spans="2:19" x14ac:dyDescent="0.45">
      <c r="B22" s="47"/>
      <c r="C22" s="48"/>
      <c r="D22" s="49"/>
      <c r="F22" s="38">
        <v>0.93500000000000005</v>
      </c>
      <c r="G22" s="12">
        <f>IF(Таблица14[[#This Row],[Sw_norm]]&gt;(1-$C$7),1,$C$10*(Таблица14[[#This Row],[Sw_norm]]/(1-$C$7))^$C$9)</f>
        <v>0.65359653258908801</v>
      </c>
      <c r="H22" s="12">
        <f>(1-Таблица14[[#This Row],[Sw_norm]]/(1-$C$7))^$C$8</f>
        <v>5.292214940134423E-7</v>
      </c>
      <c r="J22" s="38">
        <f>Таблица14[[#This Row],[Sw_norm]]*(1-$C$19-$C$17)+$C$17</f>
        <v>0.72075</v>
      </c>
      <c r="K22" s="12">
        <f>IF(Таблица1418[[#This Row],[Sw_scaled]]&gt;$C$18,Таблица14[[#This Row],[Krw]],0)</f>
        <v>0.65359653258908801</v>
      </c>
      <c r="L22" s="12">
        <f>Таблица14[[#This Row],[Kro]]</f>
        <v>5.292214940134423E-7</v>
      </c>
      <c r="R22" s="12"/>
      <c r="S22" s="12"/>
    </row>
    <row r="23" spans="2:19" x14ac:dyDescent="0.45">
      <c r="F23" s="38">
        <v>0.99</v>
      </c>
      <c r="G23" s="12">
        <f>IF(Таблица14[[#This Row],[Sw_norm]]&gt;(1-$C$7),1,$C$10*(Таблица14[[#This Row],[Sw_norm]]/(1-$C$7))^$C$9)</f>
        <v>0.7</v>
      </c>
      <c r="H23" s="12">
        <f>(1-Таблица14[[#This Row],[Sw_norm]]/(1-$C$7))^$C$8</f>
        <v>0</v>
      </c>
      <c r="J23" s="38">
        <f>Таблица14[[#This Row],[Sw_norm]]*(1-$C$19-$C$17)+$C$17</f>
        <v>0.74550000000000005</v>
      </c>
      <c r="K23" s="12">
        <f>IF(Таблица1418[[#This Row],[Sw_scaled]]&gt;$C$18,Таблица14[[#This Row],[Krw]],0)</f>
        <v>0.7</v>
      </c>
      <c r="L23" s="12">
        <f>Таблица14[[#This Row],[Kro]]</f>
        <v>0</v>
      </c>
      <c r="R23" s="12"/>
      <c r="S23" s="12"/>
    </row>
    <row r="24" spans="2:19" x14ac:dyDescent="0.45">
      <c r="F24" s="38">
        <v>1</v>
      </c>
      <c r="G24" s="12">
        <f>IF(Таблица14[[#This Row],[Sw_norm]]&gt;(1-$C$7),1,$C$10*(Таблица14[[#This Row],[Sw_norm]]/(1-$C$7))^$C$9)</f>
        <v>1</v>
      </c>
      <c r="H24" s="12">
        <f>(1-Таблица14[[#This Row],[Sw_norm]]/(1-$C$7))^$C$8</f>
        <v>-1.051535712813384E-10</v>
      </c>
      <c r="J24" s="38">
        <f>Таблица14[[#This Row],[Sw_norm]]*(1-$C$19-$C$17)+$C$17</f>
        <v>0.75</v>
      </c>
      <c r="K24" s="12">
        <f>IF(Таблица1418[[#This Row],[Sw_scaled]]&gt;$C$18,Таблица14[[#This Row],[Krw]],0)</f>
        <v>1</v>
      </c>
      <c r="L24" s="12">
        <f>Таблица14[[#This Row],[Kro]]</f>
        <v>-1.051535712813384E-10</v>
      </c>
      <c r="R24" s="12"/>
      <c r="S24" s="12"/>
    </row>
    <row r="25" spans="2:19" x14ac:dyDescent="0.45">
      <c r="S25" s="12"/>
    </row>
    <row r="39" spans="2:6" x14ac:dyDescent="0.45">
      <c r="B39" s="16"/>
      <c r="C39" s="1"/>
      <c r="D39" s="12"/>
    </row>
    <row r="40" spans="2:6" x14ac:dyDescent="0.45">
      <c r="B40" s="16"/>
      <c r="C40" s="1"/>
      <c r="D40" s="12"/>
    </row>
    <row r="41" spans="2:6" x14ac:dyDescent="0.45">
      <c r="B41" s="16"/>
      <c r="C41" s="1"/>
      <c r="D41" s="12"/>
    </row>
    <row r="42" spans="2:6" x14ac:dyDescent="0.45">
      <c r="B42" s="19"/>
      <c r="C42" s="1"/>
      <c r="D42" s="12"/>
      <c r="F42" s="22"/>
    </row>
    <row r="43" spans="2:6" x14ac:dyDescent="0.45">
      <c r="B43" s="19"/>
      <c r="C43" s="1"/>
      <c r="D43" s="12"/>
      <c r="F43" s="22"/>
    </row>
    <row r="44" spans="2:6" x14ac:dyDescent="0.45">
      <c r="B44" s="19"/>
      <c r="C44" s="1"/>
      <c r="D44" s="12"/>
      <c r="F44" s="22"/>
    </row>
    <row r="45" spans="2:6" x14ac:dyDescent="0.45">
      <c r="B45" s="12"/>
      <c r="C45" s="1"/>
      <c r="D45" s="12"/>
      <c r="F45" s="22"/>
    </row>
    <row r="46" spans="2:6" x14ac:dyDescent="0.45">
      <c r="B46" s="16"/>
      <c r="C46" s="1"/>
      <c r="D46" s="12"/>
      <c r="F46" s="22"/>
    </row>
    <row r="47" spans="2:6" x14ac:dyDescent="0.45">
      <c r="B47" s="16"/>
      <c r="C47" s="12"/>
      <c r="D47" s="12"/>
    </row>
  </sheetData>
  <mergeCells count="1">
    <mergeCell ref="B21:D22"/>
  </mergeCells>
  <pageMargins left="0.7" right="0.7" top="0.75" bottom="0.75" header="0.3" footer="0.3"/>
  <drawing r:id="rId1"/>
  <tableParts count="4">
    <tablePart r:id="rId2"/>
    <tablePart r:id="rId3"/>
    <tablePart r:id="rId4"/>
    <tablePart r:id="rId5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G25"/>
  <sheetViews>
    <sheetView topLeftCell="A2" workbookViewId="0">
      <selection activeCell="C2" sqref="C2"/>
    </sheetView>
  </sheetViews>
  <sheetFormatPr defaultRowHeight="14.25" x14ac:dyDescent="0.45"/>
  <cols>
    <col min="1" max="1" width="2.86328125" customWidth="1"/>
    <col min="2" max="2" width="3.3984375" bestFit="1" customWidth="1"/>
    <col min="3" max="3" width="52.73046875" bestFit="1" customWidth="1"/>
    <col min="4" max="4" width="16.73046875" bestFit="1" customWidth="1"/>
    <col min="5" max="6" width="7.59765625" bestFit="1" customWidth="1"/>
    <col min="7" max="7" width="8.1328125" customWidth="1"/>
  </cols>
  <sheetData>
    <row r="2" spans="2:7" x14ac:dyDescent="0.45">
      <c r="C2" s="11" t="s">
        <v>143</v>
      </c>
    </row>
    <row r="5" spans="2:7" ht="27.75" x14ac:dyDescent="0.45">
      <c r="B5" s="21" t="s">
        <v>30</v>
      </c>
      <c r="C5" s="21" t="s">
        <v>31</v>
      </c>
      <c r="D5" s="21" t="s">
        <v>32</v>
      </c>
      <c r="E5" s="21" t="s">
        <v>33</v>
      </c>
      <c r="F5" s="21" t="s">
        <v>34</v>
      </c>
      <c r="G5" s="21" t="s">
        <v>35</v>
      </c>
    </row>
    <row r="6" spans="2:7" x14ac:dyDescent="0.45">
      <c r="B6" s="20">
        <v>1</v>
      </c>
      <c r="C6" s="22" t="s">
        <v>36</v>
      </c>
      <c r="D6" s="19" t="s">
        <v>37</v>
      </c>
      <c r="E6" s="19">
        <v>0</v>
      </c>
      <c r="F6" s="19">
        <v>1</v>
      </c>
      <c r="G6" s="19">
        <v>1</v>
      </c>
    </row>
    <row r="7" spans="2:7" x14ac:dyDescent="0.45">
      <c r="B7" s="20">
        <v>2</v>
      </c>
      <c r="C7" s="22" t="s">
        <v>38</v>
      </c>
      <c r="D7" s="19" t="s">
        <v>39</v>
      </c>
      <c r="E7" s="19">
        <v>10</v>
      </c>
      <c r="F7" s="19">
        <v>60</v>
      </c>
      <c r="G7" s="19">
        <v>30</v>
      </c>
    </row>
    <row r="8" spans="2:7" x14ac:dyDescent="0.45">
      <c r="B8" s="20">
        <v>3</v>
      </c>
      <c r="C8" s="22" t="s">
        <v>40</v>
      </c>
      <c r="D8" s="19" t="s">
        <v>41</v>
      </c>
      <c r="E8" s="19">
        <v>500</v>
      </c>
      <c r="F8" s="19">
        <v>8000</v>
      </c>
      <c r="G8" s="19">
        <v>1000</v>
      </c>
    </row>
    <row r="9" spans="2:7" x14ac:dyDescent="0.45">
      <c r="B9" s="20">
        <v>4</v>
      </c>
      <c r="C9" s="22" t="s">
        <v>42</v>
      </c>
      <c r="D9" s="19" t="s">
        <v>43</v>
      </c>
      <c r="E9" s="19">
        <v>300</v>
      </c>
      <c r="F9" s="19">
        <v>3000</v>
      </c>
      <c r="G9" s="19">
        <v>850</v>
      </c>
    </row>
    <row r="10" spans="2:7" x14ac:dyDescent="0.45">
      <c r="B10" s="20">
        <v>5</v>
      </c>
      <c r="C10" s="22" t="s">
        <v>44</v>
      </c>
      <c r="D10" s="19" t="s">
        <v>45</v>
      </c>
      <c r="E10" s="19">
        <v>1</v>
      </c>
      <c r="F10" s="19">
        <v>25</v>
      </c>
      <c r="G10" s="19">
        <v>6</v>
      </c>
    </row>
    <row r="11" spans="2:7" x14ac:dyDescent="0.45">
      <c r="B11" s="20">
        <v>6</v>
      </c>
      <c r="C11" s="22" t="s">
        <v>46</v>
      </c>
      <c r="D11" s="19" t="s">
        <v>47</v>
      </c>
      <c r="E11" s="19">
        <v>-2671</v>
      </c>
      <c r="F11" s="19">
        <v>-2645</v>
      </c>
      <c r="G11" s="19">
        <v>-2658</v>
      </c>
    </row>
    <row r="12" spans="2:7" x14ac:dyDescent="0.45">
      <c r="B12" s="20">
        <v>7</v>
      </c>
      <c r="C12" s="22" t="s">
        <v>48</v>
      </c>
      <c r="D12" s="19" t="s">
        <v>49</v>
      </c>
      <c r="E12" s="19">
        <v>-2671</v>
      </c>
      <c r="F12" s="19">
        <v>-2645</v>
      </c>
      <c r="G12" s="19">
        <v>-2658</v>
      </c>
    </row>
    <row r="13" spans="2:7" x14ac:dyDescent="0.45">
      <c r="B13" s="20">
        <v>8</v>
      </c>
      <c r="C13" s="22" t="s">
        <v>50</v>
      </c>
      <c r="D13" s="19" t="s">
        <v>51</v>
      </c>
      <c r="E13" s="19">
        <v>6.4000000000000001E-2</v>
      </c>
      <c r="F13" s="23">
        <v>0.1</v>
      </c>
      <c r="G13" s="19">
        <v>8.2000000000000003E-2</v>
      </c>
    </row>
    <row r="14" spans="2:7" x14ac:dyDescent="0.45">
      <c r="B14" s="20">
        <v>9</v>
      </c>
      <c r="C14" s="22" t="s">
        <v>52</v>
      </c>
      <c r="D14" s="19" t="s">
        <v>53</v>
      </c>
      <c r="E14" s="19">
        <v>0.16400000000000001</v>
      </c>
      <c r="F14" s="19">
        <v>0.2</v>
      </c>
      <c r="G14" s="19">
        <v>0.182</v>
      </c>
    </row>
    <row r="15" spans="2:7" x14ac:dyDescent="0.45">
      <c r="B15" s="20">
        <v>10</v>
      </c>
      <c r="C15" s="22" t="s">
        <v>54</v>
      </c>
      <c r="D15" s="19" t="s">
        <v>55</v>
      </c>
      <c r="E15" s="19">
        <v>-4.8362999999999996</v>
      </c>
      <c r="F15" s="19">
        <v>-3.1703999999999999</v>
      </c>
      <c r="G15" s="19">
        <v>-4</v>
      </c>
    </row>
    <row r="16" spans="2:7" x14ac:dyDescent="0.45">
      <c r="B16" s="20">
        <v>11</v>
      </c>
      <c r="C16" s="22" t="s">
        <v>56</v>
      </c>
      <c r="D16" s="19" t="s">
        <v>57</v>
      </c>
      <c r="E16" s="19">
        <v>3.8595000000000002</v>
      </c>
      <c r="F16" s="24">
        <v>5.52</v>
      </c>
      <c r="G16" s="19">
        <v>4.6900000000000004</v>
      </c>
    </row>
    <row r="17" spans="2:7" x14ac:dyDescent="0.45">
      <c r="B17" s="20">
        <v>12</v>
      </c>
      <c r="C17" s="22" t="s">
        <v>58</v>
      </c>
      <c r="D17" s="19" t="s">
        <v>59</v>
      </c>
      <c r="E17" s="25">
        <v>0.01</v>
      </c>
      <c r="F17" s="25">
        <v>0.1</v>
      </c>
      <c r="G17" s="19">
        <v>0.03</v>
      </c>
    </row>
    <row r="18" spans="2:7" x14ac:dyDescent="0.45">
      <c r="B18" s="20">
        <v>13</v>
      </c>
      <c r="C18" s="22" t="s">
        <v>60</v>
      </c>
      <c r="D18" s="19" t="s">
        <v>61</v>
      </c>
      <c r="E18" s="19">
        <v>7.0000000000000007E-2</v>
      </c>
      <c r="F18" s="19">
        <v>0.997</v>
      </c>
      <c r="G18" s="19">
        <v>0.621</v>
      </c>
    </row>
    <row r="19" spans="2:7" x14ac:dyDescent="0.45">
      <c r="B19" s="20">
        <v>14</v>
      </c>
      <c r="C19" s="22" t="s">
        <v>62</v>
      </c>
      <c r="D19" s="19" t="s">
        <v>63</v>
      </c>
      <c r="E19" s="26">
        <v>3.2</v>
      </c>
      <c r="F19" s="26">
        <v>6</v>
      </c>
      <c r="G19" s="19">
        <v>3.2</v>
      </c>
    </row>
    <row r="20" spans="2:7" x14ac:dyDescent="0.45">
      <c r="B20" s="20">
        <v>15</v>
      </c>
      <c r="C20" s="22" t="s">
        <v>64</v>
      </c>
      <c r="D20" s="19" t="s">
        <v>65</v>
      </c>
      <c r="E20" s="19">
        <v>0.6</v>
      </c>
      <c r="F20" s="26">
        <v>4</v>
      </c>
      <c r="G20" s="19">
        <v>0.6</v>
      </c>
    </row>
    <row r="21" spans="2:7" x14ac:dyDescent="0.45">
      <c r="B21" s="20">
        <v>16</v>
      </c>
      <c r="C21" s="22" t="s">
        <v>66</v>
      </c>
      <c r="D21" s="19" t="s">
        <v>67</v>
      </c>
      <c r="E21" s="19">
        <v>0.3</v>
      </c>
      <c r="F21" s="19">
        <v>0.9</v>
      </c>
      <c r="G21" s="19">
        <v>0.4</v>
      </c>
    </row>
    <row r="22" spans="2:7" x14ac:dyDescent="0.45">
      <c r="B22" s="20">
        <v>17</v>
      </c>
      <c r="C22" s="22" t="s">
        <v>68</v>
      </c>
      <c r="D22" s="19" t="s">
        <v>69</v>
      </c>
      <c r="E22" s="23">
        <v>-0.46</v>
      </c>
      <c r="F22" s="19">
        <v>0.309</v>
      </c>
      <c r="G22" s="19">
        <v>-0.13700000000000001</v>
      </c>
    </row>
    <row r="23" spans="2:7" x14ac:dyDescent="0.45">
      <c r="B23" s="20">
        <v>18</v>
      </c>
      <c r="C23" s="22" t="s">
        <v>70</v>
      </c>
      <c r="D23" s="19" t="s">
        <v>71</v>
      </c>
      <c r="E23" s="19">
        <v>-4.16</v>
      </c>
      <c r="F23" s="19">
        <v>-2.64</v>
      </c>
      <c r="G23" s="19">
        <v>-3.8450000000000002</v>
      </c>
    </row>
    <row r="24" spans="2:7" x14ac:dyDescent="0.45">
      <c r="B24" s="20">
        <v>19</v>
      </c>
      <c r="C24" s="22" t="s">
        <v>72</v>
      </c>
      <c r="D24" s="27" t="s">
        <v>73</v>
      </c>
      <c r="E24" s="27">
        <v>2.9</v>
      </c>
      <c r="F24" s="27">
        <v>3.1</v>
      </c>
      <c r="G24" s="27">
        <v>3</v>
      </c>
    </row>
    <row r="25" spans="2:7" x14ac:dyDescent="0.45">
      <c r="B25" s="20">
        <v>20</v>
      </c>
      <c r="C25" s="22" t="s">
        <v>74</v>
      </c>
      <c r="D25" s="19" t="s">
        <v>75</v>
      </c>
      <c r="E25" s="26">
        <v>1</v>
      </c>
      <c r="F25" s="19">
        <v>1.2</v>
      </c>
      <c r="G25" s="19">
        <v>1.1000000000000001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12</vt:i4>
      </vt:variant>
    </vt:vector>
  </HeadingPairs>
  <TitlesOfParts>
    <vt:vector size="12" baseType="lpstr">
      <vt:lpstr>Структура</vt:lpstr>
      <vt:lpstr>Разлом</vt:lpstr>
      <vt:lpstr>Скважины</vt:lpstr>
      <vt:lpstr>Каротажи</vt:lpstr>
      <vt:lpstr>Отбивки</vt:lpstr>
      <vt:lpstr>Петрофизика</vt:lpstr>
      <vt:lpstr>График бурения</vt:lpstr>
      <vt:lpstr>ОФП</vt:lpstr>
      <vt:lpstr>Неопределенности</vt:lpstr>
      <vt:lpstr>Адаптация</vt:lpstr>
      <vt:lpstr>Лист1</vt:lpstr>
      <vt:lpstr>Лист2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Грачик А. Еремян</dc:creator>
  <cp:lastModifiedBy>Ореховский Илья Андреевич</cp:lastModifiedBy>
  <dcterms:created xsi:type="dcterms:W3CDTF">2019-03-18T09:13:47Z</dcterms:created>
  <dcterms:modified xsi:type="dcterms:W3CDTF">2024-04-05T07:48:45Z</dcterms:modified>
</cp:coreProperties>
</file>