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2022-KawasakiRobot\"/>
    </mc:Choice>
  </mc:AlternateContent>
  <xr:revisionPtr revIDLastSave="0" documentId="13_ncr:1_{7BE6560E-EC6E-4519-BBFB-7F44A7847755}" xr6:coauthVersionLast="47" xr6:coauthVersionMax="47" xr10:uidLastSave="{00000000-0000-0000-0000-000000000000}"/>
  <bookViews>
    <workbookView xWindow="-120" yWindow="-120" windowWidth="38640" windowHeight="21240" xr2:uid="{5B5FAB06-B85C-456C-B547-E56C6C5C51C0}"/>
  </bookViews>
  <sheets>
    <sheet name="ドリル主軸頭タイミングベルト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25" i="1"/>
  <c r="E26" i="1"/>
  <c r="E43" i="1"/>
  <c r="E3" i="1"/>
  <c r="E7" i="1"/>
  <c r="E14" i="1"/>
  <c r="E19" i="1"/>
  <c r="E30" i="1"/>
  <c r="E36" i="1"/>
  <c r="E37" i="1"/>
  <c r="E38" i="1"/>
  <c r="E34" i="1"/>
  <c r="E35" i="1"/>
  <c r="E39" i="1"/>
  <c r="E9" i="1"/>
  <c r="E13" i="1"/>
  <c r="E29" i="1"/>
  <c r="E6" i="1"/>
  <c r="E12" i="1"/>
  <c r="E28" i="1"/>
  <c r="E11" i="1"/>
  <c r="E18" i="1"/>
  <c r="E27" i="1"/>
  <c r="E8" i="1"/>
</calcChain>
</file>

<file path=xl/sharedStrings.xml><?xml version="1.0" encoding="utf-8"?>
<sst xmlns="http://schemas.openxmlformats.org/spreadsheetml/2006/main" count="121" uniqueCount="87">
  <si>
    <t>伝達動力</t>
    <rPh sb="0" eb="2">
      <t>デンタツ</t>
    </rPh>
    <rPh sb="2" eb="4">
      <t>ドウリョク</t>
    </rPh>
    <phoneticPr fontId="1"/>
  </si>
  <si>
    <t>Pt</t>
    <phoneticPr fontId="1"/>
  </si>
  <si>
    <t>トルク</t>
    <phoneticPr fontId="1"/>
  </si>
  <si>
    <t>kW</t>
    <phoneticPr fontId="1"/>
  </si>
  <si>
    <t>Pm</t>
    <phoneticPr fontId="1"/>
  </si>
  <si>
    <t>Nm</t>
    <phoneticPr fontId="1"/>
  </si>
  <si>
    <t>Tm</t>
    <phoneticPr fontId="1"/>
  </si>
  <si>
    <t>rpm</t>
    <phoneticPr fontId="1"/>
  </si>
  <si>
    <t>最終回転数</t>
    <rPh sb="0" eb="2">
      <t>サイシュウ</t>
    </rPh>
    <rPh sb="2" eb="5">
      <t>カイテンスウ</t>
    </rPh>
    <phoneticPr fontId="1"/>
  </si>
  <si>
    <r>
      <t>N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</si>
  <si>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減速比</t>
    <rPh sb="0" eb="3">
      <t>ゲンソクヒ</t>
    </rPh>
    <phoneticPr fontId="1"/>
  </si>
  <si>
    <t>G</t>
    <phoneticPr fontId="1"/>
  </si>
  <si>
    <t>最終トルク</t>
    <rPh sb="0" eb="2">
      <t>サイシュウ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</si>
  <si>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</si>
  <si>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設計動力</t>
    <rPh sb="0" eb="2">
      <t>セッケイ</t>
    </rPh>
    <rPh sb="2" eb="4">
      <t>ドウリョク</t>
    </rPh>
    <phoneticPr fontId="1"/>
  </si>
  <si>
    <t>Pd</t>
    <phoneticPr fontId="1"/>
  </si>
  <si>
    <t>負荷補正係数</t>
    <rPh sb="0" eb="2">
      <t>フカ</t>
    </rPh>
    <rPh sb="2" eb="6">
      <t>ホセイケイスウ</t>
    </rPh>
    <phoneticPr fontId="1"/>
  </si>
  <si>
    <t>Ko</t>
    <phoneticPr fontId="1"/>
  </si>
  <si>
    <t>アイドラ補正係数</t>
    <rPh sb="4" eb="8">
      <t>ホセイケイスウ</t>
    </rPh>
    <phoneticPr fontId="1"/>
  </si>
  <si>
    <t>Ki</t>
    <phoneticPr fontId="1"/>
  </si>
  <si>
    <t>速比補正係数</t>
    <rPh sb="0" eb="1">
      <t>ソク</t>
    </rPh>
    <rPh sb="1" eb="2">
      <t>ヒ</t>
    </rPh>
    <rPh sb="2" eb="6">
      <t>ホセイケイスウ</t>
    </rPh>
    <phoneticPr fontId="1"/>
  </si>
  <si>
    <t>Kr</t>
    <phoneticPr fontId="1"/>
  </si>
  <si>
    <t>mm</t>
    <phoneticPr fontId="1"/>
  </si>
  <si>
    <t>ベルト速度</t>
    <rPh sb="3" eb="5">
      <t>ソクド</t>
    </rPh>
    <phoneticPr fontId="1"/>
  </si>
  <si>
    <t>Vv</t>
    <phoneticPr fontId="1"/>
  </si>
  <si>
    <t>m/s</t>
    <phoneticPr fontId="1"/>
  </si>
  <si>
    <t>Pc</t>
    <phoneticPr fontId="1"/>
  </si>
  <si>
    <t>かみあい補正係数</t>
    <rPh sb="4" eb="6">
      <t>ホセイ</t>
    </rPh>
    <rPh sb="6" eb="8">
      <t>ケイスウ</t>
    </rPh>
    <phoneticPr fontId="1"/>
  </si>
  <si>
    <t>Km</t>
    <phoneticPr fontId="1"/>
  </si>
  <si>
    <t>増補正係数</t>
    <rPh sb="0" eb="1">
      <t>ゾウ</t>
    </rPh>
    <rPh sb="1" eb="3">
      <t>ホセイ</t>
    </rPh>
    <rPh sb="3" eb="5">
      <t>ケイスウ</t>
    </rPh>
    <phoneticPr fontId="1"/>
  </si>
  <si>
    <t>Kb</t>
    <phoneticPr fontId="1"/>
  </si>
  <si>
    <t>ベルト幅</t>
    <rPh sb="3" eb="4">
      <t>ハバ</t>
    </rPh>
    <phoneticPr fontId="1"/>
  </si>
  <si>
    <t>b</t>
    <phoneticPr fontId="1"/>
  </si>
  <si>
    <t>ベルト種類</t>
    <rPh sb="3" eb="5">
      <t>シュルイ</t>
    </rPh>
    <phoneticPr fontId="1"/>
  </si>
  <si>
    <t>ベルト周長</t>
    <rPh sb="3" eb="5">
      <t>シュウチョウ</t>
    </rPh>
    <phoneticPr fontId="1"/>
  </si>
  <si>
    <t>l</t>
    <phoneticPr fontId="1"/>
  </si>
  <si>
    <t>モーター個数</t>
    <rPh sb="4" eb="6">
      <t>コスウ</t>
    </rPh>
    <phoneticPr fontId="1"/>
  </si>
  <si>
    <t>電動機</t>
    <rPh sb="0" eb="3">
      <t>デンドウキ</t>
    </rPh>
    <phoneticPr fontId="1"/>
  </si>
  <si>
    <t>減速機</t>
    <rPh sb="0" eb="3">
      <t>ゲンソクキ</t>
    </rPh>
    <phoneticPr fontId="1"/>
  </si>
  <si>
    <t>ベルト種類選定</t>
    <rPh sb="3" eb="5">
      <t>シュルイ</t>
    </rPh>
    <rPh sb="5" eb="7">
      <t>センテイ</t>
    </rPh>
    <phoneticPr fontId="1"/>
  </si>
  <si>
    <t>小プーリー回転数</t>
    <rPh sb="0" eb="1">
      <t>ショウ</t>
    </rPh>
    <rPh sb="5" eb="8">
      <t>カイテンスウ</t>
    </rPh>
    <phoneticPr fontId="1"/>
  </si>
  <si>
    <t>S3M</t>
    <phoneticPr fontId="1"/>
  </si>
  <si>
    <t>選定ベルト候補</t>
    <rPh sb="0" eb="2">
      <t>センテイ</t>
    </rPh>
    <rPh sb="5" eb="7">
      <t>コウホ</t>
    </rPh>
    <phoneticPr fontId="1"/>
  </si>
  <si>
    <t>小プーリー基準円直径</t>
    <rPh sb="5" eb="7">
      <t>キジュン</t>
    </rPh>
    <rPh sb="7" eb="10">
      <t>エンチョッケイ</t>
    </rPh>
    <phoneticPr fontId="1"/>
  </si>
  <si>
    <t>大プーリー基準円直径</t>
    <rPh sb="0" eb="1">
      <t>ダイ</t>
    </rPh>
    <phoneticPr fontId="1"/>
  </si>
  <si>
    <t>暫定諸元</t>
    <rPh sb="0" eb="2">
      <t>ザンテイ</t>
    </rPh>
    <rPh sb="2" eb="4">
      <t>ショゲン</t>
    </rPh>
    <phoneticPr fontId="1"/>
  </si>
  <si>
    <t>Dp1</t>
    <phoneticPr fontId="1"/>
  </si>
  <si>
    <t>Dp2</t>
    <phoneticPr fontId="1"/>
  </si>
  <si>
    <t>ストールトルク</t>
    <phoneticPr fontId="1"/>
  </si>
  <si>
    <t>Tmax</t>
    <phoneticPr fontId="1"/>
  </si>
  <si>
    <t>最終ストールトルク</t>
    <rPh sb="0" eb="2">
      <t>サイシュウ</t>
    </rPh>
    <phoneticPr fontId="1"/>
  </si>
  <si>
    <t>最終ストールトルク</t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</si>
  <si>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3"/>
        <charset val="128"/>
        <scheme val="minor"/>
      </rPr>
      <t>max</t>
    </r>
    <phoneticPr fontId="1"/>
  </si>
  <si>
    <t>目標回転数</t>
    <rPh sb="0" eb="2">
      <t>モクヒョウ</t>
    </rPh>
    <rPh sb="2" eb="5">
      <t>カイテンスウ</t>
    </rPh>
    <phoneticPr fontId="1"/>
  </si>
  <si>
    <t>定格出力</t>
    <rPh sb="0" eb="2">
      <t>テイカク</t>
    </rPh>
    <rPh sb="2" eb="4">
      <t>シュツリョク</t>
    </rPh>
    <phoneticPr fontId="1"/>
  </si>
  <si>
    <t>最終出力</t>
    <rPh sb="0" eb="2">
      <t>サイシュウ</t>
    </rPh>
    <rPh sb="2" eb="4">
      <t>シュツリョク</t>
    </rPh>
    <phoneticPr fontId="1"/>
  </si>
  <si>
    <t>通常時張力</t>
    <rPh sb="0" eb="3">
      <t>ツウジョウジ</t>
    </rPh>
    <rPh sb="3" eb="5">
      <t>チョウリョク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</si>
  <si>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B</t>
    </r>
    <phoneticPr fontId="1"/>
  </si>
  <si>
    <t>N</t>
    <phoneticPr fontId="1"/>
  </si>
  <si>
    <t>ストール時張力</t>
    <rPh sb="4" eb="5">
      <t>ジ</t>
    </rPh>
    <rPh sb="5" eb="7">
      <t>チョウリョク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</si>
  <si>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bmax</t>
    </r>
    <phoneticPr fontId="1"/>
  </si>
  <si>
    <t>設計動力</t>
    <rPh sb="0" eb="2">
      <t>セッケイ</t>
    </rPh>
    <rPh sb="2" eb="3">
      <t>ドウ</t>
    </rPh>
    <phoneticPr fontId="1"/>
  </si>
  <si>
    <t>小プーリー歯数</t>
    <rPh sb="0" eb="1">
      <t>ショウ</t>
    </rPh>
    <rPh sb="5" eb="7">
      <t>ハカズ</t>
    </rPh>
    <phoneticPr fontId="1"/>
  </si>
  <si>
    <t>大プーリー歯数</t>
    <rPh sb="0" eb="1">
      <t>ダイ</t>
    </rPh>
    <rPh sb="5" eb="7">
      <t>ハカズ</t>
    </rPh>
    <phoneticPr fontId="1"/>
  </si>
  <si>
    <t>Z1</t>
    <phoneticPr fontId="1"/>
  </si>
  <si>
    <t>Z2</t>
    <phoneticPr fontId="1"/>
  </si>
  <si>
    <t>軸間距離</t>
    <rPh sb="0" eb="4">
      <t>ジクカンキョリ</t>
    </rPh>
    <phoneticPr fontId="1"/>
  </si>
  <si>
    <t>C</t>
    <phoneticPr fontId="1"/>
  </si>
  <si>
    <t>C'</t>
    <phoneticPr fontId="1"/>
  </si>
  <si>
    <t>概略ベルト周長</t>
    <rPh sb="0" eb="2">
      <t>ガイリャク</t>
    </rPh>
    <rPh sb="5" eb="7">
      <t>シュウチョウ</t>
    </rPh>
    <phoneticPr fontId="1"/>
  </si>
  <si>
    <t>Lp'</t>
    <phoneticPr fontId="1"/>
  </si>
  <si>
    <t>軸間距離計算係数</t>
    <rPh sb="0" eb="4">
      <t>ジクカンキョリ</t>
    </rPh>
    <rPh sb="4" eb="6">
      <t>ケイサン</t>
    </rPh>
    <rPh sb="6" eb="8">
      <t>ケイスウ</t>
    </rPh>
    <phoneticPr fontId="1"/>
  </si>
  <si>
    <t>接触係数</t>
    <rPh sb="0" eb="2">
      <t>セッショク</t>
    </rPh>
    <rPh sb="2" eb="4">
      <t>ケイスウ</t>
    </rPh>
    <phoneticPr fontId="1"/>
  </si>
  <si>
    <t>θ</t>
    <phoneticPr fontId="1"/>
  </si>
  <si>
    <t>かみあい歯数</t>
    <rPh sb="4" eb="6">
      <t>ハカズ</t>
    </rPh>
    <phoneticPr fontId="1"/>
  </si>
  <si>
    <t>Zm</t>
    <phoneticPr fontId="1"/>
  </si>
  <si>
    <t>基準伝動容量</t>
    <rPh sb="0" eb="2">
      <t>キジュン</t>
    </rPh>
    <rPh sb="2" eb="4">
      <t>デンドウ</t>
    </rPh>
    <rPh sb="4" eb="6">
      <t>ヨウリョウ</t>
    </rPh>
    <phoneticPr fontId="1"/>
  </si>
  <si>
    <t>Ps</t>
    <phoneticPr fontId="1"/>
  </si>
  <si>
    <t>基準ベルト幅</t>
    <rPh sb="0" eb="2">
      <t>キジュン</t>
    </rPh>
    <rPh sb="5" eb="6">
      <t>ハバ</t>
    </rPh>
    <phoneticPr fontId="1"/>
  </si>
  <si>
    <t>Wp</t>
    <phoneticPr fontId="1"/>
  </si>
  <si>
    <t>概略ベルト幅</t>
    <rPh sb="0" eb="2">
      <t>ガイリャク</t>
    </rPh>
    <rPh sb="5" eb="6">
      <t>ハバ</t>
    </rPh>
    <phoneticPr fontId="1"/>
  </si>
  <si>
    <t>Bw'</t>
    <phoneticPr fontId="1"/>
  </si>
  <si>
    <t>確認比較用伝達容量</t>
    <rPh sb="0" eb="2">
      <t>カクニン</t>
    </rPh>
    <rPh sb="2" eb="4">
      <t>ヒカク</t>
    </rPh>
    <rPh sb="4" eb="5">
      <t>ヨウ</t>
    </rPh>
    <rPh sb="5" eb="7">
      <t>デンタツ</t>
    </rPh>
    <rPh sb="7" eb="9">
      <t>ヨウリョウ</t>
    </rPh>
    <phoneticPr fontId="1"/>
  </si>
  <si>
    <t>動力比較</t>
    <rPh sb="0" eb="2">
      <t>ドウリョク</t>
    </rPh>
    <rPh sb="2" eb="4">
      <t>ヒカク</t>
    </rPh>
    <phoneticPr fontId="1"/>
  </si>
  <si>
    <t>←ベルト幅が小さすぎます</t>
    <rPh sb="4" eb="5">
      <t>ハバ</t>
    </rPh>
    <rPh sb="6" eb="7">
      <t>チイ</t>
    </rPh>
    <phoneticPr fontId="1"/>
  </si>
  <si>
    <t>最終諸元</t>
    <rPh sb="0" eb="2">
      <t>サイシュウ</t>
    </rPh>
    <rPh sb="2" eb="4">
      <t>ショゲン</t>
    </rPh>
    <phoneticPr fontId="1"/>
  </si>
  <si>
    <t>足ベルト設計諸元</t>
    <rPh sb="0" eb="1">
      <t>アシ</t>
    </rPh>
    <rPh sb="4" eb="6">
      <t>セッケイ</t>
    </rPh>
    <rPh sb="6" eb="8">
      <t>ショゲン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</si>
</sst>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183" fontId="0" fillId="3" borderId="5" xfId="0" applyNumberForma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0" fontId="0" fillId="2" borderId="12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6" fillId="0" borderId="14" xfId="0" applyFont="1" applyBorder="1" applyAlignment="1">
      <alignment horizontal="center" vertical="center" textRotation="255"/>
    </xf>
    <xf numFmtId="0" fontId="6" fillId="0" borderId="15" xfId="0" applyFont="1" applyBorder="1" applyAlignment="1">
      <alignment horizontal="center" vertical="center" textRotation="255"/>
    </xf>
    <xf numFmtId="0" fontId="5" fillId="3" borderId="15" xfId="0" applyFont="1" applyFill="1" applyBorder="1" applyAlignment="1">
      <alignment horizontal="center" vertical="center" textRotation="255"/>
    </xf>
    <xf numFmtId="0" fontId="5" fillId="3" borderId="16" xfId="0" applyFont="1" applyFill="1" applyBorder="1" applyAlignment="1">
      <alignment horizontal="center" vertical="center" textRotation="255"/>
    </xf>
    <xf numFmtId="0" fontId="6" fillId="0" borderId="21" xfId="0" applyFont="1" applyBorder="1" applyAlignment="1">
      <alignment horizontal="center" vertical="center" textRotation="255"/>
    </xf>
    <xf numFmtId="0" fontId="0" fillId="2" borderId="22" xfId="0" applyFill="1" applyBorder="1">
      <alignment vertical="center"/>
    </xf>
    <xf numFmtId="0" fontId="6" fillId="0" borderId="23" xfId="0" applyFont="1" applyBorder="1" applyAlignment="1">
      <alignment horizontal="center" vertical="center" textRotation="255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24" xfId="0" applyFill="1" applyBorder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5" fillId="3" borderId="17" xfId="0" applyFont="1" applyFill="1" applyBorder="1" applyAlignment="1">
      <alignment horizontal="center" vertical="center" textRotation="255"/>
    </xf>
    <xf numFmtId="0" fontId="0" fillId="3" borderId="18" xfId="0" applyFill="1" applyBorder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right" vertical="center"/>
    </xf>
    <xf numFmtId="0" fontId="0" fillId="3" borderId="20" xfId="0" applyFill="1" applyBorder="1">
      <alignment vertical="center"/>
    </xf>
    <xf numFmtId="0" fontId="7" fillId="0" borderId="2" xfId="0" applyFont="1" applyBorder="1" applyAlignment="1">
      <alignment horizontal="left" vertical="center"/>
    </xf>
  </cellXfs>
  <cellStyles count="1">
    <cellStyle name="標準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EF24-012A-4AD4-B8AD-D21AE1000335}">
  <dimension ref="B1:I45"/>
  <sheetViews>
    <sheetView tabSelected="1" zoomScale="130" zoomScaleNormal="130" workbookViewId="0">
      <selection activeCell="H1" sqref="H1"/>
    </sheetView>
  </sheetViews>
  <sheetFormatPr defaultColWidth="10.125" defaultRowHeight="19.5" customHeight="1" x14ac:dyDescent="0.4"/>
  <cols>
    <col min="1" max="1" width="2.75" customWidth="1"/>
    <col min="2" max="2" width="4.25" customWidth="1"/>
    <col min="3" max="3" width="20.25" customWidth="1"/>
    <col min="4" max="4" width="6.625" style="1" customWidth="1"/>
    <col min="7" max="7" width="15" customWidth="1"/>
    <col min="8" max="8" width="22.5" style="1" customWidth="1"/>
  </cols>
  <sheetData>
    <row r="1" spans="2:8" ht="43.5" customHeight="1" thickBot="1" x14ac:dyDescent="0.45">
      <c r="B1" s="61" t="s">
        <v>86</v>
      </c>
      <c r="C1" s="61"/>
      <c r="D1" s="61"/>
      <c r="E1" s="61"/>
      <c r="F1" s="61"/>
    </row>
    <row r="2" spans="2:8" ht="19.5" customHeight="1" x14ac:dyDescent="0.4">
      <c r="B2" s="36" t="s">
        <v>37</v>
      </c>
      <c r="C2" s="30" t="s">
        <v>36</v>
      </c>
      <c r="D2" s="8"/>
      <c r="E2" s="7">
        <v>2</v>
      </c>
      <c r="F2" s="9"/>
    </row>
    <row r="3" spans="2:8" ht="19.5" customHeight="1" x14ac:dyDescent="0.4">
      <c r="B3" s="37"/>
      <c r="C3" s="31" t="s">
        <v>54</v>
      </c>
      <c r="D3" s="11" t="s">
        <v>4</v>
      </c>
      <c r="E3" s="10">
        <f>0.045</f>
        <v>4.4999999999999998E-2</v>
      </c>
      <c r="F3" s="12" t="s">
        <v>3</v>
      </c>
    </row>
    <row r="4" spans="2:8" ht="19.5" customHeight="1" x14ac:dyDescent="0.4">
      <c r="B4" s="37"/>
      <c r="C4" s="31" t="s">
        <v>53</v>
      </c>
      <c r="D4" s="11" t="s">
        <v>5</v>
      </c>
      <c r="E4" s="10">
        <v>18570</v>
      </c>
      <c r="F4" s="12" t="s">
        <v>7</v>
      </c>
    </row>
    <row r="5" spans="2:8" ht="19.5" customHeight="1" x14ac:dyDescent="0.4">
      <c r="B5" s="37"/>
      <c r="C5" s="32" t="s">
        <v>48</v>
      </c>
      <c r="D5" s="11" t="s">
        <v>49</v>
      </c>
      <c r="E5" s="10">
        <v>9.4100000000000003E-2</v>
      </c>
      <c r="F5" s="12" t="s">
        <v>5</v>
      </c>
    </row>
    <row r="6" spans="2:8" ht="19.5" customHeight="1" x14ac:dyDescent="0.4">
      <c r="B6" s="37"/>
      <c r="C6" s="33" t="s">
        <v>2</v>
      </c>
      <c r="D6" s="15" t="s">
        <v>6</v>
      </c>
      <c r="E6" s="14">
        <f>9550*E3/E4</f>
        <v>2.31421647819063E-2</v>
      </c>
      <c r="F6" s="16" t="s">
        <v>5</v>
      </c>
    </row>
    <row r="7" spans="2:8" ht="19.5" customHeight="1" x14ac:dyDescent="0.4">
      <c r="B7" s="37"/>
      <c r="C7" s="33" t="s">
        <v>55</v>
      </c>
      <c r="D7" s="15" t="s">
        <v>4</v>
      </c>
      <c r="E7" s="14">
        <f>E2*E3</f>
        <v>0.09</v>
      </c>
      <c r="F7" s="16" t="s">
        <v>3</v>
      </c>
    </row>
    <row r="8" spans="2:8" ht="19.5" customHeight="1" x14ac:dyDescent="0.4">
      <c r="B8" s="37"/>
      <c r="C8" s="33" t="s">
        <v>12</v>
      </c>
      <c r="D8" s="15" t="s">
        <v>6</v>
      </c>
      <c r="E8" s="14">
        <f>E6*E2</f>
        <v>4.62843295638126E-2</v>
      </c>
      <c r="F8" s="16" t="s">
        <v>5</v>
      </c>
    </row>
    <row r="9" spans="2:8" ht="19.5" customHeight="1" thickBot="1" x14ac:dyDescent="0.45">
      <c r="B9" s="40"/>
      <c r="C9" s="41" t="s">
        <v>50</v>
      </c>
      <c r="D9" s="18" t="s">
        <v>49</v>
      </c>
      <c r="E9" s="17">
        <f>E5*E2</f>
        <v>0.18820000000000001</v>
      </c>
      <c r="F9" s="19" t="s">
        <v>5</v>
      </c>
    </row>
    <row r="10" spans="2:8" ht="19.5" customHeight="1" thickTop="1" x14ac:dyDescent="0.4">
      <c r="B10" s="42" t="s">
        <v>38</v>
      </c>
      <c r="C10" s="43" t="s">
        <v>10</v>
      </c>
      <c r="D10" s="44" t="s">
        <v>11</v>
      </c>
      <c r="E10" s="45">
        <v>20</v>
      </c>
      <c r="F10" s="46"/>
    </row>
    <row r="11" spans="2:8" ht="19.5" customHeight="1" x14ac:dyDescent="0.4">
      <c r="B11" s="37"/>
      <c r="C11" s="33" t="s">
        <v>8</v>
      </c>
      <c r="D11" s="20" t="s">
        <v>9</v>
      </c>
      <c r="E11" s="14">
        <f>E4/E10</f>
        <v>928.5</v>
      </c>
      <c r="F11" s="16" t="s">
        <v>7</v>
      </c>
    </row>
    <row r="12" spans="2:8" ht="19.5" customHeight="1" x14ac:dyDescent="0.4">
      <c r="B12" s="37"/>
      <c r="C12" s="33" t="s">
        <v>12</v>
      </c>
      <c r="D12" s="20" t="s">
        <v>13</v>
      </c>
      <c r="E12" s="14">
        <f>E6*E10</f>
        <v>0.46284329563812598</v>
      </c>
      <c r="F12" s="16" t="s">
        <v>5</v>
      </c>
      <c r="H12" s="2"/>
    </row>
    <row r="13" spans="2:8" ht="19.5" customHeight="1" thickBot="1" x14ac:dyDescent="0.45">
      <c r="B13" s="40"/>
      <c r="C13" s="41" t="s">
        <v>51</v>
      </c>
      <c r="D13" s="47" t="s">
        <v>52</v>
      </c>
      <c r="E13" s="17">
        <f>E9*E10</f>
        <v>3.7640000000000002</v>
      </c>
      <c r="F13" s="19" t="s">
        <v>5</v>
      </c>
      <c r="H13" s="2"/>
    </row>
    <row r="14" spans="2:8" ht="19.5" customHeight="1" thickTop="1" x14ac:dyDescent="0.4">
      <c r="B14" s="42" t="s">
        <v>39</v>
      </c>
      <c r="C14" s="48" t="s">
        <v>0</v>
      </c>
      <c r="D14" s="49" t="s">
        <v>1</v>
      </c>
      <c r="E14" s="50">
        <f>E7</f>
        <v>0.09</v>
      </c>
      <c r="F14" s="51" t="s">
        <v>3</v>
      </c>
    </row>
    <row r="15" spans="2:8" ht="19.5" customHeight="1" x14ac:dyDescent="0.4">
      <c r="B15" s="37"/>
      <c r="C15" s="31" t="s">
        <v>16</v>
      </c>
      <c r="D15" s="11" t="s">
        <v>17</v>
      </c>
      <c r="E15" s="10">
        <v>1.2</v>
      </c>
      <c r="F15" s="12"/>
    </row>
    <row r="16" spans="2:8" ht="19.5" customHeight="1" x14ac:dyDescent="0.4">
      <c r="B16" s="37"/>
      <c r="C16" s="31" t="s">
        <v>18</v>
      </c>
      <c r="D16" s="11" t="s">
        <v>19</v>
      </c>
      <c r="E16" s="10">
        <v>0</v>
      </c>
      <c r="F16" s="12"/>
    </row>
    <row r="17" spans="2:7" ht="19.5" customHeight="1" x14ac:dyDescent="0.4">
      <c r="B17" s="37"/>
      <c r="C17" s="31" t="s">
        <v>20</v>
      </c>
      <c r="D17" s="11" t="s">
        <v>21</v>
      </c>
      <c r="E17" s="10">
        <v>0</v>
      </c>
      <c r="F17" s="12"/>
    </row>
    <row r="18" spans="2:7" ht="19.5" customHeight="1" x14ac:dyDescent="0.4">
      <c r="B18" s="37"/>
      <c r="C18" s="34" t="s">
        <v>40</v>
      </c>
      <c r="D18" s="22" t="s">
        <v>9</v>
      </c>
      <c r="E18" s="21">
        <f>E11</f>
        <v>928.5</v>
      </c>
      <c r="F18" s="23" t="s">
        <v>7</v>
      </c>
      <c r="G18" s="4" t="s">
        <v>42</v>
      </c>
    </row>
    <row r="19" spans="2:7" ht="19.5" customHeight="1" thickBot="1" x14ac:dyDescent="0.45">
      <c r="B19" s="40"/>
      <c r="C19" s="52" t="s">
        <v>14</v>
      </c>
      <c r="D19" s="53" t="s">
        <v>15</v>
      </c>
      <c r="E19" s="54">
        <f>E14*(E15+E16+E17)</f>
        <v>0.108</v>
      </c>
      <c r="F19" s="55" t="s">
        <v>3</v>
      </c>
      <c r="G19" s="5" t="s">
        <v>41</v>
      </c>
    </row>
    <row r="20" spans="2:7" ht="19.5" customHeight="1" thickTop="1" x14ac:dyDescent="0.4">
      <c r="B20" s="42" t="s">
        <v>45</v>
      </c>
      <c r="C20" s="43" t="s">
        <v>43</v>
      </c>
      <c r="D20" s="44" t="s">
        <v>46</v>
      </c>
      <c r="E20" s="45">
        <v>30.56</v>
      </c>
      <c r="F20" s="46" t="s">
        <v>22</v>
      </c>
    </row>
    <row r="21" spans="2:7" ht="19.5" customHeight="1" x14ac:dyDescent="0.4">
      <c r="B21" s="37"/>
      <c r="C21" s="31" t="s">
        <v>44</v>
      </c>
      <c r="D21" s="11" t="s">
        <v>47</v>
      </c>
      <c r="E21" s="10">
        <v>30.56</v>
      </c>
      <c r="F21" s="12" t="s">
        <v>22</v>
      </c>
    </row>
    <row r="22" spans="2:7" ht="19.5" customHeight="1" x14ac:dyDescent="0.4">
      <c r="B22" s="37"/>
      <c r="C22" s="32" t="s">
        <v>62</v>
      </c>
      <c r="D22" s="11" t="s">
        <v>64</v>
      </c>
      <c r="E22" s="13">
        <v>32</v>
      </c>
      <c r="F22" s="12"/>
    </row>
    <row r="23" spans="2:7" ht="19.5" customHeight="1" x14ac:dyDescent="0.4">
      <c r="B23" s="37"/>
      <c r="C23" s="32" t="s">
        <v>63</v>
      </c>
      <c r="D23" s="11" t="s">
        <v>65</v>
      </c>
      <c r="E23" s="13">
        <v>32</v>
      </c>
      <c r="F23" s="12"/>
    </row>
    <row r="24" spans="2:7" ht="19.5" customHeight="1" x14ac:dyDescent="0.4">
      <c r="B24" s="37"/>
      <c r="C24" s="32" t="s">
        <v>69</v>
      </c>
      <c r="D24" s="11" t="s">
        <v>70</v>
      </c>
      <c r="E24" s="13">
        <v>474</v>
      </c>
      <c r="F24" s="25" t="s">
        <v>22</v>
      </c>
    </row>
    <row r="25" spans="2:7" ht="19.5" customHeight="1" x14ac:dyDescent="0.4">
      <c r="B25" s="37"/>
      <c r="C25" s="33" t="s">
        <v>71</v>
      </c>
      <c r="D25" s="15"/>
      <c r="E25" s="14">
        <f>(2*E24)-PI()*(E20+E21)</f>
        <v>755.98585701259185</v>
      </c>
      <c r="F25" s="16"/>
    </row>
    <row r="26" spans="2:7" ht="19.5" customHeight="1" x14ac:dyDescent="0.4">
      <c r="B26" s="37"/>
      <c r="C26" s="33" t="s">
        <v>66</v>
      </c>
      <c r="D26" s="15" t="s">
        <v>68</v>
      </c>
      <c r="E26" s="14">
        <f>(E25+SQRT((E25^2)-8*((E21-E20)^2)))/8</f>
        <v>188.99646425314796</v>
      </c>
      <c r="F26" s="16" t="s">
        <v>22</v>
      </c>
    </row>
    <row r="27" spans="2:7" ht="19.5" customHeight="1" x14ac:dyDescent="0.4">
      <c r="B27" s="37"/>
      <c r="C27" s="33" t="s">
        <v>23</v>
      </c>
      <c r="D27" s="15" t="s">
        <v>24</v>
      </c>
      <c r="E27" s="14">
        <f>E11*E20*PI()/60000</f>
        <v>1.4857094313650705</v>
      </c>
      <c r="F27" s="16" t="s">
        <v>25</v>
      </c>
    </row>
    <row r="28" spans="2:7" ht="19.5" customHeight="1" x14ac:dyDescent="0.4">
      <c r="B28" s="37"/>
      <c r="C28" s="33" t="s">
        <v>56</v>
      </c>
      <c r="D28" s="15" t="s">
        <v>57</v>
      </c>
      <c r="E28" s="14">
        <f>E12*1000/E20</f>
        <v>15.145395799676898</v>
      </c>
      <c r="F28" s="16" t="s">
        <v>58</v>
      </c>
    </row>
    <row r="29" spans="2:7" ht="19.5" customHeight="1" x14ac:dyDescent="0.4">
      <c r="B29" s="37"/>
      <c r="C29" s="33" t="s">
        <v>59</v>
      </c>
      <c r="D29" s="15" t="s">
        <v>60</v>
      </c>
      <c r="E29" s="14">
        <f>E13*1000/E20</f>
        <v>123.16753926701573</v>
      </c>
      <c r="F29" s="16" t="s">
        <v>58</v>
      </c>
    </row>
    <row r="30" spans="2:7" ht="19.5" customHeight="1" x14ac:dyDescent="0.4">
      <c r="B30" s="37"/>
      <c r="C30" s="33" t="s">
        <v>61</v>
      </c>
      <c r="D30" s="15" t="s">
        <v>15</v>
      </c>
      <c r="E30" s="14">
        <f>E19</f>
        <v>0.108</v>
      </c>
      <c r="F30" s="16" t="s">
        <v>3</v>
      </c>
    </row>
    <row r="31" spans="2:7" ht="19.5" customHeight="1" x14ac:dyDescent="0.4">
      <c r="B31" s="37"/>
      <c r="C31" s="32" t="s">
        <v>76</v>
      </c>
      <c r="D31" s="11" t="s">
        <v>77</v>
      </c>
      <c r="E31" s="10">
        <v>0.13500000000000001</v>
      </c>
      <c r="F31" s="25" t="s">
        <v>3</v>
      </c>
    </row>
    <row r="32" spans="2:7" ht="19.5" customHeight="1" x14ac:dyDescent="0.4">
      <c r="B32" s="37"/>
      <c r="C32" s="32" t="s">
        <v>78</v>
      </c>
      <c r="D32" s="11" t="s">
        <v>79</v>
      </c>
      <c r="E32" s="10">
        <v>6</v>
      </c>
      <c r="F32" s="25" t="s">
        <v>22</v>
      </c>
    </row>
    <row r="33" spans="2:9" ht="19.5" customHeight="1" x14ac:dyDescent="0.4">
      <c r="B33" s="37"/>
      <c r="C33" s="31" t="s">
        <v>29</v>
      </c>
      <c r="D33" s="11" t="s">
        <v>30</v>
      </c>
      <c r="E33" s="10">
        <v>1</v>
      </c>
      <c r="F33" s="12"/>
    </row>
    <row r="34" spans="2:9" ht="19.5" customHeight="1" x14ac:dyDescent="0.4">
      <c r="B34" s="37"/>
      <c r="C34" s="31" t="s">
        <v>82</v>
      </c>
      <c r="D34" s="11" t="s">
        <v>26</v>
      </c>
      <c r="E34" s="10">
        <f>E31*E38*E33</f>
        <v>0.13500000000000001</v>
      </c>
      <c r="F34" s="12"/>
    </row>
    <row r="35" spans="2:9" ht="19.5" customHeight="1" x14ac:dyDescent="0.4">
      <c r="B35" s="37"/>
      <c r="C35" s="33" t="s">
        <v>83</v>
      </c>
      <c r="D35" s="15"/>
      <c r="E35" s="14">
        <f>E30/E34</f>
        <v>0.79999999999999993</v>
      </c>
      <c r="F35" s="16"/>
    </row>
    <row r="36" spans="2:9" ht="19.5" customHeight="1" x14ac:dyDescent="0.4">
      <c r="B36" s="37"/>
      <c r="C36" s="33" t="s">
        <v>72</v>
      </c>
      <c r="D36" s="15" t="s">
        <v>73</v>
      </c>
      <c r="E36" s="14">
        <f>180-((57.3*(E21-E20))/E26)</f>
        <v>180</v>
      </c>
      <c r="F36" s="16"/>
    </row>
    <row r="37" spans="2:9" ht="19.5" customHeight="1" x14ac:dyDescent="0.4">
      <c r="B37" s="37"/>
      <c r="C37" s="33" t="s">
        <v>74</v>
      </c>
      <c r="D37" s="15" t="s">
        <v>75</v>
      </c>
      <c r="E37" s="14">
        <f>E22*E36/360</f>
        <v>16</v>
      </c>
      <c r="F37" s="16"/>
    </row>
    <row r="38" spans="2:9" ht="19.5" customHeight="1" x14ac:dyDescent="0.4">
      <c r="B38" s="37"/>
      <c r="C38" s="33" t="s">
        <v>27</v>
      </c>
      <c r="D38" s="15" t="s">
        <v>28</v>
      </c>
      <c r="E38" s="14">
        <f>MIN(1,MAX(0.2*E37-0.2,0.2))</f>
        <v>1</v>
      </c>
      <c r="F38" s="16"/>
    </row>
    <row r="39" spans="2:9" ht="19.5" customHeight="1" thickBot="1" x14ac:dyDescent="0.45">
      <c r="B39" s="40"/>
      <c r="C39" s="41" t="s">
        <v>80</v>
      </c>
      <c r="D39" s="18" t="s">
        <v>81</v>
      </c>
      <c r="E39" s="17">
        <f>(E30*E32)/(E31*E38)</f>
        <v>4.8</v>
      </c>
      <c r="F39" s="19" t="s">
        <v>22</v>
      </c>
    </row>
    <row r="40" spans="2:9" ht="19.5" customHeight="1" thickTop="1" x14ac:dyDescent="0.4">
      <c r="B40" s="56" t="s">
        <v>85</v>
      </c>
      <c r="C40" s="57" t="s">
        <v>33</v>
      </c>
      <c r="D40" s="58"/>
      <c r="E40" s="59" t="s">
        <v>41</v>
      </c>
      <c r="F40" s="60"/>
      <c r="I40" s="3"/>
    </row>
    <row r="41" spans="2:9" ht="19.5" customHeight="1" x14ac:dyDescent="0.4">
      <c r="B41" s="38"/>
      <c r="C41" s="34" t="s">
        <v>31</v>
      </c>
      <c r="D41" s="24" t="s">
        <v>32</v>
      </c>
      <c r="E41" s="21">
        <v>6</v>
      </c>
      <c r="F41" s="23" t="s">
        <v>22</v>
      </c>
      <c r="G41" s="1"/>
      <c r="H41" s="6" t="s">
        <v>84</v>
      </c>
    </row>
    <row r="42" spans="2:9" ht="19.5" customHeight="1" x14ac:dyDescent="0.4">
      <c r="B42" s="38"/>
      <c r="C42" s="34" t="s">
        <v>34</v>
      </c>
      <c r="D42" s="24" t="s">
        <v>35</v>
      </c>
      <c r="E42" s="21">
        <v>474</v>
      </c>
      <c r="F42" s="23" t="s">
        <v>22</v>
      </c>
    </row>
    <row r="43" spans="2:9" ht="19.5" customHeight="1" x14ac:dyDescent="0.4">
      <c r="B43" s="38"/>
      <c r="C43" s="34" t="s">
        <v>66</v>
      </c>
      <c r="D43" s="24" t="s">
        <v>67</v>
      </c>
      <c r="E43" s="26">
        <f>ROUND(E26,0.5)</f>
        <v>189</v>
      </c>
      <c r="F43" s="23" t="s">
        <v>22</v>
      </c>
    </row>
    <row r="44" spans="2:9" ht="19.5" customHeight="1" x14ac:dyDescent="0.4">
      <c r="B44" s="38"/>
      <c r="C44" s="34" t="s">
        <v>62</v>
      </c>
      <c r="D44" s="24" t="s">
        <v>64</v>
      </c>
      <c r="E44" s="21">
        <f>E22</f>
        <v>32</v>
      </c>
      <c r="F44" s="23"/>
    </row>
    <row r="45" spans="2:9" ht="19.5" customHeight="1" thickBot="1" x14ac:dyDescent="0.45">
      <c r="B45" s="39"/>
      <c r="C45" s="35" t="s">
        <v>63</v>
      </c>
      <c r="D45" s="28" t="s">
        <v>65</v>
      </c>
      <c r="E45" s="27">
        <f>E23</f>
        <v>32</v>
      </c>
      <c r="F45" s="29"/>
    </row>
  </sheetData>
  <mergeCells count="6">
    <mergeCell ref="B40:B45"/>
    <mergeCell ref="B1:F1"/>
    <mergeCell ref="B14:B19"/>
    <mergeCell ref="B2:B9"/>
    <mergeCell ref="B10:B13"/>
    <mergeCell ref="B20:B39"/>
  </mergeCells>
  <phoneticPr fontId="1"/>
  <conditionalFormatting sqref="E35">
    <cfRule type="cellIs" dxfId="1" priority="2" operator="greaterThanOrEqual">
      <formula>1</formula>
    </cfRule>
  </conditionalFormatting>
  <conditionalFormatting sqref="H41">
    <cfRule type="expression" dxfId="0" priority="1">
      <formula>$E$41&lt;$E$39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ドリル主軸頭タイミングベルト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2021-03-03T00:17:55Z</dcterms:created>
  <dcterms:modified xsi:type="dcterms:W3CDTF">2022-05-23T08:54:24Z</dcterms:modified>
</cp:coreProperties>
</file>