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Hub\2022-KawasakiRobot\"/>
    </mc:Choice>
  </mc:AlternateContent>
  <xr:revisionPtr revIDLastSave="0" documentId="13_ncr:1_{D5C761E2-656B-49BF-90D8-720EEA440079}" xr6:coauthVersionLast="47" xr6:coauthVersionMax="47" xr10:uidLastSave="{00000000-0000-0000-0000-000000000000}"/>
  <bookViews>
    <workbookView xWindow="-28920" yWindow="11520" windowWidth="29040" windowHeight="15840" xr2:uid="{5B5FAB06-B85C-456C-B547-E56C6C5C51C0}"/>
  </bookViews>
  <sheets>
    <sheet name="重量" sheetId="3" r:id="rId1"/>
    <sheet name="足ベルト設計諸元" sheetId="1" r:id="rId2"/>
    <sheet name="足部軸受" sheetId="2" r:id="rId3"/>
  </sheets>
  <definedNames>
    <definedName name="_xlnm.Print_Area" localSheetId="1">足ベルト設計諸元!$A$1:$F$49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6" i="3"/>
  <c r="B6" i="3"/>
  <c r="D10" i="2"/>
  <c r="D9" i="2"/>
  <c r="D11" i="2"/>
  <c r="D13" i="2"/>
  <c r="D6" i="1"/>
  <c r="D9" i="1"/>
  <c r="D10" i="1"/>
  <c r="D11" i="1"/>
  <c r="D12" i="1"/>
  <c r="D14" i="1"/>
  <c r="D15" i="1"/>
  <c r="D16" i="1"/>
  <c r="D17" i="1"/>
  <c r="D21" i="1"/>
  <c r="D22" i="1"/>
  <c r="D29" i="1"/>
  <c r="D30" i="1"/>
  <c r="D31" i="1"/>
  <c r="D32" i="1"/>
  <c r="D33" i="1"/>
  <c r="D34" i="1"/>
  <c r="D40" i="1"/>
  <c r="D41" i="1"/>
  <c r="D42" i="1"/>
  <c r="D38" i="1"/>
  <c r="D39" i="1"/>
  <c r="D43" i="1"/>
  <c r="D47" i="1"/>
  <c r="D48" i="1"/>
  <c r="D49" i="1"/>
</calcChain>
</file>

<file path=xl/sharedStrings.xml><?xml version="1.0" encoding="utf-8"?>
<sst xmlns="http://schemas.openxmlformats.org/spreadsheetml/2006/main" count="173" uniqueCount="121">
  <si>
    <t>伝達動力</t>
    <rPh sb="0" eb="2">
      <t>デンタツ</t>
    </rPh>
    <rPh sb="2" eb="4">
      <t>ドウリョク</t>
    </rPh>
    <phoneticPr fontId="1"/>
  </si>
  <si>
    <t>Pt</t>
    <phoneticPr fontId="1"/>
  </si>
  <si>
    <t>トルク</t>
    <phoneticPr fontId="1"/>
  </si>
  <si>
    <t>kW</t>
    <phoneticPr fontId="1"/>
  </si>
  <si>
    <t>Pm</t>
    <phoneticPr fontId="1"/>
  </si>
  <si>
    <t>Nm</t>
    <phoneticPr fontId="1"/>
  </si>
  <si>
    <t>Tm</t>
    <phoneticPr fontId="1"/>
  </si>
  <si>
    <t>rpm</t>
    <phoneticPr fontId="1"/>
  </si>
  <si>
    <t>最終回転数</t>
    <rPh sb="0" eb="2">
      <t>サイシュウ</t>
    </rPh>
    <rPh sb="2" eb="5">
      <t>カイテンスウ</t>
    </rPh>
    <phoneticPr fontId="1"/>
  </si>
  <si>
    <r>
      <t>N</t>
    </r>
    <r>
      <rPr>
        <sz val="8"/>
        <color theme="1"/>
        <rFont val="游ゴシック"/>
        <family val="3"/>
        <charset val="128"/>
        <scheme val="minor"/>
      </rPr>
      <t>A</t>
    </r>
    <phoneticPr fontId="1"/>
  </si>
  <si>
    <t>減速比</t>
    <rPh sb="0" eb="3">
      <t>ゲンソクヒ</t>
    </rPh>
    <phoneticPr fontId="1"/>
  </si>
  <si>
    <t>G</t>
    <phoneticPr fontId="1"/>
  </si>
  <si>
    <t>最終トルク</t>
    <rPh sb="0" eb="2">
      <t>サイシュウ</t>
    </rPh>
    <phoneticPr fontId="1"/>
  </si>
  <si>
    <r>
      <t>T</t>
    </r>
    <r>
      <rPr>
        <sz val="8"/>
        <color theme="1"/>
        <rFont val="游ゴシック"/>
        <family val="3"/>
        <charset val="128"/>
        <scheme val="minor"/>
      </rPr>
      <t>A</t>
    </r>
    <phoneticPr fontId="1"/>
  </si>
  <si>
    <t>設計動力</t>
    <rPh sb="0" eb="2">
      <t>セッケイ</t>
    </rPh>
    <rPh sb="2" eb="4">
      <t>ドウリョク</t>
    </rPh>
    <phoneticPr fontId="1"/>
  </si>
  <si>
    <t>Pd</t>
    <phoneticPr fontId="1"/>
  </si>
  <si>
    <t>負荷補正係数</t>
    <rPh sb="0" eb="2">
      <t>フカ</t>
    </rPh>
    <rPh sb="2" eb="6">
      <t>ホセイケイスウ</t>
    </rPh>
    <phoneticPr fontId="1"/>
  </si>
  <si>
    <t>Ko</t>
    <phoneticPr fontId="1"/>
  </si>
  <si>
    <t>アイドラ補正係数</t>
    <rPh sb="4" eb="8">
      <t>ホセイケイスウ</t>
    </rPh>
    <phoneticPr fontId="1"/>
  </si>
  <si>
    <t>Ki</t>
    <phoneticPr fontId="1"/>
  </si>
  <si>
    <t>速比補正係数</t>
    <rPh sb="0" eb="1">
      <t>ソク</t>
    </rPh>
    <rPh sb="1" eb="2">
      <t>ヒ</t>
    </rPh>
    <rPh sb="2" eb="6">
      <t>ホセイケイスウ</t>
    </rPh>
    <phoneticPr fontId="1"/>
  </si>
  <si>
    <t>Kr</t>
    <phoneticPr fontId="1"/>
  </si>
  <si>
    <t>mm</t>
    <phoneticPr fontId="1"/>
  </si>
  <si>
    <t>ベルト速度</t>
    <rPh sb="3" eb="5">
      <t>ソクド</t>
    </rPh>
    <phoneticPr fontId="1"/>
  </si>
  <si>
    <t>Vv</t>
    <phoneticPr fontId="1"/>
  </si>
  <si>
    <t>m/s</t>
    <phoneticPr fontId="1"/>
  </si>
  <si>
    <t>Pc</t>
    <phoneticPr fontId="1"/>
  </si>
  <si>
    <t>かみあい補正係数</t>
    <rPh sb="4" eb="6">
      <t>ホセイ</t>
    </rPh>
    <rPh sb="6" eb="8">
      <t>ケイスウ</t>
    </rPh>
    <phoneticPr fontId="1"/>
  </si>
  <si>
    <t>Km</t>
    <phoneticPr fontId="1"/>
  </si>
  <si>
    <t>増補正係数</t>
    <rPh sb="0" eb="1">
      <t>ゾウ</t>
    </rPh>
    <rPh sb="1" eb="3">
      <t>ホセイ</t>
    </rPh>
    <rPh sb="3" eb="5">
      <t>ケイスウ</t>
    </rPh>
    <phoneticPr fontId="1"/>
  </si>
  <si>
    <t>Kb</t>
    <phoneticPr fontId="1"/>
  </si>
  <si>
    <t>ベルト幅</t>
    <rPh sb="3" eb="4">
      <t>ハバ</t>
    </rPh>
    <phoneticPr fontId="1"/>
  </si>
  <si>
    <t>b</t>
    <phoneticPr fontId="1"/>
  </si>
  <si>
    <t>ベルト種類</t>
    <rPh sb="3" eb="5">
      <t>シュルイ</t>
    </rPh>
    <phoneticPr fontId="1"/>
  </si>
  <si>
    <t>ベルト周長</t>
    <rPh sb="3" eb="5">
      <t>シュウチョウ</t>
    </rPh>
    <phoneticPr fontId="1"/>
  </si>
  <si>
    <t>l</t>
    <phoneticPr fontId="1"/>
  </si>
  <si>
    <t>モーター個数</t>
    <rPh sb="4" eb="6">
      <t>コスウ</t>
    </rPh>
    <phoneticPr fontId="1"/>
  </si>
  <si>
    <t>電動機</t>
    <rPh sb="0" eb="3">
      <t>デンドウキ</t>
    </rPh>
    <phoneticPr fontId="1"/>
  </si>
  <si>
    <t>小プーリー回転数</t>
    <rPh sb="0" eb="1">
      <t>ショウ</t>
    </rPh>
    <rPh sb="5" eb="8">
      <t>カイテンスウ</t>
    </rPh>
    <phoneticPr fontId="1"/>
  </si>
  <si>
    <t>S3M</t>
    <phoneticPr fontId="1"/>
  </si>
  <si>
    <t>小プーリー基準円直径</t>
    <rPh sb="5" eb="7">
      <t>キジュン</t>
    </rPh>
    <rPh sb="7" eb="10">
      <t>エンチョッケイ</t>
    </rPh>
    <phoneticPr fontId="1"/>
  </si>
  <si>
    <t>大プーリー基準円直径</t>
    <rPh sb="0" eb="1">
      <t>ダイ</t>
    </rPh>
    <phoneticPr fontId="1"/>
  </si>
  <si>
    <t>暫定諸元</t>
    <rPh sb="0" eb="2">
      <t>ザンテイ</t>
    </rPh>
    <rPh sb="2" eb="4">
      <t>ショゲン</t>
    </rPh>
    <phoneticPr fontId="1"/>
  </si>
  <si>
    <t>Dp1</t>
    <phoneticPr fontId="1"/>
  </si>
  <si>
    <t>Dp2</t>
    <phoneticPr fontId="1"/>
  </si>
  <si>
    <t>ストールトルク</t>
    <phoneticPr fontId="1"/>
  </si>
  <si>
    <t>Tmax</t>
    <phoneticPr fontId="1"/>
  </si>
  <si>
    <t>最終ストールトルク</t>
    <rPh sb="0" eb="2">
      <t>サイシュウ</t>
    </rPh>
    <phoneticPr fontId="1"/>
  </si>
  <si>
    <t>最終ストールトルク</t>
    <phoneticPr fontId="1"/>
  </si>
  <si>
    <r>
      <t>T</t>
    </r>
    <r>
      <rPr>
        <sz val="8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3"/>
        <charset val="128"/>
        <scheme val="minor"/>
      </rPr>
      <t>max</t>
    </r>
    <phoneticPr fontId="1"/>
  </si>
  <si>
    <t>目標回転数</t>
    <rPh sb="0" eb="2">
      <t>モクヒョウ</t>
    </rPh>
    <rPh sb="2" eb="5">
      <t>カイテンスウ</t>
    </rPh>
    <phoneticPr fontId="1"/>
  </si>
  <si>
    <t>定格出力</t>
    <rPh sb="0" eb="2">
      <t>テイカク</t>
    </rPh>
    <rPh sb="2" eb="4">
      <t>シュツリョク</t>
    </rPh>
    <phoneticPr fontId="1"/>
  </si>
  <si>
    <t>最終出力</t>
    <rPh sb="0" eb="2">
      <t>サイシュウ</t>
    </rPh>
    <rPh sb="2" eb="4">
      <t>シュツリョク</t>
    </rPh>
    <phoneticPr fontId="1"/>
  </si>
  <si>
    <t>通常時張力</t>
    <rPh sb="0" eb="3">
      <t>ツウジョウジ</t>
    </rPh>
    <rPh sb="3" eb="5">
      <t>チョウリョク</t>
    </rPh>
    <phoneticPr fontId="1"/>
  </si>
  <si>
    <r>
      <t>T</t>
    </r>
    <r>
      <rPr>
        <sz val="8"/>
        <color theme="1"/>
        <rFont val="游ゴシック"/>
        <family val="3"/>
        <charset val="128"/>
        <scheme val="minor"/>
      </rPr>
      <t>B</t>
    </r>
    <phoneticPr fontId="1"/>
  </si>
  <si>
    <t>N</t>
    <phoneticPr fontId="1"/>
  </si>
  <si>
    <t>ストール時張力</t>
    <rPh sb="4" eb="5">
      <t>ジ</t>
    </rPh>
    <rPh sb="5" eb="7">
      <t>チョウリョク</t>
    </rPh>
    <phoneticPr fontId="1"/>
  </si>
  <si>
    <r>
      <t>T</t>
    </r>
    <r>
      <rPr>
        <sz val="8"/>
        <color theme="1"/>
        <rFont val="游ゴシック"/>
        <family val="3"/>
        <charset val="128"/>
        <scheme val="minor"/>
      </rPr>
      <t>bmax</t>
    </r>
    <phoneticPr fontId="1"/>
  </si>
  <si>
    <t>設計動力</t>
    <rPh sb="0" eb="2">
      <t>セッケイ</t>
    </rPh>
    <rPh sb="2" eb="3">
      <t>ドウ</t>
    </rPh>
    <phoneticPr fontId="1"/>
  </si>
  <si>
    <t>小プーリー歯数</t>
    <rPh sb="0" eb="1">
      <t>ショウ</t>
    </rPh>
    <rPh sb="5" eb="7">
      <t>ハカズ</t>
    </rPh>
    <phoneticPr fontId="1"/>
  </si>
  <si>
    <t>大プーリー歯数</t>
    <rPh sb="0" eb="1">
      <t>ダイ</t>
    </rPh>
    <rPh sb="5" eb="7">
      <t>ハカズ</t>
    </rPh>
    <phoneticPr fontId="1"/>
  </si>
  <si>
    <t>Z1</t>
    <phoneticPr fontId="1"/>
  </si>
  <si>
    <t>Z2</t>
    <phoneticPr fontId="1"/>
  </si>
  <si>
    <t>軸間距離</t>
    <rPh sb="0" eb="4">
      <t>ジクカンキョリ</t>
    </rPh>
    <phoneticPr fontId="1"/>
  </si>
  <si>
    <t>C</t>
    <phoneticPr fontId="1"/>
  </si>
  <si>
    <t>C'</t>
    <phoneticPr fontId="1"/>
  </si>
  <si>
    <t>概略ベルト周長</t>
    <rPh sb="0" eb="2">
      <t>ガイリャク</t>
    </rPh>
    <rPh sb="5" eb="7">
      <t>シュウチョウ</t>
    </rPh>
    <phoneticPr fontId="1"/>
  </si>
  <si>
    <t>Lp'</t>
    <phoneticPr fontId="1"/>
  </si>
  <si>
    <t>軸間距離計算係数</t>
    <rPh sb="0" eb="4">
      <t>ジクカンキョリ</t>
    </rPh>
    <rPh sb="4" eb="6">
      <t>ケイサン</t>
    </rPh>
    <rPh sb="6" eb="8">
      <t>ケイスウ</t>
    </rPh>
    <phoneticPr fontId="1"/>
  </si>
  <si>
    <t>接触係数</t>
    <rPh sb="0" eb="2">
      <t>セッショク</t>
    </rPh>
    <rPh sb="2" eb="4">
      <t>ケイスウ</t>
    </rPh>
    <phoneticPr fontId="1"/>
  </si>
  <si>
    <t>θ</t>
    <phoneticPr fontId="1"/>
  </si>
  <si>
    <t>かみあい歯数</t>
    <rPh sb="4" eb="6">
      <t>ハカズ</t>
    </rPh>
    <phoneticPr fontId="1"/>
  </si>
  <si>
    <t>Zm</t>
    <phoneticPr fontId="1"/>
  </si>
  <si>
    <t>基準伝動容量</t>
    <rPh sb="0" eb="2">
      <t>キジュン</t>
    </rPh>
    <rPh sb="2" eb="4">
      <t>デンドウ</t>
    </rPh>
    <rPh sb="4" eb="6">
      <t>ヨウリョウ</t>
    </rPh>
    <phoneticPr fontId="1"/>
  </si>
  <si>
    <t>Ps</t>
    <phoneticPr fontId="1"/>
  </si>
  <si>
    <t>基準ベルト幅</t>
    <rPh sb="0" eb="2">
      <t>キジュン</t>
    </rPh>
    <rPh sb="5" eb="6">
      <t>ハバ</t>
    </rPh>
    <phoneticPr fontId="1"/>
  </si>
  <si>
    <t>Wp</t>
    <phoneticPr fontId="1"/>
  </si>
  <si>
    <t>概略ベルト幅</t>
    <rPh sb="0" eb="2">
      <t>ガイリャク</t>
    </rPh>
    <rPh sb="5" eb="6">
      <t>ハバ</t>
    </rPh>
    <phoneticPr fontId="1"/>
  </si>
  <si>
    <t>Bw'</t>
    <phoneticPr fontId="1"/>
  </si>
  <si>
    <t>確認比較用伝達容量</t>
    <rPh sb="0" eb="2">
      <t>カクニン</t>
    </rPh>
    <rPh sb="2" eb="4">
      <t>ヒカク</t>
    </rPh>
    <rPh sb="4" eb="5">
      <t>ヨウ</t>
    </rPh>
    <rPh sb="5" eb="7">
      <t>デンタツ</t>
    </rPh>
    <rPh sb="7" eb="9">
      <t>ヨウリョウ</t>
    </rPh>
    <phoneticPr fontId="1"/>
  </si>
  <si>
    <t>動力比較</t>
    <rPh sb="0" eb="2">
      <t>ドウリョク</t>
    </rPh>
    <rPh sb="2" eb="4">
      <t>ヒカク</t>
    </rPh>
    <phoneticPr fontId="1"/>
  </si>
  <si>
    <t>最終諸元</t>
    <rPh sb="0" eb="2">
      <t>サイシュウ</t>
    </rPh>
    <rPh sb="2" eb="4">
      <t>ショゲン</t>
    </rPh>
    <phoneticPr fontId="1"/>
  </si>
  <si>
    <t>足ベルト設計諸元</t>
    <rPh sb="0" eb="1">
      <t>アシ</t>
    </rPh>
    <rPh sb="4" eb="6">
      <t>セッケイ</t>
    </rPh>
    <rPh sb="6" eb="8">
      <t>ショゲン</t>
    </rPh>
    <phoneticPr fontId="1"/>
  </si>
  <si>
    <t>摘　要</t>
    <rPh sb="0" eb="1">
      <t>テキ</t>
    </rPh>
    <rPh sb="2" eb="3">
      <t>ヨウ</t>
    </rPh>
    <phoneticPr fontId="1"/>
  </si>
  <si>
    <t>単位</t>
    <rPh sb="0" eb="2">
      <t>タンイ</t>
    </rPh>
    <phoneticPr fontId="1"/>
  </si>
  <si>
    <t>数値</t>
    <rPh sb="0" eb="2">
      <t>スウチ</t>
    </rPh>
    <phoneticPr fontId="1"/>
  </si>
  <si>
    <t>記号</t>
    <rPh sb="0" eb="2">
      <t>キゴウ</t>
    </rPh>
    <phoneticPr fontId="1"/>
  </si>
  <si>
    <t>ベルト種類仮選定</t>
    <rPh sb="3" eb="5">
      <t>シュルイ</t>
    </rPh>
    <rPh sb="5" eb="6">
      <t>カリ</t>
    </rPh>
    <rPh sb="6" eb="8">
      <t>センテイ</t>
    </rPh>
    <phoneticPr fontId="1"/>
  </si>
  <si>
    <t>選定ベルト候補</t>
    <phoneticPr fontId="1"/>
  </si>
  <si>
    <t>備　考</t>
    <rPh sb="0" eb="1">
      <t>ビ</t>
    </rPh>
    <rPh sb="2" eb="3">
      <t>コウ</t>
    </rPh>
    <phoneticPr fontId="1"/>
  </si>
  <si>
    <t>中間減速機</t>
    <rPh sb="0" eb="2">
      <t>チュウカン</t>
    </rPh>
    <rPh sb="2" eb="5">
      <t>ゲンソクキ</t>
    </rPh>
    <phoneticPr fontId="1"/>
  </si>
  <si>
    <t>諸元決定日：</t>
    <rPh sb="0" eb="2">
      <t>ショゲン</t>
    </rPh>
    <rPh sb="2" eb="4">
      <t>ケッテイ</t>
    </rPh>
    <rPh sb="4" eb="5">
      <t>ビ</t>
    </rPh>
    <phoneticPr fontId="1"/>
  </si>
  <si>
    <t>計算者：</t>
    <rPh sb="0" eb="2">
      <t>ケイサン</t>
    </rPh>
    <rPh sb="2" eb="3">
      <t>シャ</t>
    </rPh>
    <phoneticPr fontId="1"/>
  </si>
  <si>
    <t>大石 克輝</t>
    <rPh sb="0" eb="5">
      <t>オオイシカツキ</t>
    </rPh>
    <phoneticPr fontId="1"/>
  </si>
  <si>
    <t>足部軸受設計諸元</t>
    <rPh sb="0" eb="2">
      <t>アシブ</t>
    </rPh>
    <rPh sb="2" eb="4">
      <t>ジクウケ</t>
    </rPh>
    <rPh sb="4" eb="6">
      <t>セッケイ</t>
    </rPh>
    <rPh sb="6" eb="8">
      <t>ショゲン</t>
    </rPh>
    <phoneticPr fontId="1"/>
  </si>
  <si>
    <t>全体重量</t>
    <rPh sb="0" eb="2">
      <t>ゼンタイ</t>
    </rPh>
    <rPh sb="2" eb="4">
      <t>ジュウリョウ</t>
    </rPh>
    <phoneticPr fontId="1"/>
  </si>
  <si>
    <t>kg</t>
    <phoneticPr fontId="1"/>
  </si>
  <si>
    <t>足数</t>
    <rPh sb="0" eb="1">
      <t>アシ</t>
    </rPh>
    <rPh sb="1" eb="2">
      <t>カズ</t>
    </rPh>
    <phoneticPr fontId="1"/>
  </si>
  <si>
    <t>足</t>
    <rPh sb="0" eb="1">
      <t>ソク</t>
    </rPh>
    <phoneticPr fontId="1"/>
  </si>
  <si>
    <t>一足あたり軸受数</t>
    <rPh sb="0" eb="2">
      <t>ヒトアシ</t>
    </rPh>
    <rPh sb="5" eb="7">
      <t>ジクウケ</t>
    </rPh>
    <rPh sb="7" eb="8">
      <t>カズ</t>
    </rPh>
    <phoneticPr fontId="1"/>
  </si>
  <si>
    <t>個</t>
    <rPh sb="0" eb="1">
      <t>コ</t>
    </rPh>
    <phoneticPr fontId="1"/>
  </si>
  <si>
    <t>全体個数</t>
    <rPh sb="0" eb="2">
      <t>ゼンタイ</t>
    </rPh>
    <rPh sb="2" eb="4">
      <t>コスウ</t>
    </rPh>
    <phoneticPr fontId="1"/>
  </si>
  <si>
    <t>諸元</t>
    <rPh sb="0" eb="2">
      <t>ショゲン</t>
    </rPh>
    <phoneticPr fontId="1"/>
  </si>
  <si>
    <t>条件</t>
    <rPh sb="0" eb="2">
      <t>ジョウケン</t>
    </rPh>
    <phoneticPr fontId="1"/>
  </si>
  <si>
    <r>
      <t>M</t>
    </r>
    <r>
      <rPr>
        <sz val="9"/>
        <color theme="1"/>
        <rFont val="游ゴシック"/>
        <family val="3"/>
        <charset val="128"/>
        <scheme val="minor"/>
      </rPr>
      <t>rmax</t>
    </r>
    <phoneticPr fontId="1"/>
  </si>
  <si>
    <r>
      <t>N</t>
    </r>
    <r>
      <rPr>
        <sz val="9"/>
        <color theme="1"/>
        <rFont val="游ゴシック"/>
        <family val="3"/>
        <charset val="128"/>
        <scheme val="minor"/>
      </rPr>
      <t>mg</t>
    </r>
    <phoneticPr fontId="1"/>
  </si>
  <si>
    <t>全体静的荷重</t>
    <rPh sb="0" eb="2">
      <t>ゼンタイ</t>
    </rPh>
    <rPh sb="2" eb="4">
      <t>セイテキ</t>
    </rPh>
    <rPh sb="4" eb="6">
      <t>カジュウ</t>
    </rPh>
    <phoneticPr fontId="1"/>
  </si>
  <si>
    <t>単体静的荷重</t>
    <rPh sb="0" eb="2">
      <t>タンタイ</t>
    </rPh>
    <rPh sb="2" eb="4">
      <t>セイテキ</t>
    </rPh>
    <rPh sb="4" eb="6">
      <t>カジュウ</t>
    </rPh>
    <phoneticPr fontId="1"/>
  </si>
  <si>
    <r>
      <t>N</t>
    </r>
    <r>
      <rPr>
        <sz val="8"/>
        <color theme="1"/>
        <rFont val="游ゴシック"/>
        <family val="3"/>
        <charset val="128"/>
        <scheme val="minor"/>
      </rPr>
      <t>B</t>
    </r>
    <phoneticPr fontId="1"/>
  </si>
  <si>
    <t>軸受種類</t>
    <rPh sb="0" eb="2">
      <t>ジクウケ</t>
    </rPh>
    <rPh sb="2" eb="4">
      <t>シュルイ</t>
    </rPh>
    <phoneticPr fontId="1"/>
  </si>
  <si>
    <t>FL678ZZ</t>
    <phoneticPr fontId="1"/>
  </si>
  <si>
    <t>NB</t>
  </si>
  <si>
    <t>安全率</t>
    <rPh sb="0" eb="3">
      <t>アンゼンリツ</t>
    </rPh>
    <phoneticPr fontId="1"/>
  </si>
  <si>
    <t>S</t>
    <phoneticPr fontId="1"/>
  </si>
  <si>
    <t>単体安全静的荷重</t>
    <rPh sb="0" eb="2">
      <t>タンタイ</t>
    </rPh>
    <rPh sb="2" eb="4">
      <t>アンゼン</t>
    </rPh>
    <rPh sb="4" eb="6">
      <t>セイテキ</t>
    </rPh>
    <rPh sb="6" eb="8">
      <t>カジュウ</t>
    </rPh>
    <phoneticPr fontId="1"/>
  </si>
  <si>
    <t>回転数</t>
    <rPh sb="0" eb="3">
      <t>カイテンスウ</t>
    </rPh>
    <phoneticPr fontId="1"/>
  </si>
  <si>
    <t>許容回転数</t>
    <rPh sb="0" eb="2">
      <t>キョヨウ</t>
    </rPh>
    <rPh sb="2" eb="5">
      <t>カイテンスウ</t>
    </rPh>
    <phoneticPr fontId="1"/>
  </si>
  <si>
    <t>基本動定格荷重</t>
    <rPh sb="0" eb="2">
      <t>キホン</t>
    </rPh>
    <rPh sb="2" eb="3">
      <t>ドウ</t>
    </rPh>
    <rPh sb="3" eb="7">
      <t>テイカクカジュウ</t>
    </rPh>
    <phoneticPr fontId="1"/>
  </si>
  <si>
    <t>Cr</t>
    <phoneticPr fontId="1"/>
  </si>
  <si>
    <t>Cor</t>
    <phoneticPr fontId="1"/>
  </si>
  <si>
    <t>基本静定格荷重</t>
    <rPh sb="0" eb="2">
      <t>キホン</t>
    </rPh>
    <rPh sb="2" eb="3">
      <t>セイ</t>
    </rPh>
    <rPh sb="3" eb="5">
      <t>テイカク</t>
    </rPh>
    <rPh sb="5" eb="7">
      <t>カジュウ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</si>
</sst>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4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176" fontId="0" fillId="3" borderId="4" xfId="0" applyNumberFormat="1" applyFill="1" applyBorder="1">
      <alignment vertical="center"/>
    </xf>
    <xf numFmtId="0" fontId="0" fillId="3" borderId="8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Fill="1" applyBorder="1">
      <alignment vertical="center"/>
    </xf>
    <xf numFmtId="0" fontId="0" fillId="2" borderId="10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2" borderId="20" xfId="0" applyFill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7" xfId="0" applyFill="1" applyBorder="1" applyAlignment="1">
      <alignment horizontal="right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3" borderId="33" xfId="0" applyFill="1" applyBorder="1">
      <alignment vertical="center"/>
    </xf>
    <xf numFmtId="0" fontId="0" fillId="3" borderId="34" xfId="0" applyFill="1" applyBorder="1">
      <alignment vertical="center"/>
    </xf>
    <xf numFmtId="0" fontId="0" fillId="4" borderId="29" xfId="0" applyFill="1" applyBorder="1">
      <alignment vertical="center"/>
    </xf>
    <xf numFmtId="0" fontId="0" fillId="4" borderId="30" xfId="0" applyFill="1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3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9" xfId="0" applyBorder="1">
      <alignment vertical="center"/>
    </xf>
    <xf numFmtId="0" fontId="0" fillId="0" borderId="19" xfId="0" applyFill="1" applyBorder="1">
      <alignment vertical="center"/>
    </xf>
    <xf numFmtId="0" fontId="0" fillId="0" borderId="35" xfId="0" applyBorder="1">
      <alignment vertical="center"/>
    </xf>
    <xf numFmtId="0" fontId="0" fillId="0" borderId="33" xfId="0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36" xfId="0" applyBorder="1">
      <alignment vertical="center"/>
    </xf>
    <xf numFmtId="0" fontId="0" fillId="2" borderId="36" xfId="0" applyFill="1" applyBorder="1">
      <alignment vertical="center"/>
    </xf>
    <xf numFmtId="0" fontId="0" fillId="4" borderId="37" xfId="0" applyFill="1" applyBorder="1">
      <alignment vertical="center"/>
    </xf>
    <xf numFmtId="0" fontId="0" fillId="0" borderId="33" xfId="0" applyFill="1" applyBorder="1">
      <alignment vertical="center"/>
    </xf>
    <xf numFmtId="0" fontId="0" fillId="3" borderId="38" xfId="0" applyFill="1" applyBorder="1">
      <alignment vertical="center"/>
    </xf>
    <xf numFmtId="0" fontId="0" fillId="3" borderId="39" xfId="0" applyFill="1" applyBorder="1">
      <alignment vertical="center"/>
    </xf>
    <xf numFmtId="0" fontId="5" fillId="3" borderId="40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41" xfId="0" applyBorder="1" applyAlignment="1">
      <alignment horizontal="left" vertical="center"/>
    </xf>
    <xf numFmtId="14" fontId="0" fillId="0" borderId="41" xfId="0" applyNumberFormat="1" applyBorder="1" applyAlignment="1">
      <alignment horizontal="left" vertical="center"/>
    </xf>
    <xf numFmtId="0" fontId="0" fillId="2" borderId="16" xfId="0" applyFill="1" applyBorder="1">
      <alignment vertical="center"/>
    </xf>
    <xf numFmtId="0" fontId="3" fillId="2" borderId="38" xfId="0" applyFont="1" applyFill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38" xfId="0" applyFill="1" applyBorder="1">
      <alignment vertical="center"/>
    </xf>
    <xf numFmtId="0" fontId="0" fillId="2" borderId="42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38" xfId="0" applyFill="1" applyBorder="1" applyAlignment="1">
      <alignment horizontal="center" vertical="center"/>
    </xf>
    <xf numFmtId="0" fontId="0" fillId="0" borderId="17" xfId="0" applyFill="1" applyBorder="1" applyAlignment="1">
      <alignment horizontal="right" vertical="center"/>
    </xf>
    <xf numFmtId="0" fontId="0" fillId="0" borderId="38" xfId="0" applyFill="1" applyBorder="1">
      <alignment vertical="center"/>
    </xf>
    <xf numFmtId="0" fontId="0" fillId="0" borderId="33" xfId="0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39" xfId="0" applyFill="1" applyBorder="1" applyAlignment="1">
      <alignment horizontal="center" vertical="center"/>
    </xf>
    <xf numFmtId="0" fontId="0" fillId="0" borderId="39" xfId="0" applyFill="1" applyBorder="1">
      <alignment vertical="center"/>
    </xf>
    <xf numFmtId="0" fontId="0" fillId="2" borderId="44" xfId="0" applyFill="1" applyBorder="1">
      <alignment vertical="center"/>
    </xf>
    <xf numFmtId="0" fontId="3" fillId="2" borderId="45" xfId="0" applyFont="1" applyFill="1" applyBorder="1" applyAlignment="1">
      <alignment horizontal="center" vertical="center"/>
    </xf>
    <xf numFmtId="0" fontId="0" fillId="2" borderId="43" xfId="0" applyFill="1" applyBorder="1">
      <alignment vertical="center"/>
    </xf>
    <xf numFmtId="0" fontId="0" fillId="2" borderId="46" xfId="0" applyFill="1" applyBorder="1">
      <alignment vertical="center"/>
    </xf>
    <xf numFmtId="0" fontId="0" fillId="2" borderId="45" xfId="0" applyFill="1" applyBorder="1">
      <alignment vertical="center"/>
    </xf>
    <xf numFmtId="0" fontId="0" fillId="2" borderId="47" xfId="0" applyFill="1" applyBorder="1">
      <alignment vertical="center"/>
    </xf>
    <xf numFmtId="0" fontId="0" fillId="2" borderId="18" xfId="0" applyFill="1" applyBorder="1">
      <alignment vertical="center"/>
    </xf>
    <xf numFmtId="0" fontId="0" fillId="0" borderId="16" xfId="0" applyBorder="1">
      <alignment vertical="center"/>
    </xf>
    <xf numFmtId="0" fontId="0" fillId="0" borderId="38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1" fontId="0" fillId="0" borderId="8" xfId="0" applyNumberFormat="1" applyFill="1" applyBorder="1">
      <alignment vertical="center"/>
    </xf>
    <xf numFmtId="0" fontId="7" fillId="0" borderId="0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4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textRotation="255"/>
    </xf>
    <xf numFmtId="0" fontId="5" fillId="3" borderId="13" xfId="0" applyFont="1" applyFill="1" applyBorder="1" applyAlignment="1">
      <alignment horizontal="center" vertical="center" textRotation="255"/>
    </xf>
    <xf numFmtId="0" fontId="5" fillId="3" borderId="14" xfId="0" applyFont="1" applyFill="1" applyBorder="1" applyAlignment="1">
      <alignment horizontal="center" vertical="center" textRotation="255"/>
    </xf>
    <xf numFmtId="0" fontId="6" fillId="3" borderId="12" xfId="0" applyFont="1" applyFill="1" applyBorder="1" applyAlignment="1">
      <alignment horizontal="center" vertical="center" textRotation="255"/>
    </xf>
    <xf numFmtId="0" fontId="6" fillId="3" borderId="13" xfId="0" applyFont="1" applyFill="1" applyBorder="1" applyAlignment="1">
      <alignment horizontal="center" vertical="center" textRotation="255"/>
    </xf>
    <xf numFmtId="0" fontId="6" fillId="3" borderId="19" xfId="0" applyFont="1" applyFill="1" applyBorder="1" applyAlignment="1">
      <alignment horizontal="center" vertical="center" textRotation="255"/>
    </xf>
    <xf numFmtId="0" fontId="6" fillId="3" borderId="21" xfId="0" applyFont="1" applyFill="1" applyBorder="1" applyAlignment="1">
      <alignment horizontal="center" vertical="center" textRotation="255"/>
    </xf>
    <xf numFmtId="0" fontId="6" fillId="3" borderId="31" xfId="0" applyFont="1" applyFill="1" applyBorder="1" applyAlignment="1">
      <alignment horizontal="center" vertical="center" textRotation="255"/>
    </xf>
    <xf numFmtId="0" fontId="6" fillId="3" borderId="28" xfId="0" applyFont="1" applyFill="1" applyBorder="1" applyAlignment="1">
      <alignment horizontal="center" vertical="center" textRotation="255"/>
    </xf>
    <xf numFmtId="0" fontId="6" fillId="3" borderId="32" xfId="0" applyFont="1" applyFill="1" applyBorder="1" applyAlignment="1">
      <alignment horizontal="center" vertical="center" textRotation="255"/>
    </xf>
    <xf numFmtId="0" fontId="6" fillId="3" borderId="15" xfId="0" applyFont="1" applyFill="1" applyBorder="1" applyAlignment="1">
      <alignment horizontal="center" vertical="center" textRotation="255"/>
    </xf>
  </cellXfs>
  <cellStyles count="1">
    <cellStyle name="標準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13C0-4B15-4256-89B6-5C8C7D874082}">
  <dimension ref="A2:B6"/>
  <sheetViews>
    <sheetView tabSelected="1" zoomScale="130" zoomScaleNormal="130" workbookViewId="0">
      <selection activeCell="B3" sqref="B3"/>
    </sheetView>
  </sheetViews>
  <sheetFormatPr defaultRowHeight="18.75" x14ac:dyDescent="0.4"/>
  <sheetData>
    <row r="2" spans="1:2" x14ac:dyDescent="0.4">
      <c r="A2">
        <v>523.20000000000005</v>
      </c>
      <c r="B2">
        <v>528.20000000000005</v>
      </c>
    </row>
    <row r="3" spans="1:2" x14ac:dyDescent="0.4">
      <c r="A3">
        <v>4.8</v>
      </c>
    </row>
    <row r="4" spans="1:2" x14ac:dyDescent="0.4">
      <c r="A4">
        <f>0.57*4*6</f>
        <v>13.68</v>
      </c>
    </row>
    <row r="6" spans="1:2" x14ac:dyDescent="0.4">
      <c r="A6">
        <f>SUM(A2:A5)</f>
        <v>541.67999999999995</v>
      </c>
      <c r="B6">
        <f>SUM(B2:B5)</f>
        <v>528.20000000000005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2EF24-012A-4AD4-B8AD-D21AE1000335}">
  <dimension ref="A1:H49"/>
  <sheetViews>
    <sheetView topLeftCell="A19" zoomScale="130" zoomScaleNormal="130" zoomScaleSheetLayoutView="145" workbookViewId="0">
      <selection activeCell="D30" sqref="D30"/>
    </sheetView>
  </sheetViews>
  <sheetFormatPr defaultColWidth="10.125" defaultRowHeight="19.5" customHeight="1" x14ac:dyDescent="0.4"/>
  <cols>
    <col min="1" max="1" width="4.25" customWidth="1"/>
    <col min="2" max="2" width="20.25" customWidth="1"/>
    <col min="3" max="3" width="6.625" style="1" customWidth="1"/>
    <col min="6" max="6" width="43.5" customWidth="1"/>
    <col min="7" max="7" width="22.5" style="1" customWidth="1"/>
  </cols>
  <sheetData>
    <row r="1" spans="1:7" ht="19.5" customHeight="1" x14ac:dyDescent="0.4">
      <c r="A1" s="102" t="s">
        <v>82</v>
      </c>
      <c r="B1" s="102"/>
      <c r="C1" s="102"/>
      <c r="D1" s="104" t="s">
        <v>91</v>
      </c>
      <c r="E1" s="104"/>
      <c r="F1" s="76">
        <v>44705</v>
      </c>
    </row>
    <row r="2" spans="1:7" ht="19.5" customHeight="1" x14ac:dyDescent="0.4">
      <c r="A2" s="102"/>
      <c r="B2" s="102"/>
      <c r="C2" s="102"/>
      <c r="D2" s="104" t="s">
        <v>92</v>
      </c>
      <c r="E2" s="104"/>
      <c r="F2" s="75" t="s">
        <v>93</v>
      </c>
    </row>
    <row r="3" spans="1:7" ht="19.5" customHeight="1" thickBot="1" x14ac:dyDescent="0.45">
      <c r="A3" s="103"/>
      <c r="B3" s="103"/>
      <c r="C3" s="103"/>
      <c r="D3" s="105"/>
      <c r="E3" s="105"/>
    </row>
    <row r="4" spans="1:7" ht="21.75" customHeight="1" thickBot="1" x14ac:dyDescent="0.45">
      <c r="A4" s="33"/>
      <c r="B4" s="34" t="s">
        <v>83</v>
      </c>
      <c r="C4" s="60" t="s">
        <v>86</v>
      </c>
      <c r="D4" s="34" t="s">
        <v>85</v>
      </c>
      <c r="E4" s="35" t="s">
        <v>84</v>
      </c>
      <c r="F4" s="36" t="s">
        <v>89</v>
      </c>
    </row>
    <row r="5" spans="1:7" ht="19.5" customHeight="1" x14ac:dyDescent="0.4">
      <c r="A5" s="109" t="s">
        <v>37</v>
      </c>
      <c r="B5" s="18" t="s">
        <v>36</v>
      </c>
      <c r="C5" s="61"/>
      <c r="D5" s="5">
        <v>2</v>
      </c>
      <c r="E5" s="50"/>
      <c r="F5" s="42"/>
    </row>
    <row r="6" spans="1:7" ht="19.5" customHeight="1" x14ac:dyDescent="0.4">
      <c r="A6" s="110"/>
      <c r="B6" s="19" t="s">
        <v>51</v>
      </c>
      <c r="C6" s="62" t="s">
        <v>4</v>
      </c>
      <c r="D6" s="7">
        <f>0.045</f>
        <v>4.4999999999999998E-2</v>
      </c>
      <c r="E6" s="51" t="s">
        <v>3</v>
      </c>
      <c r="F6" s="43"/>
    </row>
    <row r="7" spans="1:7" ht="19.5" customHeight="1" x14ac:dyDescent="0.4">
      <c r="A7" s="110"/>
      <c r="B7" s="19" t="s">
        <v>50</v>
      </c>
      <c r="C7" s="62" t="s">
        <v>5</v>
      </c>
      <c r="D7" s="7">
        <v>18570</v>
      </c>
      <c r="E7" s="51" t="s">
        <v>7</v>
      </c>
      <c r="F7" s="43"/>
    </row>
    <row r="8" spans="1:7" ht="19.5" customHeight="1" x14ac:dyDescent="0.4">
      <c r="A8" s="110"/>
      <c r="B8" s="20" t="s">
        <v>45</v>
      </c>
      <c r="C8" s="62" t="s">
        <v>46</v>
      </c>
      <c r="D8" s="7">
        <v>9.4100000000000003E-2</v>
      </c>
      <c r="E8" s="51" t="s">
        <v>5</v>
      </c>
      <c r="F8" s="43"/>
    </row>
    <row r="9" spans="1:7" ht="19.5" customHeight="1" x14ac:dyDescent="0.4">
      <c r="A9" s="110"/>
      <c r="B9" s="21" t="s">
        <v>2</v>
      </c>
      <c r="C9" s="63" t="s">
        <v>6</v>
      </c>
      <c r="D9" s="10">
        <f>9550*D6/D7</f>
        <v>2.31421647819063E-2</v>
      </c>
      <c r="E9" s="52" t="s">
        <v>5</v>
      </c>
      <c r="F9" s="43"/>
    </row>
    <row r="10" spans="1:7" ht="19.5" customHeight="1" x14ac:dyDescent="0.4">
      <c r="A10" s="110"/>
      <c r="B10" s="21" t="s">
        <v>52</v>
      </c>
      <c r="C10" s="63" t="s">
        <v>4</v>
      </c>
      <c r="D10" s="10">
        <f>D5*D6</f>
        <v>0.09</v>
      </c>
      <c r="E10" s="52" t="s">
        <v>3</v>
      </c>
      <c r="F10" s="43"/>
    </row>
    <row r="11" spans="1:7" ht="19.5" customHeight="1" x14ac:dyDescent="0.4">
      <c r="A11" s="110"/>
      <c r="B11" s="21" t="s">
        <v>12</v>
      </c>
      <c r="C11" s="63" t="s">
        <v>6</v>
      </c>
      <c r="D11" s="10">
        <f>D9*D5</f>
        <v>4.62843295638126E-2</v>
      </c>
      <c r="E11" s="52" t="s">
        <v>5</v>
      </c>
      <c r="F11" s="43"/>
    </row>
    <row r="12" spans="1:7" ht="19.5" customHeight="1" thickBot="1" x14ac:dyDescent="0.45">
      <c r="A12" s="111"/>
      <c r="B12" s="24" t="s">
        <v>47</v>
      </c>
      <c r="C12" s="64" t="s">
        <v>46</v>
      </c>
      <c r="D12" s="12">
        <f>D8*D5</f>
        <v>0.18820000000000001</v>
      </c>
      <c r="E12" s="53" t="s">
        <v>5</v>
      </c>
      <c r="F12" s="48"/>
    </row>
    <row r="13" spans="1:7" ht="19.5" customHeight="1" thickTop="1" x14ac:dyDescent="0.4">
      <c r="A13" s="112" t="s">
        <v>90</v>
      </c>
      <c r="B13" s="25" t="s">
        <v>10</v>
      </c>
      <c r="C13" s="65" t="s">
        <v>11</v>
      </c>
      <c r="D13" s="26">
        <v>20</v>
      </c>
      <c r="E13" s="54"/>
      <c r="F13" s="47"/>
    </row>
    <row r="14" spans="1:7" ht="19.5" customHeight="1" x14ac:dyDescent="0.4">
      <c r="A14" s="110"/>
      <c r="B14" s="21" t="s">
        <v>8</v>
      </c>
      <c r="C14" s="66" t="s">
        <v>9</v>
      </c>
      <c r="D14" s="10">
        <f>D7/D13</f>
        <v>928.5</v>
      </c>
      <c r="E14" s="52" t="s">
        <v>7</v>
      </c>
      <c r="F14" s="43"/>
    </row>
    <row r="15" spans="1:7" ht="19.5" customHeight="1" x14ac:dyDescent="0.4">
      <c r="A15" s="110"/>
      <c r="B15" s="21" t="s">
        <v>12</v>
      </c>
      <c r="C15" s="66" t="s">
        <v>13</v>
      </c>
      <c r="D15" s="10">
        <f>D9*D13</f>
        <v>0.46284329563812598</v>
      </c>
      <c r="E15" s="52" t="s">
        <v>5</v>
      </c>
      <c r="F15" s="43"/>
      <c r="G15" s="2"/>
    </row>
    <row r="16" spans="1:7" ht="19.5" customHeight="1" thickBot="1" x14ac:dyDescent="0.45">
      <c r="A16" s="111"/>
      <c r="B16" s="24" t="s">
        <v>48</v>
      </c>
      <c r="C16" s="67" t="s">
        <v>49</v>
      </c>
      <c r="D16" s="12">
        <f>D12*D13</f>
        <v>3.7640000000000002</v>
      </c>
      <c r="E16" s="53" t="s">
        <v>5</v>
      </c>
      <c r="F16" s="48"/>
      <c r="G16" s="2"/>
    </row>
    <row r="17" spans="1:6" ht="19.5" customHeight="1" thickTop="1" x14ac:dyDescent="0.4">
      <c r="A17" s="113" t="s">
        <v>87</v>
      </c>
      <c r="B17" s="27" t="s">
        <v>0</v>
      </c>
      <c r="C17" s="68" t="s">
        <v>1</v>
      </c>
      <c r="D17" s="28">
        <f>D10</f>
        <v>0.09</v>
      </c>
      <c r="E17" s="55" t="s">
        <v>3</v>
      </c>
      <c r="F17" s="47"/>
    </row>
    <row r="18" spans="1:6" ht="19.5" customHeight="1" x14ac:dyDescent="0.4">
      <c r="A18" s="114"/>
      <c r="B18" s="19" t="s">
        <v>16</v>
      </c>
      <c r="C18" s="62" t="s">
        <v>17</v>
      </c>
      <c r="D18" s="7">
        <v>1.2</v>
      </c>
      <c r="E18" s="51"/>
      <c r="F18" s="43"/>
    </row>
    <row r="19" spans="1:6" ht="19.5" customHeight="1" x14ac:dyDescent="0.4">
      <c r="A19" s="114"/>
      <c r="B19" s="19" t="s">
        <v>18</v>
      </c>
      <c r="C19" s="62" t="s">
        <v>19</v>
      </c>
      <c r="D19" s="7">
        <v>0</v>
      </c>
      <c r="E19" s="51"/>
      <c r="F19" s="43"/>
    </row>
    <row r="20" spans="1:6" ht="19.5" customHeight="1" x14ac:dyDescent="0.4">
      <c r="A20" s="114"/>
      <c r="B20" s="19" t="s">
        <v>20</v>
      </c>
      <c r="C20" s="62" t="s">
        <v>21</v>
      </c>
      <c r="D20" s="7">
        <v>0</v>
      </c>
      <c r="E20" s="51"/>
      <c r="F20" s="43"/>
    </row>
    <row r="21" spans="1:6" ht="19.5" customHeight="1" x14ac:dyDescent="0.4">
      <c r="A21" s="114"/>
      <c r="B21" s="22" t="s">
        <v>38</v>
      </c>
      <c r="C21" s="69" t="s">
        <v>9</v>
      </c>
      <c r="D21" s="15">
        <f>D14</f>
        <v>928.5</v>
      </c>
      <c r="E21" s="38" t="s">
        <v>7</v>
      </c>
      <c r="F21" s="44"/>
    </row>
    <row r="22" spans="1:6" ht="19.5" customHeight="1" thickBot="1" x14ac:dyDescent="0.45">
      <c r="A22" s="114"/>
      <c r="B22" s="29" t="s">
        <v>14</v>
      </c>
      <c r="C22" s="70" t="s">
        <v>15</v>
      </c>
      <c r="D22" s="30">
        <f>D17*(D18+D19+D20)</f>
        <v>0.108</v>
      </c>
      <c r="E22" s="39" t="s">
        <v>3</v>
      </c>
      <c r="F22" s="48"/>
    </row>
    <row r="23" spans="1:6" ht="19.5" customHeight="1" thickTop="1" thickBot="1" x14ac:dyDescent="0.45">
      <c r="A23" s="115"/>
      <c r="B23" s="40" t="s">
        <v>88</v>
      </c>
      <c r="C23" s="71"/>
      <c r="D23" s="41" t="s">
        <v>39</v>
      </c>
      <c r="E23" s="56"/>
      <c r="F23" s="49"/>
    </row>
    <row r="24" spans="1:6" ht="19.5" customHeight="1" thickTop="1" x14ac:dyDescent="0.4">
      <c r="A24" s="112" t="s">
        <v>42</v>
      </c>
      <c r="B24" s="25" t="s">
        <v>40</v>
      </c>
      <c r="C24" s="65" t="s">
        <v>43</v>
      </c>
      <c r="D24" s="26">
        <v>30.56</v>
      </c>
      <c r="E24" s="54" t="s">
        <v>22</v>
      </c>
      <c r="F24" s="47"/>
    </row>
    <row r="25" spans="1:6" ht="19.5" customHeight="1" x14ac:dyDescent="0.4">
      <c r="A25" s="110"/>
      <c r="B25" s="19" t="s">
        <v>41</v>
      </c>
      <c r="C25" s="62" t="s">
        <v>44</v>
      </c>
      <c r="D25" s="7">
        <v>30.56</v>
      </c>
      <c r="E25" s="51" t="s">
        <v>22</v>
      </c>
      <c r="F25" s="43"/>
    </row>
    <row r="26" spans="1:6" ht="19.5" customHeight="1" x14ac:dyDescent="0.4">
      <c r="A26" s="110"/>
      <c r="B26" s="20" t="s">
        <v>59</v>
      </c>
      <c r="C26" s="62" t="s">
        <v>61</v>
      </c>
      <c r="D26" s="9">
        <v>32</v>
      </c>
      <c r="E26" s="51"/>
      <c r="F26" s="43"/>
    </row>
    <row r="27" spans="1:6" ht="19.5" customHeight="1" x14ac:dyDescent="0.4">
      <c r="A27" s="110"/>
      <c r="B27" s="20" t="s">
        <v>60</v>
      </c>
      <c r="C27" s="62" t="s">
        <v>62</v>
      </c>
      <c r="D27" s="9">
        <v>32</v>
      </c>
      <c r="E27" s="51"/>
      <c r="F27" s="43"/>
    </row>
    <row r="28" spans="1:6" ht="19.5" customHeight="1" x14ac:dyDescent="0.4">
      <c r="A28" s="110"/>
      <c r="B28" s="20" t="s">
        <v>66</v>
      </c>
      <c r="C28" s="62" t="s">
        <v>67</v>
      </c>
      <c r="D28" s="9">
        <v>474</v>
      </c>
      <c r="E28" s="57" t="s">
        <v>22</v>
      </c>
      <c r="F28" s="43"/>
    </row>
    <row r="29" spans="1:6" ht="19.5" customHeight="1" x14ac:dyDescent="0.4">
      <c r="A29" s="110"/>
      <c r="B29" s="21" t="s">
        <v>68</v>
      </c>
      <c r="C29" s="63"/>
      <c r="D29" s="10">
        <f>(2*D28)-PI()*(D24+D25)</f>
        <v>755.98585701259185</v>
      </c>
      <c r="E29" s="52"/>
      <c r="F29" s="43"/>
    </row>
    <row r="30" spans="1:6" ht="19.5" customHeight="1" x14ac:dyDescent="0.4">
      <c r="A30" s="110"/>
      <c r="B30" s="21" t="s">
        <v>63</v>
      </c>
      <c r="C30" s="63" t="s">
        <v>65</v>
      </c>
      <c r="D30" s="10">
        <f>(D29+SQRT((D29^2)-8*((D25-D24)^2)))/8</f>
        <v>188.99646425314796</v>
      </c>
      <c r="E30" s="52" t="s">
        <v>22</v>
      </c>
      <c r="F30" s="43"/>
    </row>
    <row r="31" spans="1:6" ht="19.5" customHeight="1" x14ac:dyDescent="0.4">
      <c r="A31" s="110"/>
      <c r="B31" s="21" t="s">
        <v>23</v>
      </c>
      <c r="C31" s="63" t="s">
        <v>24</v>
      </c>
      <c r="D31" s="10">
        <f>D14*D24*PI()/60000</f>
        <v>1.4857094313650705</v>
      </c>
      <c r="E31" s="52" t="s">
        <v>25</v>
      </c>
      <c r="F31" s="43"/>
    </row>
    <row r="32" spans="1:6" ht="19.5" customHeight="1" x14ac:dyDescent="0.4">
      <c r="A32" s="110"/>
      <c r="B32" s="21" t="s">
        <v>53</v>
      </c>
      <c r="C32" s="63" t="s">
        <v>54</v>
      </c>
      <c r="D32" s="10">
        <f>D15*1000/D24</f>
        <v>15.145395799676898</v>
      </c>
      <c r="E32" s="52" t="s">
        <v>55</v>
      </c>
      <c r="F32" s="43"/>
    </row>
    <row r="33" spans="1:8" ht="19.5" customHeight="1" x14ac:dyDescent="0.4">
      <c r="A33" s="110"/>
      <c r="B33" s="21" t="s">
        <v>56</v>
      </c>
      <c r="C33" s="63" t="s">
        <v>57</v>
      </c>
      <c r="D33" s="10">
        <f>D16*1000/D24</f>
        <v>123.16753926701573</v>
      </c>
      <c r="E33" s="52" t="s">
        <v>55</v>
      </c>
      <c r="F33" s="43"/>
    </row>
    <row r="34" spans="1:8" ht="19.5" customHeight="1" x14ac:dyDescent="0.4">
      <c r="A34" s="110"/>
      <c r="B34" s="21" t="s">
        <v>58</v>
      </c>
      <c r="C34" s="63" t="s">
        <v>15</v>
      </c>
      <c r="D34" s="10">
        <f>D22</f>
        <v>0.108</v>
      </c>
      <c r="E34" s="52" t="s">
        <v>3</v>
      </c>
      <c r="F34" s="43"/>
    </row>
    <row r="35" spans="1:8" ht="19.5" customHeight="1" x14ac:dyDescent="0.4">
      <c r="A35" s="110"/>
      <c r="B35" s="20" t="s">
        <v>73</v>
      </c>
      <c r="C35" s="62" t="s">
        <v>74</v>
      </c>
      <c r="D35" s="7">
        <v>0.13500000000000001</v>
      </c>
      <c r="E35" s="57" t="s">
        <v>3</v>
      </c>
      <c r="F35" s="43"/>
    </row>
    <row r="36" spans="1:8" ht="19.5" customHeight="1" x14ac:dyDescent="0.4">
      <c r="A36" s="110"/>
      <c r="B36" s="20" t="s">
        <v>75</v>
      </c>
      <c r="C36" s="62" t="s">
        <v>76</v>
      </c>
      <c r="D36" s="7">
        <v>6</v>
      </c>
      <c r="E36" s="57" t="s">
        <v>22</v>
      </c>
      <c r="F36" s="43"/>
    </row>
    <row r="37" spans="1:8" ht="19.5" customHeight="1" x14ac:dyDescent="0.4">
      <c r="A37" s="110"/>
      <c r="B37" s="19" t="s">
        <v>29</v>
      </c>
      <c r="C37" s="62" t="s">
        <v>30</v>
      </c>
      <c r="D37" s="7">
        <v>1</v>
      </c>
      <c r="E37" s="51"/>
      <c r="F37" s="43"/>
    </row>
    <row r="38" spans="1:8" ht="19.5" customHeight="1" x14ac:dyDescent="0.4">
      <c r="A38" s="110"/>
      <c r="B38" s="19" t="s">
        <v>79</v>
      </c>
      <c r="C38" s="62" t="s">
        <v>26</v>
      </c>
      <c r="D38" s="7">
        <f>D35*D42*D37</f>
        <v>0.13500000000000001</v>
      </c>
      <c r="E38" s="51"/>
      <c r="F38" s="43"/>
    </row>
    <row r="39" spans="1:8" ht="19.5" customHeight="1" x14ac:dyDescent="0.4">
      <c r="A39" s="110"/>
      <c r="B39" s="21" t="s">
        <v>80</v>
      </c>
      <c r="C39" s="63"/>
      <c r="D39" s="10">
        <f>D34/D38</f>
        <v>0.79999999999999993</v>
      </c>
      <c r="E39" s="52"/>
      <c r="F39" s="43"/>
    </row>
    <row r="40" spans="1:8" ht="19.5" customHeight="1" x14ac:dyDescent="0.4">
      <c r="A40" s="110"/>
      <c r="B40" s="21" t="s">
        <v>69</v>
      </c>
      <c r="C40" s="63" t="s">
        <v>70</v>
      </c>
      <c r="D40" s="10">
        <f>180-((57.3*(D25-D24))/D30)</f>
        <v>180</v>
      </c>
      <c r="E40" s="52"/>
      <c r="F40" s="43"/>
    </row>
    <row r="41" spans="1:8" ht="19.5" customHeight="1" x14ac:dyDescent="0.4">
      <c r="A41" s="110"/>
      <c r="B41" s="21" t="s">
        <v>71</v>
      </c>
      <c r="C41" s="63" t="s">
        <v>72</v>
      </c>
      <c r="D41" s="10">
        <f>D26*D40/360</f>
        <v>16</v>
      </c>
      <c r="E41" s="52"/>
      <c r="F41" s="43"/>
    </row>
    <row r="42" spans="1:8" ht="19.5" customHeight="1" x14ac:dyDescent="0.4">
      <c r="A42" s="110"/>
      <c r="B42" s="21" t="s">
        <v>27</v>
      </c>
      <c r="C42" s="63" t="s">
        <v>28</v>
      </c>
      <c r="D42" s="10">
        <f>MIN(1,MAX(0.2*D41-0.2,0.2))</f>
        <v>1</v>
      </c>
      <c r="E42" s="52"/>
      <c r="F42" s="43"/>
    </row>
    <row r="43" spans="1:8" ht="19.5" customHeight="1" thickBot="1" x14ac:dyDescent="0.45">
      <c r="A43" s="111"/>
      <c r="B43" s="24" t="s">
        <v>77</v>
      </c>
      <c r="C43" s="64" t="s">
        <v>78</v>
      </c>
      <c r="D43" s="12">
        <f>(D34*D36)/(D35*D42)</f>
        <v>4.8</v>
      </c>
      <c r="E43" s="53" t="s">
        <v>22</v>
      </c>
      <c r="F43" s="48"/>
    </row>
    <row r="44" spans="1:8" ht="19.5" customHeight="1" thickTop="1" x14ac:dyDescent="0.4">
      <c r="A44" s="106" t="s">
        <v>81</v>
      </c>
      <c r="B44" s="31" t="s">
        <v>33</v>
      </c>
      <c r="C44" s="72"/>
      <c r="D44" s="32" t="s">
        <v>39</v>
      </c>
      <c r="E44" s="58"/>
      <c r="F44" s="47"/>
      <c r="H44" s="3"/>
    </row>
    <row r="45" spans="1:8" ht="19.5" customHeight="1" x14ac:dyDescent="0.4">
      <c r="A45" s="107"/>
      <c r="B45" s="22" t="s">
        <v>31</v>
      </c>
      <c r="C45" s="73" t="s">
        <v>32</v>
      </c>
      <c r="D45" s="15">
        <v>6</v>
      </c>
      <c r="E45" s="38" t="s">
        <v>22</v>
      </c>
      <c r="F45" s="45"/>
      <c r="G45" s="4"/>
    </row>
    <row r="46" spans="1:8" ht="19.5" customHeight="1" x14ac:dyDescent="0.4">
      <c r="A46" s="107"/>
      <c r="B46" s="22" t="s">
        <v>34</v>
      </c>
      <c r="C46" s="73" t="s">
        <v>35</v>
      </c>
      <c r="D46" s="15">
        <v>474</v>
      </c>
      <c r="E46" s="38" t="s">
        <v>22</v>
      </c>
      <c r="F46" s="43"/>
    </row>
    <row r="47" spans="1:8" ht="19.5" customHeight="1" x14ac:dyDescent="0.4">
      <c r="A47" s="107"/>
      <c r="B47" s="22" t="s">
        <v>63</v>
      </c>
      <c r="C47" s="73" t="s">
        <v>64</v>
      </c>
      <c r="D47" s="16">
        <f>ROUND(D30,0.5)</f>
        <v>189</v>
      </c>
      <c r="E47" s="38" t="s">
        <v>22</v>
      </c>
      <c r="F47" s="43"/>
    </row>
    <row r="48" spans="1:8" ht="19.5" customHeight="1" x14ac:dyDescent="0.4">
      <c r="A48" s="107"/>
      <c r="B48" s="22" t="s">
        <v>59</v>
      </c>
      <c r="C48" s="73" t="s">
        <v>61</v>
      </c>
      <c r="D48" s="15">
        <f>D26</f>
        <v>32</v>
      </c>
      <c r="E48" s="38"/>
      <c r="F48" s="43"/>
    </row>
    <row r="49" spans="1:6" ht="19.5" customHeight="1" thickBot="1" x14ac:dyDescent="0.45">
      <c r="A49" s="108"/>
      <c r="B49" s="23" t="s">
        <v>60</v>
      </c>
      <c r="C49" s="74" t="s">
        <v>62</v>
      </c>
      <c r="D49" s="17">
        <f>D27</f>
        <v>32</v>
      </c>
      <c r="E49" s="59"/>
      <c r="F49" s="46"/>
    </row>
  </sheetData>
  <mergeCells count="9">
    <mergeCell ref="A1:C3"/>
    <mergeCell ref="D1:E1"/>
    <mergeCell ref="D2:E2"/>
    <mergeCell ref="D3:E3"/>
    <mergeCell ref="A44:A49"/>
    <mergeCell ref="A5:A12"/>
    <mergeCell ref="A13:A16"/>
    <mergeCell ref="A24:A43"/>
    <mergeCell ref="A17:A23"/>
  </mergeCells>
  <phoneticPr fontId="1"/>
  <conditionalFormatting sqref="D39">
    <cfRule type="cellIs" dxfId="1" priority="2" operator="greaterThanOrEqual">
      <formula>1</formula>
    </cfRule>
  </conditionalFormatting>
  <conditionalFormatting sqref="G45">
    <cfRule type="expression" dxfId="0" priority="1">
      <formula>$D$45&lt;$D$43</formula>
    </cfRule>
  </conditionalFormatting>
  <pageMargins left="0.7" right="0.7" top="0.75" bottom="0.75" header="0.3" footer="0.3"/>
  <pageSetup paperSize="9" scale="6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32ED-F4C8-40C2-A887-C3677198DDD0}">
  <dimension ref="A1:F17"/>
  <sheetViews>
    <sheetView topLeftCell="A10" zoomScale="160" zoomScaleNormal="160" workbookViewId="0">
      <selection activeCell="J7" sqref="J7"/>
    </sheetView>
  </sheetViews>
  <sheetFormatPr defaultRowHeight="18.75" x14ac:dyDescent="0.4"/>
  <cols>
    <col min="1" max="1" width="4.25" customWidth="1"/>
    <col min="2" max="2" width="20.25" customWidth="1"/>
    <col min="3" max="3" width="6.625" customWidth="1"/>
    <col min="4" max="5" width="10.125"/>
    <col min="6" max="6" width="43.5" customWidth="1"/>
  </cols>
  <sheetData>
    <row r="1" spans="1:6" ht="16.5" customHeight="1" x14ac:dyDescent="0.4">
      <c r="A1" s="102" t="s">
        <v>94</v>
      </c>
      <c r="B1" s="102"/>
      <c r="C1" s="102"/>
      <c r="D1" s="104" t="s">
        <v>91</v>
      </c>
      <c r="E1" s="104"/>
      <c r="F1" s="76">
        <v>44705</v>
      </c>
    </row>
    <row r="2" spans="1:6" ht="16.5" customHeight="1" x14ac:dyDescent="0.4">
      <c r="A2" s="102"/>
      <c r="B2" s="102"/>
      <c r="C2" s="102"/>
      <c r="D2" s="104" t="s">
        <v>92</v>
      </c>
      <c r="E2" s="104"/>
      <c r="F2" s="75" t="s">
        <v>93</v>
      </c>
    </row>
    <row r="3" spans="1:6" ht="16.5" customHeight="1" thickBot="1" x14ac:dyDescent="0.45">
      <c r="A3" s="103"/>
      <c r="B3" s="103"/>
      <c r="C3" s="103"/>
      <c r="D3" s="105"/>
      <c r="E3" s="105"/>
    </row>
    <row r="4" spans="1:6" ht="19.5" thickBot="1" x14ac:dyDescent="0.45">
      <c r="A4" s="33"/>
      <c r="B4" s="34" t="s">
        <v>83</v>
      </c>
      <c r="C4" s="60" t="s">
        <v>86</v>
      </c>
      <c r="D4" s="34" t="s">
        <v>85</v>
      </c>
      <c r="E4" s="35" t="s">
        <v>84</v>
      </c>
      <c r="F4" s="36" t="s">
        <v>89</v>
      </c>
    </row>
    <row r="5" spans="1:6" x14ac:dyDescent="0.4">
      <c r="A5" s="109" t="s">
        <v>103</v>
      </c>
      <c r="B5" s="18" t="s">
        <v>95</v>
      </c>
      <c r="C5" s="61" t="s">
        <v>104</v>
      </c>
      <c r="D5" s="5">
        <v>3.3</v>
      </c>
      <c r="E5" s="6" t="s">
        <v>96</v>
      </c>
      <c r="F5" s="42"/>
    </row>
    <row r="6" spans="1:6" x14ac:dyDescent="0.4">
      <c r="A6" s="116"/>
      <c r="B6" s="97" t="s">
        <v>115</v>
      </c>
      <c r="C6" s="98" t="s">
        <v>55</v>
      </c>
      <c r="D6" s="99">
        <v>928.5</v>
      </c>
      <c r="E6" s="100" t="s">
        <v>7</v>
      </c>
      <c r="F6" s="47"/>
    </row>
    <row r="7" spans="1:6" x14ac:dyDescent="0.4">
      <c r="A7" s="110"/>
      <c r="B7" s="19" t="s">
        <v>97</v>
      </c>
      <c r="C7" s="62"/>
      <c r="D7" s="7">
        <v>4</v>
      </c>
      <c r="E7" s="8" t="s">
        <v>98</v>
      </c>
      <c r="F7" s="43"/>
    </row>
    <row r="8" spans="1:6" x14ac:dyDescent="0.4">
      <c r="A8" s="110"/>
      <c r="B8" s="19" t="s">
        <v>99</v>
      </c>
      <c r="C8" s="62"/>
      <c r="D8" s="7">
        <v>2</v>
      </c>
      <c r="E8" s="8" t="s">
        <v>100</v>
      </c>
      <c r="F8" s="43"/>
    </row>
    <row r="9" spans="1:6" ht="19.5" thickBot="1" x14ac:dyDescent="0.45">
      <c r="A9" s="111"/>
      <c r="B9" s="81" t="s">
        <v>101</v>
      </c>
      <c r="C9" s="64"/>
      <c r="D9" s="12">
        <f>D7*D8</f>
        <v>8</v>
      </c>
      <c r="E9" s="13" t="s">
        <v>100</v>
      </c>
      <c r="F9" s="48"/>
    </row>
    <row r="10" spans="1:6" ht="19.5" thickTop="1" x14ac:dyDescent="0.4">
      <c r="A10" s="116" t="s">
        <v>102</v>
      </c>
      <c r="B10" s="77" t="s">
        <v>106</v>
      </c>
      <c r="C10" s="78" t="s">
        <v>105</v>
      </c>
      <c r="D10" s="79">
        <f>D5*9.8</f>
        <v>32.340000000000003</v>
      </c>
      <c r="E10" s="80" t="s">
        <v>55</v>
      </c>
      <c r="F10" s="47"/>
    </row>
    <row r="11" spans="1:6" x14ac:dyDescent="0.4">
      <c r="A11" s="114"/>
      <c r="B11" s="92" t="s">
        <v>107</v>
      </c>
      <c r="C11" s="14" t="s">
        <v>111</v>
      </c>
      <c r="D11" s="10">
        <f>D10/D9</f>
        <v>4.0425000000000004</v>
      </c>
      <c r="E11" s="11" t="s">
        <v>55</v>
      </c>
      <c r="F11" s="43"/>
    </row>
    <row r="12" spans="1:6" x14ac:dyDescent="0.4">
      <c r="A12" s="114"/>
      <c r="B12" s="95" t="s">
        <v>112</v>
      </c>
      <c r="C12" s="78" t="s">
        <v>113</v>
      </c>
      <c r="D12" s="79">
        <v>0.3</v>
      </c>
      <c r="E12" s="96"/>
      <c r="F12" s="37"/>
    </row>
    <row r="13" spans="1:6" ht="19.5" thickBot="1" x14ac:dyDescent="0.45">
      <c r="A13" s="111"/>
      <c r="B13" s="90" t="s">
        <v>114</v>
      </c>
      <c r="C13" s="91" t="s">
        <v>108</v>
      </c>
      <c r="D13" s="93">
        <f>D11/D12</f>
        <v>13.475000000000001</v>
      </c>
      <c r="E13" s="94" t="s">
        <v>55</v>
      </c>
      <c r="F13" s="48"/>
    </row>
    <row r="14" spans="1:6" ht="19.5" thickTop="1" x14ac:dyDescent="0.4">
      <c r="A14" s="106" t="s">
        <v>81</v>
      </c>
      <c r="B14" s="82" t="s">
        <v>109</v>
      </c>
      <c r="C14" s="83"/>
      <c r="D14" s="84" t="s">
        <v>110</v>
      </c>
      <c r="E14" s="85"/>
      <c r="F14" s="47"/>
    </row>
    <row r="15" spans="1:6" x14ac:dyDescent="0.4">
      <c r="A15" s="107"/>
      <c r="B15" s="20" t="s">
        <v>116</v>
      </c>
      <c r="C15" s="86"/>
      <c r="D15" s="9">
        <v>40000</v>
      </c>
      <c r="E15" s="57" t="s">
        <v>7</v>
      </c>
      <c r="F15" s="45"/>
    </row>
    <row r="16" spans="1:6" x14ac:dyDescent="0.4">
      <c r="A16" s="107"/>
      <c r="B16" s="20" t="s">
        <v>117</v>
      </c>
      <c r="C16" s="86" t="s">
        <v>118</v>
      </c>
      <c r="D16" s="9">
        <v>252</v>
      </c>
      <c r="E16" s="57" t="s">
        <v>55</v>
      </c>
      <c r="F16" s="43"/>
    </row>
    <row r="17" spans="1:6" ht="19.5" thickBot="1" x14ac:dyDescent="0.45">
      <c r="A17" s="108"/>
      <c r="B17" s="87" t="s">
        <v>120</v>
      </c>
      <c r="C17" s="88" t="s">
        <v>119</v>
      </c>
      <c r="D17" s="101">
        <v>515</v>
      </c>
      <c r="E17" s="89" t="s">
        <v>55</v>
      </c>
      <c r="F17" s="46"/>
    </row>
  </sheetData>
  <mergeCells count="7">
    <mergeCell ref="A14:A17"/>
    <mergeCell ref="A1:C3"/>
    <mergeCell ref="D1:E1"/>
    <mergeCell ref="D2:E2"/>
    <mergeCell ref="D3:E3"/>
    <mergeCell ref="A5:A9"/>
    <mergeCell ref="A10:A1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重量</vt:lpstr>
      <vt:lpstr>足ベルト設計諸元</vt:lpstr>
      <vt:lpstr>足部軸受</vt:lpstr>
      <vt:lpstr>足ベルト設計諸元!Print_Area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2022-05-24T09:08:58Z</cp:lastPrinted>
  <dcterms:created xsi:type="dcterms:W3CDTF">2021-03-03T00:17:55Z</dcterms:created>
  <dcterms:modified xsi:type="dcterms:W3CDTF">2022-05-24T13:12:20Z</dcterms:modified>
</cp:coreProperties>
</file>