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Informations" sheetId="1" r:id="rId1"/>
    <sheet name="Score" sheetId="2" r:id="rId2"/>
    <sheet name="Free-time" sheetId="3" r:id="rId3"/>
    <sheet name="Câu hỏi cá nhâ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Q6" i="2"/>
  <c r="M16" i="2" s="1"/>
  <c r="R6" i="2"/>
  <c r="S6" i="2"/>
  <c r="T6" i="2"/>
  <c r="P7" i="2"/>
  <c r="Q7" i="2"/>
  <c r="R7" i="2"/>
  <c r="S7" i="2"/>
  <c r="T7" i="2"/>
  <c r="P8" i="2"/>
  <c r="Q8" i="2"/>
  <c r="R8" i="2"/>
  <c r="S8" i="2"/>
  <c r="T8" i="2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C16" i="2"/>
  <c r="F16" i="2"/>
  <c r="I16" i="2"/>
  <c r="L16" i="2"/>
  <c r="O16" i="2"/>
  <c r="P16" i="2"/>
  <c r="Q16" i="2"/>
  <c r="R16" i="2"/>
  <c r="S16" i="2"/>
  <c r="T16" i="2"/>
  <c r="B17" i="2"/>
  <c r="C17" i="2"/>
  <c r="F17" i="2"/>
  <c r="G17" i="2"/>
  <c r="H17" i="2"/>
  <c r="H16" i="2" s="1"/>
  <c r="I17" i="2"/>
  <c r="J17" i="2"/>
  <c r="K17" i="2"/>
  <c r="K16" i="2" s="1"/>
  <c r="L17" i="2"/>
  <c r="O17" i="2"/>
  <c r="P17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25" i="2"/>
  <c r="Q25" i="2"/>
  <c r="R25" i="2"/>
  <c r="S25" i="2"/>
  <c r="T25" i="2"/>
  <c r="P26" i="2"/>
  <c r="Q26" i="2"/>
  <c r="R26" i="2"/>
  <c r="S26" i="2"/>
  <c r="T26" i="2"/>
  <c r="P27" i="2"/>
  <c r="Q27" i="2"/>
  <c r="R27" i="2"/>
  <c r="S27" i="2"/>
  <c r="T27" i="2"/>
  <c r="P28" i="2"/>
  <c r="Q28" i="2"/>
  <c r="R28" i="2"/>
  <c r="S28" i="2"/>
  <c r="T28" i="2"/>
  <c r="P29" i="2"/>
  <c r="Q29" i="2"/>
  <c r="R29" i="2"/>
  <c r="S29" i="2"/>
  <c r="T29" i="2"/>
  <c r="P30" i="2"/>
  <c r="Q30" i="2"/>
  <c r="R30" i="2"/>
  <c r="S30" i="2"/>
  <c r="T30" i="2"/>
  <c r="C31" i="2"/>
  <c r="E31" i="2"/>
  <c r="F31" i="2"/>
  <c r="I31" i="2"/>
  <c r="L31" i="2"/>
  <c r="O31" i="2"/>
  <c r="P31" i="2"/>
  <c r="Q31" i="2"/>
  <c r="R31" i="2"/>
  <c r="S31" i="2"/>
  <c r="T31" i="2"/>
  <c r="C32" i="2"/>
  <c r="D32" i="2"/>
  <c r="G33" i="2" s="1"/>
  <c r="E32" i="2"/>
  <c r="F32" i="2"/>
  <c r="H32" i="2"/>
  <c r="I32" i="2"/>
  <c r="J32" i="2"/>
  <c r="K32" i="2"/>
  <c r="L32" i="2"/>
  <c r="K33" i="2"/>
  <c r="O33" i="2"/>
  <c r="T32" i="2" l="1"/>
  <c r="P32" i="2"/>
  <c r="H33" i="2"/>
  <c r="I33" i="2" s="1"/>
  <c r="R32" i="2"/>
  <c r="T17" i="2"/>
  <c r="S17" i="2"/>
  <c r="R17" i="2"/>
  <c r="S32" i="2"/>
  <c r="Q17" i="2"/>
  <c r="Q32" i="2"/>
</calcChain>
</file>

<file path=xl/sharedStrings.xml><?xml version="1.0" encoding="utf-8"?>
<sst xmlns="http://schemas.openxmlformats.org/spreadsheetml/2006/main" count="146" uniqueCount="120">
  <si>
    <t>Ngày sinh</t>
  </si>
  <si>
    <t>Chuyên ngành</t>
  </si>
  <si>
    <t>Diễn tập</t>
  </si>
  <si>
    <t>Thầy Vinh</t>
  </si>
  <si>
    <t>Mô phỏng QS</t>
  </si>
  <si>
    <t>Thực tập nhóm</t>
  </si>
  <si>
    <t>Công nghệ Client-Server</t>
  </si>
  <si>
    <t>QLDACNTT</t>
  </si>
  <si>
    <t>HTTT HT ĐH trong QĐ</t>
  </si>
  <si>
    <t>Cô Trang</t>
  </si>
  <si>
    <t>TT Công nghiệp</t>
  </si>
  <si>
    <t>Lập trình nâng cao</t>
  </si>
  <si>
    <t>Tương tác người máy</t>
  </si>
  <si>
    <t>Thực tập</t>
  </si>
  <si>
    <t>TT CNTT</t>
  </si>
  <si>
    <t>CSDL nâng cao</t>
  </si>
  <si>
    <t>Công nghệ WEB</t>
  </si>
  <si>
    <t>Đồ án 1</t>
  </si>
  <si>
    <t>Quản trị mạng</t>
  </si>
  <si>
    <t>PT&amp;TKHT</t>
  </si>
  <si>
    <t>Công nghệ PM</t>
  </si>
  <si>
    <t>Trí tuệ nhân tạo</t>
  </si>
  <si>
    <t>CTĐ - CTCT</t>
  </si>
  <si>
    <t>Công nghệ LTTH</t>
  </si>
  <si>
    <t>XD, Quản Trị &amp; BT HT</t>
  </si>
  <si>
    <t>CTĐ</t>
  </si>
  <si>
    <t>Nhận dạng mẫu</t>
  </si>
  <si>
    <t>Quản trị học</t>
  </si>
  <si>
    <t>CTBB</t>
  </si>
  <si>
    <t>PT &amp; Thiết kế GT</t>
  </si>
  <si>
    <t>TA</t>
  </si>
  <si>
    <t>Xử lý ảnh</t>
  </si>
  <si>
    <t>CT CNTT TTB</t>
  </si>
  <si>
    <t>HCTCQĐ</t>
  </si>
  <si>
    <t>Lịch sử ĐCSVN</t>
  </si>
  <si>
    <t>ĐA</t>
  </si>
  <si>
    <t>Khai phá dữ liệu</t>
  </si>
  <si>
    <t>Tiếng Anh chuyên ngành</t>
  </si>
  <si>
    <t>Tiếng Anh B12</t>
  </si>
  <si>
    <t>Tiếng Anh B1</t>
  </si>
  <si>
    <t>Tín Chỉ</t>
  </si>
  <si>
    <t>Điểm</t>
  </si>
  <si>
    <t>Môn học</t>
  </si>
  <si>
    <t>Học kì 8</t>
  </si>
  <si>
    <t>Học kì 7</t>
  </si>
  <si>
    <t xml:space="preserve"> </t>
  </si>
  <si>
    <t>Học kì 6</t>
  </si>
  <si>
    <t>2020 - 2021</t>
  </si>
  <si>
    <t>Học kì 9</t>
  </si>
  <si>
    <t>2019 - 2020</t>
  </si>
  <si>
    <t>2018 - 2019</t>
  </si>
  <si>
    <t>Tiếng Việt soạn thảo văn bản</t>
  </si>
  <si>
    <t>Thực tập cơ sở dữ liệu</t>
  </si>
  <si>
    <t>Thí nghiệm vật lí 2</t>
  </si>
  <si>
    <t>Lập trình hợp ngữ</t>
  </si>
  <si>
    <t>Thực tập kỹ thuật lập trình</t>
  </si>
  <si>
    <t>Ngôn ngữ lập trình 1</t>
  </si>
  <si>
    <t>Công tác QLBĐ</t>
  </si>
  <si>
    <t>Đảm bảo và an toàn thông tin</t>
  </si>
  <si>
    <t>Lập trình hướng đối tượng</t>
  </si>
  <si>
    <t>Xác suất thống kê</t>
  </si>
  <si>
    <t>Thí nghiệm vật lí 1</t>
  </si>
  <si>
    <t>Vật cản K91</t>
  </si>
  <si>
    <t>Cơ sở dữ liệu</t>
  </si>
  <si>
    <t>Mạng máy tính</t>
  </si>
  <si>
    <t>Toán chuyên đề</t>
  </si>
  <si>
    <t>Lập trình cơ bản</t>
  </si>
  <si>
    <t>Vũ khí hủy diệt</t>
  </si>
  <si>
    <t>Ngôn ngữ lập trình 2</t>
  </si>
  <si>
    <t>Lý thuyết hệ điều hành</t>
  </si>
  <si>
    <t>Kĩ thuật lập trình</t>
  </si>
  <si>
    <t>Giải tích 2</t>
  </si>
  <si>
    <t>Chiến thuật</t>
  </si>
  <si>
    <t>Cấu trúc máy tính</t>
  </si>
  <si>
    <t>Toán rời rạc</t>
  </si>
  <si>
    <t>Vật lí đại cương 2</t>
  </si>
  <si>
    <t>Vật lí đại cương 1</t>
  </si>
  <si>
    <t>Bản đồ quân sự</t>
  </si>
  <si>
    <t>Dân tộc và tôn gíao học</t>
  </si>
  <si>
    <t>Cơ sở văn hóa VN</t>
  </si>
  <si>
    <t>Logic học</t>
  </si>
  <si>
    <t>Bơi</t>
  </si>
  <si>
    <t>Giải tích 1</t>
  </si>
  <si>
    <t>Phương pháp nghiêng cứu khoa học</t>
  </si>
  <si>
    <t>Đạo đức học</t>
  </si>
  <si>
    <t>Lịch sử và đường lối quân sự</t>
  </si>
  <si>
    <t>Nhà nước pháp luật</t>
  </si>
  <si>
    <t>Đại số tuyến tính</t>
  </si>
  <si>
    <t>Tư tưởng Hồ Chí Minh</t>
  </si>
  <si>
    <t>Chủ nghĩa xã hội khoa học</t>
  </si>
  <si>
    <t>Tâm lí học</t>
  </si>
  <si>
    <t>Kinh tế chính trị</t>
  </si>
  <si>
    <t>Triết học</t>
  </si>
  <si>
    <t>Học kì 5</t>
  </si>
  <si>
    <t>Học kì 4</t>
  </si>
  <si>
    <t>Học kì 3</t>
  </si>
  <si>
    <t>Học kì 2</t>
  </si>
  <si>
    <t>Học kì 1</t>
  </si>
  <si>
    <t>2017 - 2018</t>
  </si>
  <si>
    <t>2016 - 2017</t>
  </si>
  <si>
    <t>2015 - 2016</t>
  </si>
  <si>
    <t>Thang 10</t>
  </si>
  <si>
    <t>Sở thích</t>
  </si>
  <si>
    <t>Sở trường</t>
  </si>
  <si>
    <t>Các hướng đã học ngoài chương trình</t>
  </si>
  <si>
    <t>Sáng</t>
  </si>
  <si>
    <t>T2</t>
  </si>
  <si>
    <t>T3</t>
  </si>
  <si>
    <t>T4</t>
  </si>
  <si>
    <t>T5</t>
  </si>
  <si>
    <t>T6</t>
  </si>
  <si>
    <t>T7</t>
  </si>
  <si>
    <t>CN</t>
  </si>
  <si>
    <t xml:space="preserve">Chiều </t>
  </si>
  <si>
    <t>Tối</t>
  </si>
  <si>
    <t>Các môn đã học (Không tính xã hội)</t>
  </si>
  <si>
    <t>Theo dõi điểm của bản thân để định hướng phấn đấu</t>
  </si>
  <si>
    <t>Điền tên vào đây</t>
  </si>
  <si>
    <t>Link hay ho muốn chia sẻ</t>
  </si>
  <si>
    <t>Lập trình viên/Nghiên cứu viên/Quản trị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</si>
</sst>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33"/>
        <bgColor rgb="FFFF66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rgb="FFFFCC00"/>
      </patternFill>
    </fill>
    <fill>
      <patternFill patternType="solid">
        <fgColor rgb="FFCCFF66"/>
        <bgColor rgb="FF99FF99"/>
      </patternFill>
    </fill>
    <fill>
      <patternFill patternType="solid">
        <fgColor theme="7" tint="0.39997558519241921"/>
        <bgColor rgb="FFFF33FF"/>
      </patternFill>
    </fill>
    <fill>
      <patternFill patternType="solid">
        <fgColor rgb="FF99FF99"/>
        <bgColor rgb="FFCCFF66"/>
      </patternFill>
    </fill>
    <fill>
      <patternFill patternType="solid">
        <fgColor theme="7" tint="0.39997558519241921"/>
        <bgColor rgb="FFFF00FF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0" borderId="0"/>
    <xf numFmtId="0" fontId="6" fillId="5" borderId="2" applyNumberFormat="0" applyFont="0" applyAlignment="0" applyProtection="0"/>
  </cellStyleXfs>
  <cellXfs count="47">
    <xf numFmtId="0" fontId="0" fillId="0" borderId="0" xfId="0"/>
    <xf numFmtId="0" fontId="6" fillId="0" borderId="0" xfId="7"/>
    <xf numFmtId="2" fontId="6" fillId="0" borderId="0" xfId="7" applyNumberFormat="1"/>
    <xf numFmtId="2" fontId="2" fillId="2" borderId="0" xfId="1" applyNumberFormat="1" applyBorder="1"/>
    <xf numFmtId="2" fontId="6" fillId="9" borderId="0" xfId="7" applyNumberFormat="1" applyFill="1" applyBorder="1"/>
    <xf numFmtId="2" fontId="6" fillId="0" borderId="0" xfId="7" applyNumberFormat="1" applyFill="1" applyBorder="1"/>
    <xf numFmtId="2" fontId="6" fillId="0" borderId="0" xfId="7" applyNumberFormat="1" applyBorder="1"/>
    <xf numFmtId="0" fontId="7" fillId="0" borderId="0" xfId="7" applyFont="1"/>
    <xf numFmtId="0" fontId="5" fillId="8" borderId="0" xfId="6"/>
    <xf numFmtId="0" fontId="1" fillId="7" borderId="3" xfId="5" applyBorder="1"/>
    <xf numFmtId="0" fontId="1" fillId="7" borderId="4" xfId="5" applyBorder="1"/>
    <xf numFmtId="0" fontId="1" fillId="7" borderId="0" xfId="5" applyFont="1"/>
    <xf numFmtId="0" fontId="0" fillId="5" borderId="2" xfId="8" applyFont="1"/>
    <xf numFmtId="0" fontId="4" fillId="4" borderId="1" xfId="3"/>
    <xf numFmtId="0" fontId="3" fillId="3" borderId="1" xfId="2" applyBorder="1"/>
    <xf numFmtId="0" fontId="5" fillId="8" borderId="3" xfId="6" applyBorder="1"/>
    <xf numFmtId="0" fontId="5" fillId="8" borderId="4" xfId="6" applyBorder="1"/>
    <xf numFmtId="0" fontId="1" fillId="7" borderId="4" xfId="5" applyFont="1" applyBorder="1"/>
    <xf numFmtId="0" fontId="8" fillId="5" borderId="2" xfId="8" applyFont="1"/>
    <xf numFmtId="0" fontId="0" fillId="5" borderId="0" xfId="8" applyFont="1" applyBorder="1"/>
    <xf numFmtId="0" fontId="0" fillId="5" borderId="5" xfId="8" applyFont="1" applyBorder="1"/>
    <xf numFmtId="0" fontId="0" fillId="5" borderId="6" xfId="8" applyFont="1" applyBorder="1"/>
    <xf numFmtId="0" fontId="4" fillId="4" borderId="7" xfId="3" applyBorder="1"/>
    <xf numFmtId="0" fontId="0" fillId="5" borderId="8" xfId="8" applyFont="1" applyBorder="1"/>
    <xf numFmtId="0" fontId="6" fillId="0" borderId="4" xfId="7" applyFont="1" applyBorder="1"/>
    <xf numFmtId="0" fontId="6" fillId="0" borderId="0" xfId="7" applyBorder="1"/>
    <xf numFmtId="2" fontId="6" fillId="10" borderId="0" xfId="7" applyNumberFormat="1" applyFill="1" applyBorder="1"/>
    <xf numFmtId="2" fontId="7" fillId="0" borderId="0" xfId="7" applyNumberFormat="1" applyFont="1" applyBorder="1"/>
    <xf numFmtId="0" fontId="6" fillId="11" borderId="9" xfId="7" applyFont="1" applyFill="1" applyBorder="1"/>
    <xf numFmtId="0" fontId="1" fillId="6" borderId="9" xfId="4" applyBorder="1"/>
    <xf numFmtId="0" fontId="6" fillId="12" borderId="9" xfId="7" applyFont="1" applyFill="1" applyBorder="1"/>
    <xf numFmtId="0" fontId="6" fillId="13" borderId="9" xfId="7" applyFont="1" applyFill="1" applyBorder="1"/>
    <xf numFmtId="0" fontId="6" fillId="14" borderId="9" xfId="7" applyFont="1" applyFill="1" applyBorder="1"/>
    <xf numFmtId="0" fontId="6" fillId="11" borderId="4" xfId="7" applyFont="1" applyFill="1" applyBorder="1"/>
    <xf numFmtId="0" fontId="1" fillId="6" borderId="4" xfId="4" applyBorder="1"/>
    <xf numFmtId="0" fontId="6" fillId="12" borderId="4" xfId="7" applyFont="1" applyFill="1" applyBorder="1"/>
    <xf numFmtId="0" fontId="6" fillId="13" borderId="4" xfId="7" applyFont="1" applyFill="1" applyBorder="1"/>
    <xf numFmtId="0" fontId="6" fillId="14" borderId="4" xfId="7" applyFont="1" applyFill="1" applyBorder="1"/>
    <xf numFmtId="0" fontId="6" fillId="15" borderId="4" xfId="7" applyFont="1" applyFill="1" applyBorder="1"/>
    <xf numFmtId="0" fontId="6" fillId="0" borderId="0" xfId="7" applyFont="1"/>
    <xf numFmtId="0" fontId="0" fillId="0" borderId="0" xfId="0" applyAlignment="1"/>
    <xf numFmtId="0" fontId="6" fillId="0" borderId="0" xfId="7" applyAlignment="1">
      <alignment horizontal="center"/>
    </xf>
    <xf numFmtId="0" fontId="7" fillId="14" borderId="4" xfId="7" applyFont="1" applyFill="1" applyBorder="1" applyAlignment="1">
      <alignment horizontal="center" vertical="center"/>
    </xf>
    <xf numFmtId="0" fontId="7" fillId="15" borderId="4" xfId="7" applyFont="1" applyFill="1" applyBorder="1" applyAlignment="1">
      <alignment horizontal="center" vertical="center"/>
    </xf>
    <xf numFmtId="0" fontId="7" fillId="12" borderId="4" xfId="7" applyFont="1" applyFill="1" applyBorder="1" applyAlignment="1">
      <alignment horizontal="center" vertical="center"/>
    </xf>
    <xf numFmtId="0" fontId="1" fillId="6" borderId="4" xfId="4" applyBorder="1" applyAlignment="1">
      <alignment horizontal="center" vertical="center"/>
    </xf>
    <xf numFmtId="0" fontId="7" fillId="11" borderId="4" xfId="7" applyFont="1" applyFill="1" applyBorder="1" applyAlignment="1">
      <alignment horizontal="center" vertical="center"/>
    </xf>
  </cellXfs>
  <cellStyles count="9">
    <cellStyle name="40% - Accent1" xfId="4" builtinId="31"/>
    <cellStyle name="40% - Accent4" xfId="5" builtinId="43"/>
    <cellStyle name="60% - Accent6" xfId="6" builtinId="52"/>
    <cellStyle name="Bad" xfId="2" builtinId="27"/>
    <cellStyle name="Calculation" xfId="3" builtinId="22"/>
    <cellStyle name="Good" xfId="1" builtinId="26"/>
    <cellStyle name="Normal" xfId="0" builtinId="0"/>
    <cellStyle name="Normal 2" xfId="7"/>
    <cellStyle name="Not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" sqref="B1"/>
    </sheetView>
  </sheetViews>
  <sheetFormatPr defaultRowHeight="14.4" x14ac:dyDescent="0.3"/>
  <cols>
    <col min="1" max="1" width="14.77734375" style="40" bestFit="1" customWidth="1"/>
    <col min="2" max="2" width="12.33203125" style="40" bestFit="1" customWidth="1"/>
    <col min="3" max="4" width="9" style="40" bestFit="1" customWidth="1"/>
    <col min="5" max="5" width="30.109375" style="40" bestFit="1" customWidth="1"/>
    <col min="6" max="7" width="31.88671875" style="40" bestFit="1" customWidth="1"/>
    <col min="8" max="16384" width="8.88671875" style="40"/>
  </cols>
  <sheetData>
    <row r="1" spans="1:7" x14ac:dyDescent="0.3">
      <c r="A1" s="40" t="s">
        <v>117</v>
      </c>
      <c r="B1" s="40" t="s">
        <v>119</v>
      </c>
    </row>
    <row r="2" spans="1:7" x14ac:dyDescent="0.3">
      <c r="A2" s="40" t="s">
        <v>0</v>
      </c>
      <c r="B2" s="40" t="s">
        <v>1</v>
      </c>
      <c r="C2" s="40" t="s">
        <v>103</v>
      </c>
      <c r="D2" s="40" t="s">
        <v>102</v>
      </c>
      <c r="E2" s="40" t="s">
        <v>115</v>
      </c>
      <c r="F2" s="40" t="s">
        <v>104</v>
      </c>
      <c r="G2" s="40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70" zoomScaleNormal="70" workbookViewId="0">
      <selection activeCell="G2" sqref="G2"/>
    </sheetView>
  </sheetViews>
  <sheetFormatPr defaultRowHeight="14.4" x14ac:dyDescent="0.3"/>
  <cols>
    <col min="1" max="1" width="20" style="1" bestFit="1" customWidth="1"/>
    <col min="2" max="3" width="8.88671875" style="1"/>
    <col min="4" max="4" width="18.6640625" style="1" bestFit="1" customWidth="1"/>
    <col min="5" max="6" width="8.88671875" style="1"/>
    <col min="7" max="7" width="26.88671875" style="1" bestFit="1" customWidth="1"/>
    <col min="8" max="9" width="8.88671875" style="1"/>
    <col min="10" max="10" width="24.5546875" style="1" bestFit="1" customWidth="1"/>
    <col min="11" max="12" width="8.88671875" style="1"/>
    <col min="13" max="13" width="21.44140625" style="1" customWidth="1"/>
    <col min="14" max="16384" width="8.88671875" style="1"/>
  </cols>
  <sheetData>
    <row r="1" spans="1:20" x14ac:dyDescent="0.3">
      <c r="A1" s="41" t="s">
        <v>116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x14ac:dyDescent="0.3">
      <c r="A2" s="1" t="s">
        <v>101</v>
      </c>
    </row>
    <row r="3" spans="1:20" x14ac:dyDescent="0.3">
      <c r="A3" s="39" t="s">
        <v>100</v>
      </c>
      <c r="B3" s="39"/>
      <c r="C3" s="39"/>
      <c r="D3" s="1" t="s">
        <v>99</v>
      </c>
      <c r="J3" s="1" t="s">
        <v>98</v>
      </c>
    </row>
    <row r="4" spans="1:20" x14ac:dyDescent="0.3">
      <c r="A4" s="42" t="s">
        <v>97</v>
      </c>
      <c r="B4" s="42"/>
      <c r="C4" s="42"/>
      <c r="D4" s="43" t="s">
        <v>96</v>
      </c>
      <c r="E4" s="43"/>
      <c r="F4" s="43"/>
      <c r="G4" s="44" t="s">
        <v>95</v>
      </c>
      <c r="H4" s="44"/>
      <c r="I4" s="44"/>
      <c r="J4" s="45" t="s">
        <v>94</v>
      </c>
      <c r="K4" s="45"/>
      <c r="L4" s="45"/>
      <c r="M4" s="46" t="s">
        <v>93</v>
      </c>
      <c r="N4" s="46"/>
      <c r="O4" s="46"/>
    </row>
    <row r="5" spans="1:20" x14ac:dyDescent="0.3">
      <c r="A5" s="37" t="s">
        <v>42</v>
      </c>
      <c r="B5" s="37" t="s">
        <v>41</v>
      </c>
      <c r="C5" s="37" t="s">
        <v>40</v>
      </c>
      <c r="D5" s="38" t="s">
        <v>42</v>
      </c>
      <c r="E5" s="38" t="s">
        <v>41</v>
      </c>
      <c r="F5" s="38" t="s">
        <v>40</v>
      </c>
      <c r="G5" s="35" t="s">
        <v>42</v>
      </c>
      <c r="H5" s="35" t="s">
        <v>41</v>
      </c>
      <c r="I5" s="35" t="s">
        <v>40</v>
      </c>
      <c r="J5" s="34" t="s">
        <v>42</v>
      </c>
      <c r="K5" s="34" t="s">
        <v>41</v>
      </c>
      <c r="L5" s="34" t="s">
        <v>40</v>
      </c>
      <c r="M5" s="33" t="s">
        <v>42</v>
      </c>
      <c r="N5" s="33" t="s">
        <v>41</v>
      </c>
      <c r="O5" s="33" t="s">
        <v>40</v>
      </c>
    </row>
    <row r="6" spans="1:20" x14ac:dyDescent="0.3">
      <c r="A6" s="37" t="s">
        <v>92</v>
      </c>
      <c r="B6" s="37">
        <v>7.9</v>
      </c>
      <c r="C6" s="37">
        <v>4</v>
      </c>
      <c r="D6" s="38" t="s">
        <v>91</v>
      </c>
      <c r="E6" s="38">
        <v>8</v>
      </c>
      <c r="F6" s="38">
        <v>4</v>
      </c>
      <c r="G6" s="35" t="s">
        <v>90</v>
      </c>
      <c r="H6" s="35">
        <v>7.8</v>
      </c>
      <c r="I6" s="35">
        <v>2</v>
      </c>
      <c r="J6" s="34" t="s">
        <v>89</v>
      </c>
      <c r="K6" s="34">
        <v>7.8</v>
      </c>
      <c r="L6" s="34">
        <v>3</v>
      </c>
      <c r="M6" s="33" t="s">
        <v>88</v>
      </c>
      <c r="N6" s="33">
        <v>7.8</v>
      </c>
      <c r="O6" s="33">
        <v>3</v>
      </c>
      <c r="P6" s="1">
        <f t="shared" ref="P6:P15" si="0">(B6*C6)</f>
        <v>31.6</v>
      </c>
      <c r="Q6" s="1">
        <f t="shared" ref="Q6:Q15" si="1">E6*F6</f>
        <v>32</v>
      </c>
      <c r="R6" s="1">
        <f t="shared" ref="R6:R15" si="2">H6*I6</f>
        <v>15.6</v>
      </c>
      <c r="S6" s="1">
        <f t="shared" ref="S6:S15" si="3">K6*L6</f>
        <v>23.4</v>
      </c>
      <c r="T6" s="1">
        <f t="shared" ref="T6:T15" si="4">N6*O6</f>
        <v>23.4</v>
      </c>
    </row>
    <row r="7" spans="1:20" x14ac:dyDescent="0.3">
      <c r="A7" s="37" t="s">
        <v>87</v>
      </c>
      <c r="B7" s="37">
        <v>6</v>
      </c>
      <c r="C7" s="37">
        <v>3</v>
      </c>
      <c r="D7" s="38" t="s">
        <v>86</v>
      </c>
      <c r="E7" s="38">
        <v>8.1999999999999993</v>
      </c>
      <c r="F7" s="38">
        <v>3</v>
      </c>
      <c r="G7" s="35" t="s">
        <v>85</v>
      </c>
      <c r="H7" s="35">
        <v>7.6</v>
      </c>
      <c r="I7" s="35">
        <v>1</v>
      </c>
      <c r="J7" s="34" t="s">
        <v>84</v>
      </c>
      <c r="K7" s="34">
        <v>7.2</v>
      </c>
      <c r="L7" s="34">
        <v>2</v>
      </c>
      <c r="M7" s="33" t="s">
        <v>83</v>
      </c>
      <c r="N7" s="33">
        <v>7.7</v>
      </c>
      <c r="O7" s="33">
        <v>1</v>
      </c>
      <c r="P7" s="1">
        <f t="shared" si="0"/>
        <v>18</v>
      </c>
      <c r="Q7" s="1">
        <f t="shared" si="1"/>
        <v>24.599999999999998</v>
      </c>
      <c r="R7" s="1">
        <f t="shared" si="2"/>
        <v>7.6</v>
      </c>
      <c r="S7" s="1">
        <f t="shared" si="3"/>
        <v>14.4</v>
      </c>
      <c r="T7" s="1">
        <f t="shared" si="4"/>
        <v>7.7</v>
      </c>
    </row>
    <row r="8" spans="1:20" x14ac:dyDescent="0.3">
      <c r="A8" s="37" t="s">
        <v>82</v>
      </c>
      <c r="B8" s="37">
        <v>8.3000000000000007</v>
      </c>
      <c r="C8" s="37">
        <v>4</v>
      </c>
      <c r="D8" s="38" t="s">
        <v>81</v>
      </c>
      <c r="E8" s="38">
        <v>1</v>
      </c>
      <c r="F8" s="38">
        <v>0</v>
      </c>
      <c r="G8" s="35" t="s">
        <v>80</v>
      </c>
      <c r="H8" s="35">
        <v>8.1999999999999993</v>
      </c>
      <c r="I8" s="35">
        <v>2</v>
      </c>
      <c r="J8" s="34" t="s">
        <v>79</v>
      </c>
      <c r="K8" s="34">
        <v>7</v>
      </c>
      <c r="L8" s="34">
        <v>2</v>
      </c>
      <c r="M8" s="33" t="s">
        <v>78</v>
      </c>
      <c r="N8" s="33">
        <v>7.5</v>
      </c>
      <c r="O8" s="33">
        <v>2</v>
      </c>
      <c r="P8" s="1">
        <f t="shared" si="0"/>
        <v>33.200000000000003</v>
      </c>
      <c r="Q8" s="1">
        <f t="shared" si="1"/>
        <v>0</v>
      </c>
      <c r="R8" s="1">
        <f t="shared" si="2"/>
        <v>16.399999999999999</v>
      </c>
      <c r="S8" s="1">
        <f t="shared" si="3"/>
        <v>14</v>
      </c>
      <c r="T8" s="1">
        <f t="shared" si="4"/>
        <v>15</v>
      </c>
    </row>
    <row r="9" spans="1:20" x14ac:dyDescent="0.3">
      <c r="A9" s="37" t="s">
        <v>77</v>
      </c>
      <c r="B9" s="37">
        <v>7.5</v>
      </c>
      <c r="C9" s="37">
        <v>1</v>
      </c>
      <c r="D9" s="38" t="s">
        <v>76</v>
      </c>
      <c r="E9" s="38">
        <v>8.1999999999999993</v>
      </c>
      <c r="F9" s="38">
        <v>4</v>
      </c>
      <c r="G9" s="35" t="s">
        <v>75</v>
      </c>
      <c r="H9" s="35">
        <v>6.7</v>
      </c>
      <c r="I9" s="35">
        <v>4</v>
      </c>
      <c r="J9" s="34" t="s">
        <v>74</v>
      </c>
      <c r="K9" s="34">
        <v>6.3</v>
      </c>
      <c r="L9" s="34">
        <v>3</v>
      </c>
      <c r="M9" s="33" t="s">
        <v>73</v>
      </c>
      <c r="N9" s="33">
        <v>9.6999999999999993</v>
      </c>
      <c r="O9" s="33">
        <v>3</v>
      </c>
      <c r="P9" s="1">
        <f t="shared" si="0"/>
        <v>7.5</v>
      </c>
      <c r="Q9" s="1">
        <f t="shared" si="1"/>
        <v>32.799999999999997</v>
      </c>
      <c r="R9" s="1">
        <f t="shared" si="2"/>
        <v>26.8</v>
      </c>
      <c r="S9" s="1">
        <f t="shared" si="3"/>
        <v>18.899999999999999</v>
      </c>
      <c r="T9" s="1">
        <f t="shared" si="4"/>
        <v>29.099999999999998</v>
      </c>
    </row>
    <row r="10" spans="1:20" x14ac:dyDescent="0.3">
      <c r="A10" s="37" t="s">
        <v>72</v>
      </c>
      <c r="B10" s="37">
        <v>6.5</v>
      </c>
      <c r="C10" s="37">
        <v>1</v>
      </c>
      <c r="D10" s="38" t="s">
        <v>71</v>
      </c>
      <c r="E10" s="38">
        <v>7.7</v>
      </c>
      <c r="F10" s="38">
        <v>4</v>
      </c>
      <c r="G10" s="35" t="s">
        <v>70</v>
      </c>
      <c r="H10" s="35">
        <v>8.8000000000000007</v>
      </c>
      <c r="I10" s="35">
        <v>3</v>
      </c>
      <c r="J10" s="34" t="s">
        <v>69</v>
      </c>
      <c r="K10" s="34">
        <v>8.1999999999999993</v>
      </c>
      <c r="L10" s="34">
        <v>3</v>
      </c>
      <c r="M10" s="33" t="s">
        <v>68</v>
      </c>
      <c r="N10" s="33">
        <v>9.6999999999999993</v>
      </c>
      <c r="O10" s="33">
        <v>2</v>
      </c>
      <c r="P10" s="1">
        <f t="shared" si="0"/>
        <v>6.5</v>
      </c>
      <c r="Q10" s="1">
        <f t="shared" si="1"/>
        <v>30.8</v>
      </c>
      <c r="R10" s="1">
        <f t="shared" si="2"/>
        <v>26.400000000000002</v>
      </c>
      <c r="S10" s="1">
        <f t="shared" si="3"/>
        <v>24.599999999999998</v>
      </c>
      <c r="T10" s="1">
        <f t="shared" si="4"/>
        <v>19.399999999999999</v>
      </c>
    </row>
    <row r="11" spans="1:20" x14ac:dyDescent="0.3">
      <c r="A11" s="37" t="s">
        <v>67</v>
      </c>
      <c r="B11" s="37">
        <v>7.8</v>
      </c>
      <c r="C11" s="37">
        <v>1</v>
      </c>
      <c r="D11" s="38" t="s">
        <v>66</v>
      </c>
      <c r="E11" s="38">
        <v>10</v>
      </c>
      <c r="F11" s="38">
        <v>3</v>
      </c>
      <c r="G11" s="35" t="s">
        <v>65</v>
      </c>
      <c r="H11" s="35">
        <v>7.8</v>
      </c>
      <c r="I11" s="35">
        <v>3</v>
      </c>
      <c r="J11" s="34" t="s">
        <v>64</v>
      </c>
      <c r="K11" s="34">
        <v>9.3000000000000007</v>
      </c>
      <c r="L11" s="34">
        <v>3</v>
      </c>
      <c r="M11" s="33" t="s">
        <v>63</v>
      </c>
      <c r="N11" s="33">
        <v>8.5</v>
      </c>
      <c r="O11" s="33">
        <v>4</v>
      </c>
      <c r="P11" s="1">
        <f t="shared" si="0"/>
        <v>7.8</v>
      </c>
      <c r="Q11" s="1">
        <f t="shared" si="1"/>
        <v>30</v>
      </c>
      <c r="R11" s="1">
        <f t="shared" si="2"/>
        <v>23.4</v>
      </c>
      <c r="S11" s="1">
        <f t="shared" si="3"/>
        <v>27.900000000000002</v>
      </c>
      <c r="T11" s="1">
        <f t="shared" si="4"/>
        <v>34</v>
      </c>
    </row>
    <row r="12" spans="1:20" x14ac:dyDescent="0.3">
      <c r="A12" s="37" t="s">
        <v>62</v>
      </c>
      <c r="B12" s="37">
        <v>5</v>
      </c>
      <c r="C12" s="37">
        <v>0</v>
      </c>
      <c r="D12" s="36" t="s">
        <v>61</v>
      </c>
      <c r="E12" s="36">
        <v>7.5</v>
      </c>
      <c r="F12" s="36">
        <v>1</v>
      </c>
      <c r="G12" s="35" t="s">
        <v>60</v>
      </c>
      <c r="H12" s="35">
        <v>8.8000000000000007</v>
      </c>
      <c r="I12" s="35">
        <v>3</v>
      </c>
      <c r="J12" s="34" t="s">
        <v>59</v>
      </c>
      <c r="K12" s="34">
        <v>7.2</v>
      </c>
      <c r="L12" s="34">
        <v>3</v>
      </c>
      <c r="M12" s="33" t="s">
        <v>58</v>
      </c>
      <c r="N12" s="33">
        <v>8.4</v>
      </c>
      <c r="O12" s="33">
        <v>3</v>
      </c>
      <c r="P12" s="1">
        <f t="shared" si="0"/>
        <v>0</v>
      </c>
      <c r="Q12" s="1">
        <f t="shared" si="1"/>
        <v>7.5</v>
      </c>
      <c r="R12" s="1">
        <f t="shared" si="2"/>
        <v>26.400000000000002</v>
      </c>
      <c r="S12" s="1">
        <f t="shared" si="3"/>
        <v>21.6</v>
      </c>
      <c r="T12" s="1">
        <f t="shared" si="4"/>
        <v>25.200000000000003</v>
      </c>
    </row>
    <row r="13" spans="1:20" x14ac:dyDescent="0.3">
      <c r="A13" s="37" t="s">
        <v>57</v>
      </c>
      <c r="B13" s="37">
        <v>8.1999999999999993</v>
      </c>
      <c r="C13" s="37">
        <v>1</v>
      </c>
      <c r="D13" s="36"/>
      <c r="E13" s="36"/>
      <c r="F13" s="36"/>
      <c r="G13" s="35" t="s">
        <v>56</v>
      </c>
      <c r="H13" s="35">
        <v>8.6999999999999993</v>
      </c>
      <c r="I13" s="35">
        <v>2</v>
      </c>
      <c r="J13" s="34" t="s">
        <v>55</v>
      </c>
      <c r="K13" s="34">
        <v>9.5</v>
      </c>
      <c r="L13" s="34">
        <v>3</v>
      </c>
      <c r="M13" s="33" t="s">
        <v>54</v>
      </c>
      <c r="N13" s="33">
        <v>8.8000000000000007</v>
      </c>
      <c r="O13" s="33">
        <v>2</v>
      </c>
      <c r="P13" s="1">
        <f t="shared" si="0"/>
        <v>8.1999999999999993</v>
      </c>
      <c r="Q13" s="1">
        <f t="shared" si="1"/>
        <v>0</v>
      </c>
      <c r="R13" s="1">
        <f t="shared" si="2"/>
        <v>17.399999999999999</v>
      </c>
      <c r="S13" s="1">
        <f t="shared" si="3"/>
        <v>28.5</v>
      </c>
      <c r="T13" s="1">
        <f t="shared" si="4"/>
        <v>17.600000000000001</v>
      </c>
    </row>
    <row r="14" spans="1:20" x14ac:dyDescent="0.3">
      <c r="A14" s="37"/>
      <c r="B14" s="37"/>
      <c r="C14" s="37"/>
      <c r="D14" s="36"/>
      <c r="E14" s="36"/>
      <c r="F14" s="36"/>
      <c r="G14" s="35" t="s">
        <v>53</v>
      </c>
      <c r="H14" s="35">
        <v>8.3000000000000007</v>
      </c>
      <c r="I14" s="35">
        <v>1</v>
      </c>
      <c r="J14" s="34"/>
      <c r="K14" s="34"/>
      <c r="L14" s="34"/>
      <c r="M14" s="33" t="s">
        <v>52</v>
      </c>
      <c r="N14" s="33">
        <v>8.6</v>
      </c>
      <c r="O14" s="33">
        <v>3</v>
      </c>
      <c r="P14" s="1">
        <f t="shared" si="0"/>
        <v>0</v>
      </c>
      <c r="Q14" s="1">
        <f t="shared" si="1"/>
        <v>0</v>
      </c>
      <c r="R14" s="1">
        <f t="shared" si="2"/>
        <v>8.3000000000000007</v>
      </c>
      <c r="S14" s="1">
        <f t="shared" si="3"/>
        <v>0</v>
      </c>
      <c r="T14" s="1">
        <f t="shared" si="4"/>
        <v>25.799999999999997</v>
      </c>
    </row>
    <row r="15" spans="1:20" x14ac:dyDescent="0.3">
      <c r="A15" s="32"/>
      <c r="B15" s="32"/>
      <c r="C15" s="32"/>
      <c r="D15" s="31"/>
      <c r="E15" s="31"/>
      <c r="F15" s="31"/>
      <c r="G15" s="30" t="s">
        <v>51</v>
      </c>
      <c r="H15" s="30">
        <v>6.9</v>
      </c>
      <c r="I15" s="30">
        <v>1</v>
      </c>
      <c r="J15" s="29"/>
      <c r="K15" s="29"/>
      <c r="L15" s="29"/>
      <c r="M15" s="28"/>
      <c r="N15" s="28"/>
      <c r="O15" s="28"/>
      <c r="P15" s="1">
        <f t="shared" si="0"/>
        <v>0</v>
      </c>
      <c r="Q15" s="1">
        <f t="shared" si="1"/>
        <v>0</v>
      </c>
      <c r="R15" s="1">
        <f t="shared" si="2"/>
        <v>6.9</v>
      </c>
      <c r="S15" s="1">
        <f t="shared" si="3"/>
        <v>0</v>
      </c>
      <c r="T15" s="1">
        <f t="shared" si="4"/>
        <v>0</v>
      </c>
    </row>
    <row r="16" spans="1:20" x14ac:dyDescent="0.3">
      <c r="A16" s="6"/>
      <c r="B16" s="6"/>
      <c r="C16" s="6">
        <f>SUM(C6:C13)</f>
        <v>15</v>
      </c>
      <c r="D16" s="6"/>
      <c r="E16" s="6"/>
      <c r="F16" s="27">
        <f>SUM(F6:F15)</f>
        <v>19</v>
      </c>
      <c r="G16" s="6"/>
      <c r="H16" s="6">
        <f>H17/G17</f>
        <v>8.1195121951219527</v>
      </c>
      <c r="I16" s="27">
        <f>SUM(I6:I15)</f>
        <v>22</v>
      </c>
      <c r="J16" s="6"/>
      <c r="K16" s="6">
        <f>(K17/J17)</f>
        <v>8.2333333333333325</v>
      </c>
      <c r="L16" s="27">
        <f>SUM(L6:L15)</f>
        <v>22</v>
      </c>
      <c r="M16" s="6">
        <f>SUM(P6:S15)/SUM(C16,F16,I16,L16)</f>
        <v>7.9358974358974343</v>
      </c>
      <c r="N16" s="6"/>
      <c r="O16" s="27">
        <f>SUM(O6:O15)</f>
        <v>23</v>
      </c>
      <c r="P16" s="1">
        <f>SUM(C6:C14)</f>
        <v>15</v>
      </c>
      <c r="Q16" s="1">
        <f>SUM(F6:F12)</f>
        <v>19</v>
      </c>
      <c r="R16" s="1">
        <f>SUM(I6:I15)</f>
        <v>22</v>
      </c>
      <c r="S16" s="1">
        <f>SUM(L6:L13)</f>
        <v>22</v>
      </c>
      <c r="T16" s="1">
        <f>SUM(O6:O14)</f>
        <v>23</v>
      </c>
    </row>
    <row r="17" spans="1:21" x14ac:dyDescent="0.3">
      <c r="A17" s="6"/>
      <c r="B17" s="6">
        <f>SUM(B6*C6+B7*C7+B8*C8+B9*C9+B10*C10+B11*C11+B12*C12+B13*C13+B14*C14+B15*C15)</f>
        <v>112.80000000000001</v>
      </c>
      <c r="C17" s="4">
        <f>SUM(B6*C6+B7*C7+B8*C8+B9*C9+B10*C10+B11*C11+B12*C12+B13*C13+B14*C14+B15*C15)/SUM(C6:C15)</f>
        <v>7.5200000000000005</v>
      </c>
      <c r="D17" s="5"/>
      <c r="E17" s="5"/>
      <c r="F17" s="4">
        <f>SUM(E6*F6+E7*F7+E8*F8+E9*F9+E10*F10+E11*F11+E12*F12+E13*F13+E14*F14+E15*F15)/SUM(F6:F15)</f>
        <v>8.2999999999999989</v>
      </c>
      <c r="G17" s="5">
        <f>SUM(F6:F12,I6:I15)</f>
        <v>41</v>
      </c>
      <c r="H17" s="5">
        <f>SUM(H6*I6+H7*I7+H8*I8+H9*I9+H10*I10+H11*I11+H12*I12+H13*I13+H14*I14+H15*I15+E6*F6+E7*F7+E8*F8+E9*F9+E10*F10+E11*F11+E12*F12+E13*F13+E14*F14+E15*F15)</f>
        <v>332.90000000000003</v>
      </c>
      <c r="I17" s="4">
        <f>SUM(H6*I6+H7*I7+H8*I8+H9*I9+H10*I10+H11*I11+H12*I12+H13*I13+H14*I14+H15*I15)/SUM(I6:I15)</f>
        <v>7.9636363636363647</v>
      </c>
      <c r="J17" s="5">
        <f>SUM(L6:L13,O6:O14)</f>
        <v>45</v>
      </c>
      <c r="K17" s="5">
        <f>SUM(K6*L6+K7*L7+K8*L8+K9*L9+K10*L10+K11*L11+K12*L12+K13*L13+N6*O6+N7*O7+N8*O8+N9*O9+N10*O10+N11*O11+N12*O12+N13*O13+N14*O14)</f>
        <v>370.5</v>
      </c>
      <c r="L17" s="4">
        <f>SUM(K6*L6+K7*L7+K8*L8+K9*L9+K10*L10+K11*L11+K12*L12+K13*L13+K14*L14+K15*L15)/SUM(L6:L15)</f>
        <v>7.8772727272727261</v>
      </c>
      <c r="M17" s="6"/>
      <c r="N17" s="6"/>
      <c r="O17" s="26">
        <f>SUM(N6*O6+N7*O7+N8*O8+N9*O9+N10*O10+N11*O11+N12*O12+N13*O13+N14*O14+N15*O15)/SUM(O6:O15)</f>
        <v>8.5739130434782602</v>
      </c>
      <c r="P17" s="3">
        <f>SUM(P6:P15)/P16</f>
        <v>7.5200000000000005</v>
      </c>
      <c r="Q17" s="3">
        <f>SUM(P6:Q15)/SUM(P16:Q16)</f>
        <v>7.9558823529411766</v>
      </c>
      <c r="R17" s="3">
        <f>SUM(P6:R15)/SUM(P16:R16)</f>
        <v>7.9589285714285705</v>
      </c>
      <c r="S17" s="3">
        <f>SUM(P6:S15)/SUM(P16:S16)</f>
        <v>7.9358974358974343</v>
      </c>
      <c r="T17" s="3">
        <f>SUM(P6:T15)/SUM(P16:T16)</f>
        <v>8.0811881188118804</v>
      </c>
      <c r="U17" s="25"/>
    </row>
    <row r="18" spans="1:21" x14ac:dyDescent="0.3">
      <c r="A18" s="1" t="s">
        <v>50</v>
      </c>
      <c r="G18" s="1" t="s">
        <v>49</v>
      </c>
      <c r="J18" s="24" t="s">
        <v>48</v>
      </c>
      <c r="M18" s="1" t="s">
        <v>47</v>
      </c>
    </row>
    <row r="19" spans="1:21" x14ac:dyDescent="0.3">
      <c r="A19" s="24" t="s">
        <v>46</v>
      </c>
      <c r="B19" s="24"/>
      <c r="C19" s="24" t="s">
        <v>45</v>
      </c>
      <c r="D19" s="24" t="s">
        <v>44</v>
      </c>
      <c r="E19" s="24"/>
      <c r="F19" s="24"/>
      <c r="G19" s="24" t="s">
        <v>43</v>
      </c>
      <c r="H19" s="24"/>
      <c r="I19" s="24"/>
      <c r="K19" s="24"/>
      <c r="L19" s="24"/>
      <c r="M19" s="24"/>
      <c r="N19" s="24"/>
      <c r="O19" s="24"/>
    </row>
    <row r="20" spans="1:21" x14ac:dyDescent="0.3">
      <c r="A20" s="14" t="s">
        <v>42</v>
      </c>
      <c r="B20" s="14" t="s">
        <v>41</v>
      </c>
      <c r="C20" s="14" t="s">
        <v>40</v>
      </c>
      <c r="D20" s="13" t="s">
        <v>42</v>
      </c>
      <c r="E20" s="13" t="s">
        <v>41</v>
      </c>
      <c r="F20" s="13" t="s">
        <v>40</v>
      </c>
      <c r="G20" s="12" t="s">
        <v>42</v>
      </c>
      <c r="H20" s="12" t="s">
        <v>41</v>
      </c>
      <c r="I20" s="12" t="s">
        <v>40</v>
      </c>
      <c r="J20" s="10" t="s">
        <v>42</v>
      </c>
      <c r="K20" s="10"/>
      <c r="L20" s="10" t="s">
        <v>40</v>
      </c>
      <c r="M20" s="16" t="s">
        <v>42</v>
      </c>
      <c r="N20" s="16" t="s">
        <v>41</v>
      </c>
      <c r="O20" s="16" t="s">
        <v>40</v>
      </c>
    </row>
    <row r="21" spans="1:21" x14ac:dyDescent="0.3">
      <c r="A21" s="14" t="s">
        <v>39</v>
      </c>
      <c r="B21" s="14">
        <v>10</v>
      </c>
      <c r="C21" s="14">
        <v>3</v>
      </c>
      <c r="D21" s="13" t="s">
        <v>38</v>
      </c>
      <c r="E21" s="13">
        <v>10</v>
      </c>
      <c r="F21" s="13">
        <v>3</v>
      </c>
      <c r="G21" s="12" t="s">
        <v>37</v>
      </c>
      <c r="H21" s="18">
        <v>9</v>
      </c>
      <c r="I21" s="12">
        <v>2</v>
      </c>
      <c r="J21" s="17" t="s">
        <v>36</v>
      </c>
      <c r="K21" s="10">
        <v>9.5</v>
      </c>
      <c r="L21" s="10">
        <v>3</v>
      </c>
      <c r="M21" s="16" t="s">
        <v>35</v>
      </c>
      <c r="N21" s="16">
        <v>9</v>
      </c>
      <c r="O21" s="16">
        <v>7</v>
      </c>
      <c r="P21" s="1">
        <f t="shared" ref="P21:P30" si="5">(B21*C21)</f>
        <v>30</v>
      </c>
      <c r="Q21" s="1">
        <f t="shared" ref="Q21:Q30" si="6">E21*F21</f>
        <v>30</v>
      </c>
      <c r="R21" s="1">
        <f t="shared" ref="R21:R30" si="7">H21*I21</f>
        <v>18</v>
      </c>
      <c r="S21" s="1">
        <f t="shared" ref="S21:S30" si="8">K21*L21</f>
        <v>28.5</v>
      </c>
      <c r="T21" s="1">
        <f t="shared" ref="T21:T30" si="9">N21*O21</f>
        <v>63</v>
      </c>
    </row>
    <row r="22" spans="1:21" x14ac:dyDescent="0.3">
      <c r="A22" s="14" t="s">
        <v>34</v>
      </c>
      <c r="B22" s="14">
        <v>7.5</v>
      </c>
      <c r="C22" s="14">
        <v>3</v>
      </c>
      <c r="D22" s="13" t="s">
        <v>33</v>
      </c>
      <c r="E22" s="13">
        <v>7.7</v>
      </c>
      <c r="F22" s="13">
        <v>2</v>
      </c>
      <c r="G22" s="12" t="s">
        <v>32</v>
      </c>
      <c r="H22" s="18">
        <v>7.1</v>
      </c>
      <c r="I22" s="12">
        <v>2</v>
      </c>
      <c r="J22" s="17" t="s">
        <v>31</v>
      </c>
      <c r="K22" s="10">
        <v>8.6999999999999993</v>
      </c>
      <c r="L22" s="10">
        <v>3</v>
      </c>
      <c r="M22" s="16" t="s">
        <v>30</v>
      </c>
      <c r="N22" s="16">
        <v>8.4</v>
      </c>
      <c r="O22" s="16">
        <v>2</v>
      </c>
      <c r="P22" s="1">
        <f t="shared" si="5"/>
        <v>22.5</v>
      </c>
      <c r="Q22" s="1">
        <f t="shared" si="6"/>
        <v>15.4</v>
      </c>
      <c r="R22" s="1">
        <f t="shared" si="7"/>
        <v>14.2</v>
      </c>
      <c r="S22" s="1">
        <f t="shared" si="8"/>
        <v>26.099999999999998</v>
      </c>
      <c r="T22" s="1">
        <f t="shared" si="9"/>
        <v>16.8</v>
      </c>
    </row>
    <row r="23" spans="1:21" x14ac:dyDescent="0.3">
      <c r="A23" s="14" t="s">
        <v>29</v>
      </c>
      <c r="B23" s="14">
        <v>9.3000000000000007</v>
      </c>
      <c r="C23" s="14">
        <v>3</v>
      </c>
      <c r="D23" s="13" t="s">
        <v>28</v>
      </c>
      <c r="E23" s="13">
        <v>6.5</v>
      </c>
      <c r="F23" s="13">
        <v>2</v>
      </c>
      <c r="G23" s="23" t="s">
        <v>27</v>
      </c>
      <c r="H23" s="12">
        <v>8</v>
      </c>
      <c r="I23" s="12">
        <v>2</v>
      </c>
      <c r="J23" s="17" t="s">
        <v>26</v>
      </c>
      <c r="K23" s="10">
        <v>8.6999999999999993</v>
      </c>
      <c r="L23" s="10">
        <v>3</v>
      </c>
      <c r="M23" s="16" t="s">
        <v>25</v>
      </c>
      <c r="N23" s="16">
        <v>7</v>
      </c>
      <c r="O23" s="16">
        <v>3</v>
      </c>
      <c r="P23" s="1">
        <f t="shared" si="5"/>
        <v>27.900000000000002</v>
      </c>
      <c r="Q23" s="1">
        <f t="shared" si="6"/>
        <v>13</v>
      </c>
      <c r="R23" s="1">
        <f t="shared" si="7"/>
        <v>16</v>
      </c>
      <c r="S23" s="1">
        <f t="shared" si="8"/>
        <v>26.099999999999998</v>
      </c>
      <c r="T23" s="1">
        <f t="shared" si="9"/>
        <v>21</v>
      </c>
    </row>
    <row r="24" spans="1:21" x14ac:dyDescent="0.3">
      <c r="A24" s="14" t="s">
        <v>24</v>
      </c>
      <c r="B24" s="14">
        <v>9.3000000000000007</v>
      </c>
      <c r="C24" s="14">
        <v>2</v>
      </c>
      <c r="D24" s="13" t="s">
        <v>23</v>
      </c>
      <c r="E24" s="13">
        <v>8.8000000000000007</v>
      </c>
      <c r="F24" s="22">
        <v>3</v>
      </c>
      <c r="G24" s="21" t="s">
        <v>22</v>
      </c>
      <c r="H24" s="20">
        <v>7.6</v>
      </c>
      <c r="I24" s="12">
        <v>4</v>
      </c>
      <c r="J24" s="17" t="s">
        <v>21</v>
      </c>
      <c r="K24" s="10">
        <v>9</v>
      </c>
      <c r="L24" s="10">
        <v>3</v>
      </c>
      <c r="M24" s="16"/>
      <c r="N24" s="16"/>
      <c r="O24" s="16"/>
      <c r="P24" s="1">
        <f t="shared" si="5"/>
        <v>18.600000000000001</v>
      </c>
      <c r="Q24" s="1">
        <f t="shared" si="6"/>
        <v>26.400000000000002</v>
      </c>
      <c r="R24" s="1">
        <f t="shared" si="7"/>
        <v>30.4</v>
      </c>
      <c r="S24" s="1">
        <f t="shared" si="8"/>
        <v>27</v>
      </c>
      <c r="T24" s="1">
        <f t="shared" si="9"/>
        <v>0</v>
      </c>
    </row>
    <row r="25" spans="1:21" x14ac:dyDescent="0.3">
      <c r="A25" s="14" t="s">
        <v>20</v>
      </c>
      <c r="B25" s="14">
        <v>8.1999999999999993</v>
      </c>
      <c r="C25" s="14">
        <v>3</v>
      </c>
      <c r="D25" s="13" t="s">
        <v>19</v>
      </c>
      <c r="E25" s="13">
        <v>8.1</v>
      </c>
      <c r="F25" s="13">
        <v>3</v>
      </c>
      <c r="G25" s="19" t="s">
        <v>18</v>
      </c>
      <c r="H25" s="12">
        <v>9</v>
      </c>
      <c r="I25" s="12">
        <v>3</v>
      </c>
      <c r="J25" s="17" t="s">
        <v>17</v>
      </c>
      <c r="K25" s="10">
        <v>9.5</v>
      </c>
      <c r="L25" s="10">
        <v>3</v>
      </c>
      <c r="M25" s="16"/>
      <c r="N25" s="16"/>
      <c r="O25" s="16"/>
      <c r="P25" s="1">
        <f t="shared" si="5"/>
        <v>24.599999999999998</v>
      </c>
      <c r="Q25" s="1">
        <f t="shared" si="6"/>
        <v>24.299999999999997</v>
      </c>
      <c r="R25" s="1">
        <f t="shared" si="7"/>
        <v>27</v>
      </c>
      <c r="S25" s="1">
        <f t="shared" si="8"/>
        <v>28.5</v>
      </c>
      <c r="T25" s="1">
        <f t="shared" si="9"/>
        <v>0</v>
      </c>
    </row>
    <row r="26" spans="1:21" x14ac:dyDescent="0.3">
      <c r="A26" s="14" t="s">
        <v>16</v>
      </c>
      <c r="B26" s="14">
        <v>8.4</v>
      </c>
      <c r="C26" s="14">
        <v>2</v>
      </c>
      <c r="D26" s="13" t="s">
        <v>15</v>
      </c>
      <c r="E26" s="13">
        <v>9</v>
      </c>
      <c r="F26" s="13">
        <v>3</v>
      </c>
      <c r="G26" s="12" t="s">
        <v>14</v>
      </c>
      <c r="H26" s="18">
        <v>8.5</v>
      </c>
      <c r="I26" s="12">
        <v>3</v>
      </c>
      <c r="J26" s="17" t="s">
        <v>13</v>
      </c>
      <c r="K26" s="10">
        <v>8.1999999999999993</v>
      </c>
      <c r="L26" s="10">
        <v>2</v>
      </c>
      <c r="M26" s="16"/>
      <c r="N26" s="16"/>
      <c r="O26" s="16"/>
      <c r="P26" s="1">
        <f t="shared" si="5"/>
        <v>16.8</v>
      </c>
      <c r="Q26" s="1">
        <f t="shared" si="6"/>
        <v>27</v>
      </c>
      <c r="R26" s="1">
        <f t="shared" si="7"/>
        <v>25.5</v>
      </c>
      <c r="S26" s="1">
        <f t="shared" si="8"/>
        <v>16.399999999999999</v>
      </c>
      <c r="T26" s="1">
        <f t="shared" si="9"/>
        <v>0</v>
      </c>
    </row>
    <row r="27" spans="1:21" x14ac:dyDescent="0.3">
      <c r="A27" s="14" t="s">
        <v>12</v>
      </c>
      <c r="B27" s="14">
        <v>7.5</v>
      </c>
      <c r="C27" s="14">
        <v>2</v>
      </c>
      <c r="D27" s="13" t="s">
        <v>11</v>
      </c>
      <c r="E27" s="13">
        <v>9</v>
      </c>
      <c r="F27" s="13">
        <v>3</v>
      </c>
      <c r="G27" s="12" t="s">
        <v>10</v>
      </c>
      <c r="H27" s="12">
        <v>9.1999999999999993</v>
      </c>
      <c r="I27" s="12">
        <v>6</v>
      </c>
      <c r="J27" s="11" t="s">
        <v>9</v>
      </c>
      <c r="K27" s="10">
        <v>6</v>
      </c>
      <c r="L27" s="9">
        <v>2</v>
      </c>
      <c r="M27" s="8"/>
      <c r="N27" s="15"/>
      <c r="O27" s="15"/>
      <c r="P27" s="1">
        <f t="shared" si="5"/>
        <v>15</v>
      </c>
      <c r="Q27" s="1">
        <f t="shared" si="6"/>
        <v>27</v>
      </c>
      <c r="R27" s="1">
        <f t="shared" si="7"/>
        <v>55.199999999999996</v>
      </c>
      <c r="S27" s="1">
        <f t="shared" si="8"/>
        <v>12</v>
      </c>
      <c r="T27" s="1">
        <f t="shared" si="9"/>
        <v>0</v>
      </c>
    </row>
    <row r="28" spans="1:21" x14ac:dyDescent="0.3">
      <c r="A28" s="14" t="s">
        <v>8</v>
      </c>
      <c r="B28" s="14">
        <v>7.8</v>
      </c>
      <c r="C28" s="14">
        <v>2</v>
      </c>
      <c r="D28" s="13" t="s">
        <v>7</v>
      </c>
      <c r="E28" s="13">
        <v>8.1999999999999993</v>
      </c>
      <c r="F28" s="13">
        <v>3</v>
      </c>
      <c r="H28" s="12"/>
      <c r="I28" s="12"/>
      <c r="J28" s="11" t="s">
        <v>6</v>
      </c>
      <c r="K28" s="10">
        <v>8.6999999999999993</v>
      </c>
      <c r="L28" s="9">
        <v>3</v>
      </c>
      <c r="M28" s="8"/>
      <c r="N28" s="15"/>
      <c r="O28" s="15"/>
      <c r="P28" s="1">
        <f t="shared" si="5"/>
        <v>15.6</v>
      </c>
      <c r="Q28" s="1">
        <f t="shared" si="6"/>
        <v>24.599999999999998</v>
      </c>
      <c r="R28" s="1">
        <f t="shared" si="7"/>
        <v>0</v>
      </c>
      <c r="S28" s="1">
        <f t="shared" si="8"/>
        <v>26.099999999999998</v>
      </c>
      <c r="T28" s="1">
        <f t="shared" si="9"/>
        <v>0</v>
      </c>
    </row>
    <row r="29" spans="1:21" x14ac:dyDescent="0.3">
      <c r="A29" s="14" t="s">
        <v>5</v>
      </c>
      <c r="B29" s="14">
        <v>8.5</v>
      </c>
      <c r="C29" s="14">
        <v>3</v>
      </c>
      <c r="D29" s="13" t="s">
        <v>4</v>
      </c>
      <c r="E29" s="13">
        <v>7.9</v>
      </c>
      <c r="F29" s="13">
        <v>2</v>
      </c>
      <c r="G29" s="12"/>
      <c r="H29" s="12"/>
      <c r="I29" s="12"/>
      <c r="J29" s="11" t="s">
        <v>3</v>
      </c>
      <c r="K29" s="10">
        <v>8.3000000000000007</v>
      </c>
      <c r="L29" s="9">
        <v>2</v>
      </c>
      <c r="M29" s="8"/>
      <c r="N29" s="15"/>
      <c r="O29" s="15"/>
      <c r="P29" s="1">
        <f t="shared" si="5"/>
        <v>25.5</v>
      </c>
      <c r="Q29" s="1">
        <f t="shared" si="6"/>
        <v>15.8</v>
      </c>
      <c r="R29" s="1">
        <f t="shared" si="7"/>
        <v>0</v>
      </c>
      <c r="S29" s="1">
        <f t="shared" si="8"/>
        <v>16.600000000000001</v>
      </c>
      <c r="T29" s="1">
        <f t="shared" si="9"/>
        <v>0</v>
      </c>
    </row>
    <row r="30" spans="1:21" x14ac:dyDescent="0.3">
      <c r="A30" s="14"/>
      <c r="B30" s="14"/>
      <c r="C30" s="14"/>
      <c r="D30" s="13"/>
      <c r="E30" s="13"/>
      <c r="F30" s="13"/>
      <c r="G30" s="12"/>
      <c r="H30" s="12"/>
      <c r="I30" s="12"/>
      <c r="J30" s="11" t="s">
        <v>2</v>
      </c>
      <c r="K30" s="10">
        <v>8.6</v>
      </c>
      <c r="L30" s="9">
        <v>1</v>
      </c>
      <c r="M30" s="8"/>
      <c r="N30" s="8"/>
      <c r="O30" s="8"/>
      <c r="P30" s="1">
        <f t="shared" si="5"/>
        <v>0</v>
      </c>
      <c r="Q30" s="1">
        <f t="shared" si="6"/>
        <v>0</v>
      </c>
      <c r="R30" s="1">
        <f t="shared" si="7"/>
        <v>0</v>
      </c>
      <c r="S30" s="1">
        <f t="shared" si="8"/>
        <v>8.6</v>
      </c>
      <c r="T30" s="1">
        <f t="shared" si="9"/>
        <v>0</v>
      </c>
    </row>
    <row r="31" spans="1:21" x14ac:dyDescent="0.3">
      <c r="B31" s="6"/>
      <c r="C31" s="7">
        <f>SUM(C21:C29)</f>
        <v>23</v>
      </c>
      <c r="D31" s="6"/>
      <c r="E31" s="6">
        <f>E32/D32</f>
        <v>8.5106382978723421</v>
      </c>
      <c r="F31" s="7">
        <f>SUM(F21:F29)</f>
        <v>24</v>
      </c>
      <c r="I31" s="7">
        <f>SUM(I21:I29)</f>
        <v>22</v>
      </c>
      <c r="L31" s="1">
        <f>SUM(L21:L30)</f>
        <v>25</v>
      </c>
      <c r="O31" s="1">
        <f>SUM(O21:O30)</f>
        <v>12</v>
      </c>
      <c r="P31" s="1">
        <f>SUM(C21:C29)</f>
        <v>23</v>
      </c>
      <c r="Q31" s="1">
        <f>SUM(F21:F30)</f>
        <v>24</v>
      </c>
      <c r="R31" s="1">
        <f>SUM(I21:I30)</f>
        <v>22</v>
      </c>
      <c r="S31" s="1">
        <f>SUM(L21:L30)</f>
        <v>25</v>
      </c>
      <c r="T31" s="1">
        <f>SUM(O21:O30)</f>
        <v>12</v>
      </c>
    </row>
    <row r="32" spans="1:21" x14ac:dyDescent="0.3">
      <c r="A32" s="5"/>
      <c r="B32" s="5"/>
      <c r="C32" s="4">
        <f>SUM(B21*C21+B22*C22+B23*C23+B24*C24+B25*C25+B26*C26+B27*C27+B28*C28+B29*C29+B30*C30)/SUM(C21:C30)</f>
        <v>8.5434782608695645</v>
      </c>
      <c r="D32" s="5">
        <f>SUM(C21:C29,F21:F30)</f>
        <v>47</v>
      </c>
      <c r="E32" s="5">
        <f>SUM(E21*F21+E22*F22+E23*F23+E24*F24+E25*F25+E26*F26+E27*F27+E28*F28+E29*F29+E30*F30+B21*C21+B22*C22+B23*C23+B24*C24+B25*C25+B26*C26+B27*C27+B28*C28+B29*C29+B30*C30)</f>
        <v>400.00000000000006</v>
      </c>
      <c r="F32" s="4">
        <f>SUM(E21*F21+E22*F22+E23*F23+E24*F24+E25*F25+E26*F26+E27*F27+E28*F28+E29*F29+E30*F30)/SUM(F21:F30)</f>
        <v>8.4791666666666661</v>
      </c>
      <c r="H32" s="6">
        <f>SUM(H21*I21+H22*I22+H23*I23+H24*I24+H25*I25+H26*I26+H27*I27+H28*I28+H29*I29+H30*I30)</f>
        <v>186.29999999999998</v>
      </c>
      <c r="I32" s="4">
        <f>SUM(H21*I21+H22*I22+H23*I23+H24*I24+H25*I25+H26*I26+H27*I27+H28*I28+H29*I29+H30*I30)/SUM(I21:I30)</f>
        <v>8.4681818181818169</v>
      </c>
      <c r="J32" s="5">
        <f>SUM(I21:I29,L21:L30)</f>
        <v>47</v>
      </c>
      <c r="K32" s="5">
        <f>SUM(K21*L21+K22*L22+K23*L23+K24*L24+K25*L25+K26*L26+K27*L27+K28*L28+K29*L29+K30*L30+H21*I21+H22*I22+H23*I23+H24*I24+H25*I25+H26*I26+H27*I27+H28*I28+H29*I29+H30*I30)</f>
        <v>402.19999999999993</v>
      </c>
      <c r="L32" s="4">
        <f>SUM(K21*L21+K22*L22+K23*L23+K24*L24+K25*L25+K26*L26+K27*L27+K28*L28+K29*L29+K30*L30)/SUM(L21:L30)</f>
        <v>8.6359999999999992</v>
      </c>
      <c r="P32" s="3">
        <f>SUM(P6:T15,P21:P29)/SUM(P16:T16,P31)</f>
        <v>8.1669354838709669</v>
      </c>
      <c r="Q32" s="3">
        <f>SUM(P6:T15,P21:Q30)/SUM(P16:T16,P31:Q31)</f>
        <v>8.2175675675675652</v>
      </c>
      <c r="R32" s="3">
        <f>SUM(P6:T15,P21:R30)/SUM(P16:T16,P31:R31)</f>
        <v>8.2499999999999982</v>
      </c>
      <c r="S32" s="3">
        <f>SUM(P6:T15,P21:S30)/SUM(P16:T16,P31:S31)</f>
        <v>8.2994871794871763</v>
      </c>
      <c r="T32" s="3">
        <f>SUM(P6:T15,P21:T30)/SUM(P16:T16,P31:T31)</f>
        <v>8.3053140096618332</v>
      </c>
      <c r="U32" s="3"/>
    </row>
    <row r="33" spans="7:15" x14ac:dyDescent="0.3">
      <c r="G33" s="2">
        <f>SUM(G17,J17,D32,I31,C16)</f>
        <v>170</v>
      </c>
      <c r="H33" s="2">
        <f>SUM(H17,K17,E32,H32,B17)</f>
        <v>1402.5</v>
      </c>
      <c r="I33" s="1">
        <f>H33/G33</f>
        <v>8.25</v>
      </c>
      <c r="K33" s="1">
        <f>K32/J32</f>
        <v>8.5574468085106368</v>
      </c>
      <c r="O33" s="2">
        <f>SUM(C16,F16,I16,L16,O16,C31,F31,I31,L31)</f>
        <v>195</v>
      </c>
    </row>
  </sheetData>
  <mergeCells count="6">
    <mergeCell ref="A1:T1"/>
    <mergeCell ref="A4:C4"/>
    <mergeCell ref="D4:F4"/>
    <mergeCell ref="G4:I4"/>
    <mergeCell ref="J4:L4"/>
    <mergeCell ref="M4:O4"/>
  </mergeCells>
  <conditionalFormatting sqref="B30:C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P12" sqref="P12"/>
    </sheetView>
  </sheetViews>
  <sheetFormatPr defaultRowHeight="14.4" x14ac:dyDescent="0.3"/>
  <sheetData>
    <row r="1" spans="1:8" x14ac:dyDescent="0.3"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</row>
    <row r="2" spans="1:8" x14ac:dyDescent="0.3">
      <c r="A2" t="s">
        <v>105</v>
      </c>
    </row>
    <row r="3" spans="1:8" x14ac:dyDescent="0.3">
      <c r="A3" t="s">
        <v>113</v>
      </c>
    </row>
    <row r="4" spans="1:8" x14ac:dyDescent="0.3">
      <c r="A4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Informations</vt:lpstr>
      <vt:lpstr>Score</vt:lpstr>
      <vt:lpstr>Free-time</vt:lpstr>
      <vt:lpstr>Câu hỏi cá nhân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2021-04-12T15:55:05Z</dcterms:modified>
</cp:coreProperties>
</file>